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O39\Desktop\FP関連\"/>
    </mc:Choice>
  </mc:AlternateContent>
  <xr:revisionPtr revIDLastSave="0" documentId="13_ncr:1_{60D74086-C648-4678-8853-00FF5FA2C67E}" xr6:coauthVersionLast="47" xr6:coauthVersionMax="47" xr10:uidLastSave="{00000000-0000-0000-0000-000000000000}"/>
  <bookViews>
    <workbookView xWindow="705" yWindow="960" windowWidth="19665" windowHeight="13320" activeTab="6" xr2:uid="{00000000-000D-0000-FFFF-FFFF00000000}"/>
  </bookViews>
  <sheets>
    <sheet name="支出の部" sheetId="2" r:id="rId1"/>
    <sheet name="住宅ローン控除" sheetId="4" r:id="rId2"/>
    <sheet name="ライフプラン" sheetId="1" r:id="rId3"/>
    <sheet name="資料" sheetId="9" r:id="rId4"/>
    <sheet name="金融ローン試算" sheetId="8" r:id="rId5"/>
    <sheet name="係数表" sheetId="3" r:id="rId6"/>
    <sheet name="作成者情報" sheetId="11" r:id="rId7"/>
  </sheets>
  <definedNames>
    <definedName name="_xlnm.Print_Area" localSheetId="2">ライフプラン!$B$2:$AS$62</definedName>
    <definedName name="_xlnm.Print_Area" localSheetId="1">住宅ローン控除!$A$2:$J$36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4" l="1"/>
  <c r="D14" i="4"/>
  <c r="D7" i="4"/>
  <c r="C6" i="4"/>
  <c r="G26" i="1" l="1"/>
  <c r="G23" i="1"/>
  <c r="G20" i="1"/>
  <c r="G17" i="1"/>
  <c r="G14" i="1"/>
  <c r="D39" i="2"/>
  <c r="G46" i="1" l="1"/>
  <c r="I2" i="8"/>
  <c r="G2" i="4"/>
  <c r="B6" i="1"/>
  <c r="H48" i="1" l="1"/>
  <c r="G47" i="1"/>
  <c r="H47" i="1" s="1"/>
  <c r="I47" i="1" s="1"/>
  <c r="J47" i="1" s="1"/>
  <c r="K47" i="1" s="1"/>
  <c r="L47" i="1" s="1"/>
  <c r="M47" i="1" s="1"/>
  <c r="N47" i="1" s="1"/>
  <c r="O47" i="1" s="1"/>
  <c r="P47" i="1" s="1"/>
  <c r="Q47" i="1" s="1"/>
  <c r="AS54" i="1" l="1"/>
  <c r="G10" i="1" l="1"/>
  <c r="G7" i="1"/>
  <c r="Y45" i="1"/>
  <c r="Y46" i="1"/>
  <c r="Y47" i="1"/>
  <c r="Y48" i="1"/>
  <c r="Y49" i="1"/>
  <c r="Y50" i="1"/>
  <c r="Y51" i="1"/>
  <c r="Y52" i="1"/>
  <c r="Y53" i="1"/>
  <c r="Y54" i="1"/>
  <c r="Y55" i="1"/>
  <c r="Y44" i="1"/>
  <c r="Y33" i="1"/>
  <c r="Y34" i="1"/>
  <c r="Y35" i="1"/>
  <c r="Y36" i="1"/>
  <c r="Y37" i="1"/>
  <c r="Y38" i="1"/>
  <c r="Y39" i="1"/>
  <c r="Y32" i="1"/>
  <c r="Y59" i="1"/>
  <c r="Y43" i="1"/>
  <c r="Y31" i="1"/>
  <c r="Y24" i="1" l="1"/>
  <c r="Y15" i="1"/>
  <c r="Y18" i="1"/>
  <c r="Y21" i="1"/>
  <c r="Y12" i="1"/>
  <c r="Y9" i="1"/>
  <c r="Y6" i="1"/>
  <c r="Y5" i="1"/>
  <c r="Y4" i="1"/>
  <c r="Z54" i="1"/>
  <c r="AA54" i="1"/>
  <c r="AB54" i="1"/>
  <c r="AC54" i="1"/>
  <c r="G13" i="1"/>
  <c r="D24" i="2" l="1"/>
  <c r="H15" i="8"/>
  <c r="J15" i="8" s="1"/>
  <c r="G13" i="8"/>
  <c r="H5" i="8"/>
  <c r="D6" i="4" l="1"/>
  <c r="D8" i="4"/>
  <c r="D9" i="4" s="1"/>
  <c r="E10" i="3"/>
  <c r="E11" i="3" s="1"/>
  <c r="E12" i="3" s="1"/>
  <c r="B13" i="8"/>
  <c r="C15" i="8"/>
  <c r="H6" i="8"/>
  <c r="H7" i="8"/>
  <c r="H8" i="8"/>
  <c r="H9" i="8"/>
  <c r="H10" i="8"/>
  <c r="J6" i="8"/>
  <c r="I15" i="8" s="1"/>
  <c r="K15" i="8" s="1"/>
  <c r="H16" i="8" s="1"/>
  <c r="J7" i="8"/>
  <c r="J8" i="8"/>
  <c r="J9" i="8"/>
  <c r="J10" i="8"/>
  <c r="K6" i="8"/>
  <c r="K7" i="8"/>
  <c r="K8" i="8"/>
  <c r="K9" i="8"/>
  <c r="K10" i="8"/>
  <c r="K5" i="8"/>
  <c r="J5" i="8"/>
  <c r="F11" i="8"/>
  <c r="I11" i="8"/>
  <c r="D10" i="4" l="1"/>
  <c r="D12" i="4" s="1"/>
  <c r="J16" i="8"/>
  <c r="I16" i="8" s="1"/>
  <c r="J11" i="8"/>
  <c r="E15" i="8"/>
  <c r="D15" i="8" s="1"/>
  <c r="K11" i="8"/>
  <c r="D13" i="4" l="1"/>
  <c r="D19" i="4" s="1"/>
  <c r="D21" i="4" s="1"/>
  <c r="I26" i="4"/>
  <c r="K16" i="8"/>
  <c r="H17" i="8" s="1"/>
  <c r="J17" i="8" s="1"/>
  <c r="F15" i="8"/>
  <c r="C16" i="8" s="1"/>
  <c r="I17" i="8" l="1"/>
  <c r="K17" i="8" s="1"/>
  <c r="H18" i="8" s="1"/>
  <c r="J18" i="8" s="1"/>
  <c r="E16" i="8"/>
  <c r="D16" i="8" s="1"/>
  <c r="H7" i="3"/>
  <c r="I7" i="3"/>
  <c r="G7" i="3"/>
  <c r="F7" i="3"/>
  <c r="E7" i="3"/>
  <c r="D7" i="3"/>
  <c r="C7" i="3"/>
  <c r="I18" i="8" l="1"/>
  <c r="K18" i="8" s="1"/>
  <c r="H19" i="8" s="1"/>
  <c r="J19" i="8" s="1"/>
  <c r="F16" i="8"/>
  <c r="C17" i="8" s="1"/>
  <c r="E17" i="8" s="1"/>
  <c r="H24" i="1"/>
  <c r="G25" i="1"/>
  <c r="H25" i="1" l="1"/>
  <c r="H26" i="1"/>
  <c r="I19" i="8"/>
  <c r="D17" i="8"/>
  <c r="F17" i="8" s="1"/>
  <c r="C18" i="8" s="1"/>
  <c r="E18" i="8" s="1"/>
  <c r="I24" i="1"/>
  <c r="I26" i="1" s="1"/>
  <c r="G25" i="4"/>
  <c r="K19" i="8" l="1"/>
  <c r="H20" i="8" s="1"/>
  <c r="J20" i="8" s="1"/>
  <c r="D18" i="8"/>
  <c r="J24" i="1"/>
  <c r="J26" i="1" s="1"/>
  <c r="I25" i="1"/>
  <c r="I20" i="8" l="1"/>
  <c r="K20" i="8" s="1"/>
  <c r="H21" i="8" s="1"/>
  <c r="J21" i="8" s="1"/>
  <c r="F18" i="8"/>
  <c r="C19" i="8" s="1"/>
  <c r="E19" i="8" s="1"/>
  <c r="J25" i="1"/>
  <c r="K24" i="1"/>
  <c r="K26" i="1" s="1"/>
  <c r="I25" i="4" l="1"/>
  <c r="I31" i="4" s="1"/>
  <c r="D19" i="8"/>
  <c r="L24" i="1"/>
  <c r="L26" i="1" s="1"/>
  <c r="K25" i="1"/>
  <c r="I32" i="4" l="1"/>
  <c r="I34" i="4" s="1"/>
  <c r="C20" i="4"/>
  <c r="D22" i="4" s="1"/>
  <c r="D25" i="4"/>
  <c r="D27" i="4" s="1"/>
  <c r="I21" i="8"/>
  <c r="K21" i="8" s="1"/>
  <c r="H22" i="8" s="1"/>
  <c r="J22" i="8" s="1"/>
  <c r="F19" i="8"/>
  <c r="C20" i="8" s="1"/>
  <c r="E20" i="8" s="1"/>
  <c r="L25" i="1"/>
  <c r="M24" i="1"/>
  <c r="M26" i="1" s="1"/>
  <c r="D20" i="4" l="1"/>
  <c r="D20" i="8"/>
  <c r="N24" i="1"/>
  <c r="N26" i="1" s="1"/>
  <c r="M25" i="1"/>
  <c r="I22" i="8" l="1"/>
  <c r="K22" i="8" s="1"/>
  <c r="H23" i="8" s="1"/>
  <c r="J23" i="8" s="1"/>
  <c r="F20" i="8"/>
  <c r="C21" i="8" s="1"/>
  <c r="E21" i="8" s="1"/>
  <c r="O24" i="1"/>
  <c r="O26" i="1" s="1"/>
  <c r="N25" i="1"/>
  <c r="H53" i="1"/>
  <c r="I53" i="1" s="1"/>
  <c r="J53" i="1" s="1"/>
  <c r="K53" i="1" s="1"/>
  <c r="L53" i="1" s="1"/>
  <c r="M53" i="1" s="1"/>
  <c r="N53" i="1" s="1"/>
  <c r="O53" i="1" s="1"/>
  <c r="P53" i="1" s="1"/>
  <c r="Q53" i="1" s="1"/>
  <c r="R53" i="1" s="1"/>
  <c r="S53" i="1" s="1"/>
  <c r="T53" i="1" s="1"/>
  <c r="U53" i="1" s="1"/>
  <c r="V53" i="1" s="1"/>
  <c r="W53" i="1" s="1"/>
  <c r="Z53" i="1" l="1"/>
  <c r="AA53" i="1" s="1"/>
  <c r="AB53" i="1" s="1"/>
  <c r="AC53" i="1" s="1"/>
  <c r="AD53" i="1" s="1"/>
  <c r="AE53" i="1" s="1"/>
  <c r="AF53" i="1" s="1"/>
  <c r="AG53" i="1" s="1"/>
  <c r="AH53" i="1" s="1"/>
  <c r="AI53" i="1" s="1"/>
  <c r="AJ53" i="1" s="1"/>
  <c r="AK53" i="1" s="1"/>
  <c r="AL53" i="1" s="1"/>
  <c r="AM53" i="1" s="1"/>
  <c r="AN53" i="1" s="1"/>
  <c r="AO53" i="1" s="1"/>
  <c r="AP53" i="1" s="1"/>
  <c r="AQ53" i="1" s="1"/>
  <c r="AR53" i="1" s="1"/>
  <c r="AS53" i="1" s="1"/>
  <c r="I23" i="8"/>
  <c r="K23" i="8" s="1"/>
  <c r="H24" i="8" s="1"/>
  <c r="J24" i="8" s="1"/>
  <c r="D21" i="8"/>
  <c r="P24" i="1"/>
  <c r="P26" i="1" s="1"/>
  <c r="O25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G54" i="1"/>
  <c r="I24" i="8" l="1"/>
  <c r="K24" i="8" s="1"/>
  <c r="H25" i="8" s="1"/>
  <c r="J25" i="8" s="1"/>
  <c r="F21" i="8"/>
  <c r="C22" i="8" s="1"/>
  <c r="E22" i="8" s="1"/>
  <c r="P25" i="1"/>
  <c r="Q24" i="1"/>
  <c r="Q26" i="1" s="1"/>
  <c r="H34" i="1"/>
  <c r="H35" i="1" s="1"/>
  <c r="G35" i="1"/>
  <c r="G33" i="1"/>
  <c r="G45" i="1"/>
  <c r="H45" i="1" s="1"/>
  <c r="I45" i="1" s="1"/>
  <c r="J45" i="1" s="1"/>
  <c r="K45" i="1" s="1"/>
  <c r="L45" i="1" s="1"/>
  <c r="M45" i="1" s="1"/>
  <c r="N45" i="1" s="1"/>
  <c r="O45" i="1" s="1"/>
  <c r="P45" i="1" s="1"/>
  <c r="Q45" i="1" s="1"/>
  <c r="R45" i="1" s="1"/>
  <c r="S45" i="1" s="1"/>
  <c r="T45" i="1" s="1"/>
  <c r="U45" i="1" s="1"/>
  <c r="V45" i="1" s="1"/>
  <c r="W45" i="1" s="1"/>
  <c r="H11" i="1"/>
  <c r="I11" i="1" s="1"/>
  <c r="J11" i="1" s="1"/>
  <c r="K11" i="1" s="1"/>
  <c r="L11" i="1" s="1"/>
  <c r="M11" i="1" s="1"/>
  <c r="N11" i="1" s="1"/>
  <c r="O11" i="1" s="1"/>
  <c r="P11" i="1" s="1"/>
  <c r="Q11" i="1" s="1"/>
  <c r="R11" i="1" s="1"/>
  <c r="S11" i="1" s="1"/>
  <c r="T11" i="1" s="1"/>
  <c r="U11" i="1" s="1"/>
  <c r="V11" i="1" s="1"/>
  <c r="W11" i="1" s="1"/>
  <c r="H8" i="1"/>
  <c r="G52" i="1"/>
  <c r="H52" i="1" s="1"/>
  <c r="I52" i="1" s="1"/>
  <c r="J52" i="1" s="1"/>
  <c r="K52" i="1" s="1"/>
  <c r="L52" i="1" s="1"/>
  <c r="M52" i="1" s="1"/>
  <c r="N52" i="1" s="1"/>
  <c r="O52" i="1" s="1"/>
  <c r="P52" i="1" s="1"/>
  <c r="Q52" i="1" s="1"/>
  <c r="R52" i="1" s="1"/>
  <c r="S52" i="1" s="1"/>
  <c r="T52" i="1" s="1"/>
  <c r="U52" i="1" s="1"/>
  <c r="V52" i="1" s="1"/>
  <c r="W52" i="1" s="1"/>
  <c r="D15" i="2"/>
  <c r="D16" i="2" s="1"/>
  <c r="G44" i="1" s="1"/>
  <c r="H44" i="1" s="1"/>
  <c r="I44" i="1" s="1"/>
  <c r="J44" i="1" s="1"/>
  <c r="K44" i="1" s="1"/>
  <c r="L44" i="1" s="1"/>
  <c r="M44" i="1" s="1"/>
  <c r="N44" i="1" s="1"/>
  <c r="O44" i="1" s="1"/>
  <c r="P44" i="1" s="1"/>
  <c r="Q44" i="1" s="1"/>
  <c r="R44" i="1" s="1"/>
  <c r="S44" i="1" s="1"/>
  <c r="T44" i="1" s="1"/>
  <c r="U44" i="1" s="1"/>
  <c r="V44" i="1" s="1"/>
  <c r="W44" i="1" s="1"/>
  <c r="H32" i="1"/>
  <c r="I32" i="1" s="1"/>
  <c r="J32" i="1" s="1"/>
  <c r="K32" i="1" s="1"/>
  <c r="L32" i="1" s="1"/>
  <c r="M32" i="1" s="1"/>
  <c r="N32" i="1" s="1"/>
  <c r="O32" i="1" s="1"/>
  <c r="P32" i="1" s="1"/>
  <c r="Q32" i="1" s="1"/>
  <c r="R32" i="1" s="1"/>
  <c r="S32" i="1" s="1"/>
  <c r="T32" i="1" s="1"/>
  <c r="U32" i="1" s="1"/>
  <c r="V32" i="1" s="1"/>
  <c r="W32" i="1" s="1"/>
  <c r="Z32" i="1" s="1"/>
  <c r="H36" i="1"/>
  <c r="I36" i="1" s="1"/>
  <c r="J36" i="1" s="1"/>
  <c r="K36" i="1" s="1"/>
  <c r="L36" i="1" s="1"/>
  <c r="M36" i="1" s="1"/>
  <c r="N36" i="1" s="1"/>
  <c r="O36" i="1" s="1"/>
  <c r="P36" i="1" s="1"/>
  <c r="Q36" i="1" s="1"/>
  <c r="R36" i="1" s="1"/>
  <c r="S36" i="1" s="1"/>
  <c r="T36" i="1" s="1"/>
  <c r="U36" i="1" s="1"/>
  <c r="V36" i="1" s="1"/>
  <c r="W36" i="1" s="1"/>
  <c r="J49" i="1"/>
  <c r="K49" i="1" s="1"/>
  <c r="L49" i="1" s="1"/>
  <c r="M49" i="1" s="1"/>
  <c r="N49" i="1" s="1"/>
  <c r="O49" i="1" s="1"/>
  <c r="P49" i="1" s="1"/>
  <c r="Q49" i="1" s="1"/>
  <c r="H18" i="1"/>
  <c r="H6" i="1"/>
  <c r="H9" i="1"/>
  <c r="H12" i="1"/>
  <c r="H15" i="1"/>
  <c r="H21" i="1"/>
  <c r="H23" i="1" s="1"/>
  <c r="G19" i="1"/>
  <c r="G22" i="1"/>
  <c r="G16" i="1"/>
  <c r="I48" i="1"/>
  <c r="J48" i="1" s="1"/>
  <c r="K48" i="1" s="1"/>
  <c r="L48" i="1" s="1"/>
  <c r="M48" i="1" s="1"/>
  <c r="N48" i="1" s="1"/>
  <c r="O48" i="1" s="1"/>
  <c r="P48" i="1" s="1"/>
  <c r="Q48" i="1" s="1"/>
  <c r="R48" i="1" s="1"/>
  <c r="S48" i="1" s="1"/>
  <c r="T48" i="1" s="1"/>
  <c r="U48" i="1" s="1"/>
  <c r="V48" i="1" s="1"/>
  <c r="W48" i="1" s="1"/>
  <c r="H51" i="1"/>
  <c r="I51" i="1" s="1"/>
  <c r="J51" i="1" s="1"/>
  <c r="K51" i="1" s="1"/>
  <c r="L51" i="1" s="1"/>
  <c r="M51" i="1" s="1"/>
  <c r="N51" i="1" s="1"/>
  <c r="O51" i="1" s="1"/>
  <c r="P51" i="1" s="1"/>
  <c r="Q51" i="1" s="1"/>
  <c r="R51" i="1" s="1"/>
  <c r="S51" i="1" s="1"/>
  <c r="T51" i="1" s="1"/>
  <c r="U51" i="1" s="1"/>
  <c r="V51" i="1" s="1"/>
  <c r="W51" i="1" s="1"/>
  <c r="G58" i="1"/>
  <c r="H58" i="1" s="1"/>
  <c r="I58" i="1" s="1"/>
  <c r="J58" i="1" s="1"/>
  <c r="K58" i="1" s="1"/>
  <c r="L58" i="1" s="1"/>
  <c r="M58" i="1" s="1"/>
  <c r="N58" i="1" s="1"/>
  <c r="O58" i="1" s="1"/>
  <c r="P58" i="1" s="1"/>
  <c r="Q58" i="1" s="1"/>
  <c r="R58" i="1" s="1"/>
  <c r="S58" i="1" s="1"/>
  <c r="T58" i="1" s="1"/>
  <c r="U58" i="1" s="1"/>
  <c r="V58" i="1" s="1"/>
  <c r="W58" i="1" s="1"/>
  <c r="H55" i="1"/>
  <c r="I55" i="1" s="1"/>
  <c r="J55" i="1" s="1"/>
  <c r="K55" i="1" s="1"/>
  <c r="L55" i="1" s="1"/>
  <c r="M55" i="1" s="1"/>
  <c r="N55" i="1" s="1"/>
  <c r="O55" i="1" s="1"/>
  <c r="P55" i="1" s="1"/>
  <c r="Q55" i="1" s="1"/>
  <c r="R55" i="1" s="1"/>
  <c r="S55" i="1" s="1"/>
  <c r="T55" i="1" s="1"/>
  <c r="U55" i="1" s="1"/>
  <c r="V55" i="1" s="1"/>
  <c r="W55" i="1" s="1"/>
  <c r="G42" i="1"/>
  <c r="H42" i="1" s="1"/>
  <c r="I42" i="1" s="1"/>
  <c r="J42" i="1" s="1"/>
  <c r="K42" i="1" s="1"/>
  <c r="L42" i="1" s="1"/>
  <c r="M42" i="1" s="1"/>
  <c r="N42" i="1" s="1"/>
  <c r="O42" i="1" s="1"/>
  <c r="P42" i="1" s="1"/>
  <c r="Q42" i="1" s="1"/>
  <c r="R42" i="1" s="1"/>
  <c r="S42" i="1" s="1"/>
  <c r="T42" i="1" s="1"/>
  <c r="U42" i="1" s="1"/>
  <c r="V42" i="1" s="1"/>
  <c r="W42" i="1" s="1"/>
  <c r="G30" i="1"/>
  <c r="H30" i="1" s="1"/>
  <c r="I30" i="1" s="1"/>
  <c r="J30" i="1" s="1"/>
  <c r="K30" i="1" s="1"/>
  <c r="L30" i="1" s="1"/>
  <c r="M30" i="1" s="1"/>
  <c r="N30" i="1" s="1"/>
  <c r="O30" i="1" s="1"/>
  <c r="P30" i="1" s="1"/>
  <c r="Q30" i="1" s="1"/>
  <c r="R30" i="1" s="1"/>
  <c r="S30" i="1" s="1"/>
  <c r="T30" i="1" s="1"/>
  <c r="U30" i="1" s="1"/>
  <c r="V30" i="1" s="1"/>
  <c r="W30" i="1" s="1"/>
  <c r="G4" i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I12" i="1" l="1"/>
  <c r="I14" i="1" s="1"/>
  <c r="H14" i="1"/>
  <c r="H16" i="1"/>
  <c r="H17" i="1"/>
  <c r="I18" i="1"/>
  <c r="H20" i="1"/>
  <c r="I9" i="1"/>
  <c r="H10" i="1"/>
  <c r="I6" i="1"/>
  <c r="H7" i="1"/>
  <c r="Z51" i="1"/>
  <c r="AA51" i="1" s="1"/>
  <c r="AB51" i="1" s="1"/>
  <c r="AC51" i="1" s="1"/>
  <c r="AD51" i="1" s="1"/>
  <c r="AE51" i="1" s="1"/>
  <c r="AF51" i="1" s="1"/>
  <c r="AG51" i="1" s="1"/>
  <c r="AH51" i="1" s="1"/>
  <c r="AI51" i="1" s="1"/>
  <c r="AJ51" i="1" s="1"/>
  <c r="AK51" i="1" s="1"/>
  <c r="AL51" i="1" s="1"/>
  <c r="AM51" i="1" s="1"/>
  <c r="AN51" i="1" s="1"/>
  <c r="AO51" i="1" s="1"/>
  <c r="AP51" i="1" s="1"/>
  <c r="AQ51" i="1" s="1"/>
  <c r="AR51" i="1" s="1"/>
  <c r="AS51" i="1" s="1"/>
  <c r="Z36" i="1"/>
  <c r="AA36" i="1" s="1"/>
  <c r="AB36" i="1" s="1"/>
  <c r="AC36" i="1" s="1"/>
  <c r="AD36" i="1" s="1"/>
  <c r="AE36" i="1" s="1"/>
  <c r="AF36" i="1" s="1"/>
  <c r="AG36" i="1" s="1"/>
  <c r="AH36" i="1" s="1"/>
  <c r="AI36" i="1" s="1"/>
  <c r="AJ36" i="1" s="1"/>
  <c r="AK36" i="1" s="1"/>
  <c r="AL36" i="1" s="1"/>
  <c r="AM36" i="1" s="1"/>
  <c r="AN36" i="1" s="1"/>
  <c r="AO36" i="1" s="1"/>
  <c r="AP36" i="1" s="1"/>
  <c r="AQ36" i="1" s="1"/>
  <c r="AR36" i="1" s="1"/>
  <c r="AS36" i="1" s="1"/>
  <c r="Z48" i="1"/>
  <c r="AA48" i="1" s="1"/>
  <c r="AB48" i="1" s="1"/>
  <c r="AC48" i="1" s="1"/>
  <c r="AD48" i="1" s="1"/>
  <c r="AE48" i="1" s="1"/>
  <c r="AF48" i="1" s="1"/>
  <c r="AG48" i="1" s="1"/>
  <c r="AH48" i="1" s="1"/>
  <c r="AI48" i="1" s="1"/>
  <c r="AJ48" i="1" s="1"/>
  <c r="AK48" i="1" s="1"/>
  <c r="AL48" i="1" s="1"/>
  <c r="AM48" i="1" s="1"/>
  <c r="AN48" i="1" s="1"/>
  <c r="AO48" i="1" s="1"/>
  <c r="AP48" i="1" s="1"/>
  <c r="AQ48" i="1" s="1"/>
  <c r="AR48" i="1" s="1"/>
  <c r="AS48" i="1" s="1"/>
  <c r="Z11" i="1"/>
  <c r="AA11" i="1" s="1"/>
  <c r="AB11" i="1" s="1"/>
  <c r="AC11" i="1" s="1"/>
  <c r="AD11" i="1" s="1"/>
  <c r="AE11" i="1" s="1"/>
  <c r="AF11" i="1" s="1"/>
  <c r="AG11" i="1" s="1"/>
  <c r="AH11" i="1" s="1"/>
  <c r="AI11" i="1" s="1"/>
  <c r="AJ11" i="1" s="1"/>
  <c r="AK11" i="1" s="1"/>
  <c r="AL11" i="1" s="1"/>
  <c r="AM11" i="1" s="1"/>
  <c r="AN11" i="1" s="1"/>
  <c r="AO11" i="1" s="1"/>
  <c r="AP11" i="1" s="1"/>
  <c r="AQ11" i="1" s="1"/>
  <c r="AR11" i="1" s="1"/>
  <c r="AS11" i="1" s="1"/>
  <c r="Z55" i="1"/>
  <c r="AA55" i="1" s="1"/>
  <c r="AB55" i="1" s="1"/>
  <c r="AC55" i="1" s="1"/>
  <c r="AD55" i="1" s="1"/>
  <c r="AE55" i="1" s="1"/>
  <c r="AF55" i="1" s="1"/>
  <c r="AG55" i="1" s="1"/>
  <c r="AH55" i="1" s="1"/>
  <c r="AI55" i="1" s="1"/>
  <c r="AJ55" i="1" s="1"/>
  <c r="AK55" i="1" s="1"/>
  <c r="AL55" i="1" s="1"/>
  <c r="AM55" i="1" s="1"/>
  <c r="AN55" i="1" s="1"/>
  <c r="AO55" i="1" s="1"/>
  <c r="AP55" i="1" s="1"/>
  <c r="AQ55" i="1" s="1"/>
  <c r="AR55" i="1" s="1"/>
  <c r="AS55" i="1" s="1"/>
  <c r="Z44" i="1"/>
  <c r="AA44" i="1" s="1"/>
  <c r="AB44" i="1" s="1"/>
  <c r="AC44" i="1" s="1"/>
  <c r="AD44" i="1" s="1"/>
  <c r="AE44" i="1" s="1"/>
  <c r="AF44" i="1" s="1"/>
  <c r="AG44" i="1" s="1"/>
  <c r="AH44" i="1" s="1"/>
  <c r="AI44" i="1" s="1"/>
  <c r="AJ44" i="1" s="1"/>
  <c r="AK44" i="1" s="1"/>
  <c r="AL44" i="1" s="1"/>
  <c r="AM44" i="1" s="1"/>
  <c r="AN44" i="1" s="1"/>
  <c r="AO44" i="1" s="1"/>
  <c r="AP44" i="1" s="1"/>
  <c r="AQ44" i="1" s="1"/>
  <c r="AR44" i="1" s="1"/>
  <c r="AS44" i="1" s="1"/>
  <c r="Z45" i="1"/>
  <c r="AA45" i="1" s="1"/>
  <c r="AB45" i="1" s="1"/>
  <c r="AC45" i="1" s="1"/>
  <c r="AD45" i="1" s="1"/>
  <c r="AE45" i="1" s="1"/>
  <c r="AF45" i="1" s="1"/>
  <c r="AG45" i="1" s="1"/>
  <c r="AH45" i="1" s="1"/>
  <c r="AI45" i="1" s="1"/>
  <c r="AJ45" i="1" s="1"/>
  <c r="AK45" i="1" s="1"/>
  <c r="AL45" i="1" s="1"/>
  <c r="AM45" i="1" s="1"/>
  <c r="AN45" i="1" s="1"/>
  <c r="AO45" i="1" s="1"/>
  <c r="AP45" i="1" s="1"/>
  <c r="AQ45" i="1" s="1"/>
  <c r="AR45" i="1" s="1"/>
  <c r="AS45" i="1" s="1"/>
  <c r="Z52" i="1"/>
  <c r="AA52" i="1" s="1"/>
  <c r="AB52" i="1" s="1"/>
  <c r="AC52" i="1" s="1"/>
  <c r="AD52" i="1" s="1"/>
  <c r="AE52" i="1" s="1"/>
  <c r="AF52" i="1" s="1"/>
  <c r="AG52" i="1" s="1"/>
  <c r="AH52" i="1" s="1"/>
  <c r="AI52" i="1" s="1"/>
  <c r="AJ52" i="1" s="1"/>
  <c r="AK52" i="1" s="1"/>
  <c r="AL52" i="1" s="1"/>
  <c r="AM52" i="1" s="1"/>
  <c r="AN52" i="1" s="1"/>
  <c r="AO52" i="1" s="1"/>
  <c r="AP52" i="1" s="1"/>
  <c r="AQ52" i="1" s="1"/>
  <c r="AR52" i="1" s="1"/>
  <c r="AS52" i="1" s="1"/>
  <c r="Z30" i="1"/>
  <c r="AA30" i="1" s="1"/>
  <c r="AB30" i="1" s="1"/>
  <c r="AC30" i="1" s="1"/>
  <c r="AD30" i="1" s="1"/>
  <c r="AE30" i="1" s="1"/>
  <c r="AF30" i="1" s="1"/>
  <c r="AG30" i="1" s="1"/>
  <c r="AH30" i="1" s="1"/>
  <c r="AI30" i="1" s="1"/>
  <c r="AJ30" i="1" s="1"/>
  <c r="AK30" i="1" s="1"/>
  <c r="AL30" i="1" s="1"/>
  <c r="AM30" i="1" s="1"/>
  <c r="AN30" i="1" s="1"/>
  <c r="AO30" i="1" s="1"/>
  <c r="AP30" i="1" s="1"/>
  <c r="AQ30" i="1" s="1"/>
  <c r="AR30" i="1" s="1"/>
  <c r="AS30" i="1" s="1"/>
  <c r="Z42" i="1"/>
  <c r="AA42" i="1" s="1"/>
  <c r="AB42" i="1" s="1"/>
  <c r="AC42" i="1" s="1"/>
  <c r="AD42" i="1" s="1"/>
  <c r="AE42" i="1" s="1"/>
  <c r="AF42" i="1" s="1"/>
  <c r="AG42" i="1" s="1"/>
  <c r="AH42" i="1" s="1"/>
  <c r="AI42" i="1" s="1"/>
  <c r="AJ42" i="1" s="1"/>
  <c r="AK42" i="1" s="1"/>
  <c r="AL42" i="1" s="1"/>
  <c r="AM42" i="1" s="1"/>
  <c r="AN42" i="1" s="1"/>
  <c r="AO42" i="1" s="1"/>
  <c r="AP42" i="1" s="1"/>
  <c r="AQ42" i="1" s="1"/>
  <c r="AR42" i="1" s="1"/>
  <c r="AS42" i="1" s="1"/>
  <c r="Z4" i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K4" i="1" s="1"/>
  <c r="AL4" i="1" s="1"/>
  <c r="AM4" i="1" s="1"/>
  <c r="AN4" i="1" s="1"/>
  <c r="AO4" i="1" s="1"/>
  <c r="AP4" i="1" s="1"/>
  <c r="AQ4" i="1" s="1"/>
  <c r="AR4" i="1" s="1"/>
  <c r="AS4" i="1" s="1"/>
  <c r="Z58" i="1"/>
  <c r="AA58" i="1" s="1"/>
  <c r="AB58" i="1" s="1"/>
  <c r="AC58" i="1" s="1"/>
  <c r="AD58" i="1" s="1"/>
  <c r="AE58" i="1" s="1"/>
  <c r="AF58" i="1" s="1"/>
  <c r="AG58" i="1" s="1"/>
  <c r="AH58" i="1" s="1"/>
  <c r="AI58" i="1" s="1"/>
  <c r="AJ58" i="1" s="1"/>
  <c r="AK58" i="1" s="1"/>
  <c r="AL58" i="1" s="1"/>
  <c r="AM58" i="1" s="1"/>
  <c r="AN58" i="1" s="1"/>
  <c r="AO58" i="1" s="1"/>
  <c r="AP58" i="1" s="1"/>
  <c r="AQ58" i="1" s="1"/>
  <c r="AR58" i="1" s="1"/>
  <c r="AS58" i="1" s="1"/>
  <c r="D22" i="8"/>
  <c r="R24" i="1"/>
  <c r="R26" i="1" s="1"/>
  <c r="Q25" i="1"/>
  <c r="H33" i="1"/>
  <c r="T33" i="1"/>
  <c r="P33" i="1"/>
  <c r="L33" i="1"/>
  <c r="I34" i="1"/>
  <c r="J34" i="1" s="1"/>
  <c r="K34" i="1" s="1"/>
  <c r="L34" i="1" s="1"/>
  <c r="M34" i="1" s="1"/>
  <c r="N34" i="1" s="1"/>
  <c r="O34" i="1" s="1"/>
  <c r="P34" i="1" s="1"/>
  <c r="Q34" i="1" s="1"/>
  <c r="R34" i="1" s="1"/>
  <c r="S34" i="1" s="1"/>
  <c r="T34" i="1" s="1"/>
  <c r="U34" i="1" s="1"/>
  <c r="V34" i="1" s="1"/>
  <c r="W34" i="1" s="1"/>
  <c r="U33" i="1"/>
  <c r="Q33" i="1"/>
  <c r="M33" i="1"/>
  <c r="V33" i="1"/>
  <c r="R33" i="1"/>
  <c r="N33" i="1"/>
  <c r="J33" i="1"/>
  <c r="I33" i="1"/>
  <c r="W33" i="1"/>
  <c r="S33" i="1"/>
  <c r="O33" i="1"/>
  <c r="K33" i="1"/>
  <c r="I8" i="1"/>
  <c r="J8" i="1" s="1"/>
  <c r="G40" i="1"/>
  <c r="H19" i="1"/>
  <c r="H22" i="1"/>
  <c r="I13" i="1"/>
  <c r="J12" i="1"/>
  <c r="H13" i="1"/>
  <c r="I15" i="1"/>
  <c r="I17" i="1" s="1"/>
  <c r="I19" i="1"/>
  <c r="I21" i="1"/>
  <c r="G56" i="1"/>
  <c r="K12" i="1" l="1"/>
  <c r="K14" i="1" s="1"/>
  <c r="J14" i="1"/>
  <c r="J21" i="1"/>
  <c r="J22" i="1" s="1"/>
  <c r="I23" i="1"/>
  <c r="J18" i="1"/>
  <c r="I20" i="1"/>
  <c r="G60" i="1"/>
  <c r="G61" i="1" s="1"/>
  <c r="L12" i="1"/>
  <c r="K13" i="1"/>
  <c r="J9" i="1"/>
  <c r="I10" i="1"/>
  <c r="J6" i="1"/>
  <c r="I7" i="1"/>
  <c r="Z34" i="1"/>
  <c r="AA32" i="1"/>
  <c r="Z33" i="1"/>
  <c r="I25" i="8"/>
  <c r="K25" i="8" s="1"/>
  <c r="H26" i="8" s="1"/>
  <c r="J26" i="8" s="1"/>
  <c r="F22" i="8"/>
  <c r="C23" i="8" s="1"/>
  <c r="E23" i="8" s="1"/>
  <c r="S24" i="1"/>
  <c r="S26" i="1" s="1"/>
  <c r="R25" i="1"/>
  <c r="J35" i="1"/>
  <c r="O35" i="1"/>
  <c r="U35" i="1"/>
  <c r="T35" i="1"/>
  <c r="V35" i="1"/>
  <c r="Q35" i="1"/>
  <c r="R35" i="1"/>
  <c r="I35" i="1"/>
  <c r="I40" i="1" s="1"/>
  <c r="S35" i="1"/>
  <c r="N35" i="1"/>
  <c r="M35" i="1"/>
  <c r="P35" i="1"/>
  <c r="K35" i="1"/>
  <c r="L35" i="1"/>
  <c r="W35" i="1"/>
  <c r="K8" i="1"/>
  <c r="H40" i="1"/>
  <c r="H46" i="1"/>
  <c r="H56" i="1" s="1"/>
  <c r="J15" i="1"/>
  <c r="I16" i="1"/>
  <c r="J13" i="1"/>
  <c r="J19" i="1"/>
  <c r="I22" i="1"/>
  <c r="M12" i="1" l="1"/>
  <c r="L14" i="1"/>
  <c r="K21" i="1"/>
  <c r="J23" i="1"/>
  <c r="K18" i="1"/>
  <c r="K19" i="1" s="1"/>
  <c r="J20" i="1"/>
  <c r="K15" i="1"/>
  <c r="K16" i="1" s="1"/>
  <c r="J17" i="1"/>
  <c r="K9" i="1"/>
  <c r="J10" i="1"/>
  <c r="K6" i="1"/>
  <c r="J7" i="1"/>
  <c r="AA33" i="1"/>
  <c r="AB32" i="1"/>
  <c r="AA34" i="1"/>
  <c r="Z35" i="1"/>
  <c r="Z40" i="1" s="1"/>
  <c r="I26" i="8"/>
  <c r="D23" i="8"/>
  <c r="T24" i="1"/>
  <c r="T26" i="1" s="1"/>
  <c r="S25" i="1"/>
  <c r="L8" i="1"/>
  <c r="M8" i="1" s="1"/>
  <c r="H60" i="1"/>
  <c r="H61" i="1" s="1"/>
  <c r="J40" i="1"/>
  <c r="I46" i="1"/>
  <c r="I56" i="1" s="1"/>
  <c r="J16" i="1"/>
  <c r="N12" i="1" l="1"/>
  <c r="M14" i="1"/>
  <c r="L15" i="1"/>
  <c r="K17" i="1"/>
  <c r="L21" i="1"/>
  <c r="L22" i="1" s="1"/>
  <c r="K23" i="1"/>
  <c r="L18" i="1"/>
  <c r="L19" i="1" s="1"/>
  <c r="K20" i="1"/>
  <c r="K22" i="1"/>
  <c r="AA40" i="1"/>
  <c r="L9" i="1"/>
  <c r="K10" i="1"/>
  <c r="L6" i="1"/>
  <c r="K7" i="1"/>
  <c r="AA35" i="1"/>
  <c r="AB34" i="1"/>
  <c r="AC32" i="1"/>
  <c r="AB33" i="1"/>
  <c r="K26" i="8"/>
  <c r="H27" i="8" s="1"/>
  <c r="J27" i="8" s="1"/>
  <c r="F23" i="8"/>
  <c r="C24" i="8" s="1"/>
  <c r="E24" i="8" s="1"/>
  <c r="T25" i="1"/>
  <c r="U24" i="1"/>
  <c r="U26" i="1" s="1"/>
  <c r="N8" i="1"/>
  <c r="K40" i="1"/>
  <c r="J46" i="1"/>
  <c r="J56" i="1" s="1"/>
  <c r="J60" i="1" s="1"/>
  <c r="I60" i="1"/>
  <c r="I61" i="1" s="1"/>
  <c r="L13" i="1"/>
  <c r="L16" i="1"/>
  <c r="K46" i="1" l="1"/>
  <c r="K56" i="1" s="1"/>
  <c r="K60" i="1" s="1"/>
  <c r="O12" i="1"/>
  <c r="N14" i="1"/>
  <c r="M18" i="1"/>
  <c r="M19" i="1" s="1"/>
  <c r="L20" i="1"/>
  <c r="M15" i="1"/>
  <c r="M16" i="1" s="1"/>
  <c r="L17" i="1"/>
  <c r="M21" i="1"/>
  <c r="M22" i="1" s="1"/>
  <c r="L23" i="1"/>
  <c r="M9" i="1"/>
  <c r="L10" i="1"/>
  <c r="M6" i="1"/>
  <c r="L7" i="1"/>
  <c r="AC33" i="1"/>
  <c r="AD32" i="1"/>
  <c r="AB35" i="1"/>
  <c r="AB40" i="1" s="1"/>
  <c r="AC34" i="1"/>
  <c r="I27" i="8"/>
  <c r="K27" i="8" s="1"/>
  <c r="H28" i="8" s="1"/>
  <c r="J28" i="8" s="1"/>
  <c r="D24" i="8"/>
  <c r="V24" i="1"/>
  <c r="V26" i="1" s="1"/>
  <c r="U25" i="1"/>
  <c r="O8" i="1"/>
  <c r="L40" i="1"/>
  <c r="M13" i="1"/>
  <c r="J61" i="1"/>
  <c r="P12" i="1" l="1"/>
  <c r="O14" i="1"/>
  <c r="L46" i="1"/>
  <c r="L56" i="1" s="1"/>
  <c r="N21" i="1"/>
  <c r="N22" i="1" s="1"/>
  <c r="M23" i="1"/>
  <c r="N18" i="1"/>
  <c r="N19" i="1" s="1"/>
  <c r="M20" i="1"/>
  <c r="N15" i="1"/>
  <c r="M17" i="1"/>
  <c r="N9" i="1"/>
  <c r="M10" i="1"/>
  <c r="N6" i="1"/>
  <c r="M7" i="1"/>
  <c r="AC35" i="1"/>
  <c r="AC40" i="1" s="1"/>
  <c r="AD34" i="1"/>
  <c r="AE32" i="1"/>
  <c r="AD33" i="1"/>
  <c r="I28" i="8"/>
  <c r="K28" i="8" s="1"/>
  <c r="H29" i="8" s="1"/>
  <c r="J29" i="8" s="1"/>
  <c r="F24" i="8"/>
  <c r="C25" i="8" s="1"/>
  <c r="E25" i="8" s="1"/>
  <c r="W24" i="1"/>
  <c r="V25" i="1"/>
  <c r="P8" i="1"/>
  <c r="M40" i="1"/>
  <c r="N13" i="1"/>
  <c r="K61" i="1"/>
  <c r="L60" i="1"/>
  <c r="M46" i="1" l="1"/>
  <c r="M56" i="1" s="1"/>
  <c r="Q12" i="1"/>
  <c r="P14" i="1"/>
  <c r="Z24" i="1"/>
  <c r="AA24" i="1" s="1"/>
  <c r="W26" i="1"/>
  <c r="O15" i="1"/>
  <c r="O16" i="1" s="1"/>
  <c r="N17" i="1"/>
  <c r="O21" i="1"/>
  <c r="O22" i="1" s="1"/>
  <c r="N23" i="1"/>
  <c r="O18" i="1"/>
  <c r="O19" i="1" s="1"/>
  <c r="N20" i="1"/>
  <c r="N16" i="1"/>
  <c r="O9" i="1"/>
  <c r="N10" i="1"/>
  <c r="O6" i="1"/>
  <c r="N7" i="1"/>
  <c r="AF32" i="1"/>
  <c r="AE33" i="1"/>
  <c r="AE34" i="1"/>
  <c r="AD35" i="1"/>
  <c r="D25" i="8"/>
  <c r="W25" i="1"/>
  <c r="Q8" i="1"/>
  <c r="N40" i="1"/>
  <c r="L61" i="1"/>
  <c r="O13" i="1"/>
  <c r="M60" i="1"/>
  <c r="Z25" i="1" l="1"/>
  <c r="Z26" i="1"/>
  <c r="R12" i="1"/>
  <c r="Q14" i="1"/>
  <c r="N46" i="1"/>
  <c r="N56" i="1" s="1"/>
  <c r="N60" i="1" s="1"/>
  <c r="P21" i="1"/>
  <c r="O23" i="1"/>
  <c r="P18" i="1"/>
  <c r="P19" i="1" s="1"/>
  <c r="O20" i="1"/>
  <c r="P15" i="1"/>
  <c r="P16" i="1" s="1"/>
  <c r="O17" i="1"/>
  <c r="P9" i="1"/>
  <c r="O10" i="1"/>
  <c r="P6" i="1"/>
  <c r="O7" i="1"/>
  <c r="AG32" i="1"/>
  <c r="AF33" i="1"/>
  <c r="AF34" i="1"/>
  <c r="AE35" i="1"/>
  <c r="AA25" i="1"/>
  <c r="AB24" i="1"/>
  <c r="AA26" i="1"/>
  <c r="I29" i="8"/>
  <c r="K29" i="8" s="1"/>
  <c r="H30" i="8" s="1"/>
  <c r="J30" i="8" s="1"/>
  <c r="F25" i="8"/>
  <c r="C26" i="8" s="1"/>
  <c r="E26" i="8" s="1"/>
  <c r="R8" i="1"/>
  <c r="O40" i="1"/>
  <c r="M61" i="1"/>
  <c r="P13" i="1"/>
  <c r="S12" i="1" l="1"/>
  <c r="R14" i="1"/>
  <c r="O46" i="1"/>
  <c r="O56" i="1" s="1"/>
  <c r="Q21" i="1"/>
  <c r="Q22" i="1" s="1"/>
  <c r="P23" i="1"/>
  <c r="Q15" i="1"/>
  <c r="P17" i="1"/>
  <c r="Q18" i="1"/>
  <c r="P20" i="1"/>
  <c r="P22" i="1"/>
  <c r="Q9" i="1"/>
  <c r="P10" i="1"/>
  <c r="Q6" i="1"/>
  <c r="P7" i="1"/>
  <c r="AH32" i="1"/>
  <c r="AG33" i="1"/>
  <c r="AG34" i="1"/>
  <c r="AF35" i="1"/>
  <c r="AB26" i="1"/>
  <c r="AC24" i="1"/>
  <c r="AB25" i="1"/>
  <c r="I30" i="8"/>
  <c r="K30" i="8" s="1"/>
  <c r="H31" i="8" s="1"/>
  <c r="J31" i="8" s="1"/>
  <c r="D26" i="8"/>
  <c r="S8" i="1"/>
  <c r="P40" i="1"/>
  <c r="N61" i="1"/>
  <c r="Q13" i="1"/>
  <c r="Q16" i="1"/>
  <c r="O60" i="1"/>
  <c r="P46" i="1" l="1"/>
  <c r="P56" i="1" s="1"/>
  <c r="T12" i="1"/>
  <c r="S14" i="1"/>
  <c r="R21" i="1"/>
  <c r="Q23" i="1"/>
  <c r="R18" i="1"/>
  <c r="R19" i="1" s="1"/>
  <c r="Q20" i="1"/>
  <c r="R15" i="1"/>
  <c r="R16" i="1" s="1"/>
  <c r="Q17" i="1"/>
  <c r="Q46" i="1" s="1"/>
  <c r="Q56" i="1" s="1"/>
  <c r="Q19" i="1"/>
  <c r="R9" i="1"/>
  <c r="Q10" i="1"/>
  <c r="R6" i="1"/>
  <c r="Q7" i="1"/>
  <c r="AI32" i="1"/>
  <c r="AH33" i="1"/>
  <c r="AH34" i="1"/>
  <c r="AG35" i="1"/>
  <c r="AC25" i="1"/>
  <c r="AC26" i="1"/>
  <c r="I31" i="8"/>
  <c r="K31" i="8" s="1"/>
  <c r="H32" i="8" s="1"/>
  <c r="J32" i="8" s="1"/>
  <c r="F26" i="8"/>
  <c r="C27" i="8" s="1"/>
  <c r="E27" i="8" s="1"/>
  <c r="T8" i="1"/>
  <c r="Q40" i="1"/>
  <c r="O61" i="1"/>
  <c r="R13" i="1"/>
  <c r="P60" i="1"/>
  <c r="U12" i="1" l="1"/>
  <c r="T14" i="1"/>
  <c r="S21" i="1"/>
  <c r="R23" i="1"/>
  <c r="S15" i="1"/>
  <c r="S16" i="1" s="1"/>
  <c r="R17" i="1"/>
  <c r="S18" i="1"/>
  <c r="S19" i="1" s="1"/>
  <c r="R20" i="1"/>
  <c r="R46" i="1" s="1"/>
  <c r="R56" i="1" s="1"/>
  <c r="R22" i="1"/>
  <c r="S9" i="1"/>
  <c r="R10" i="1"/>
  <c r="S6" i="1"/>
  <c r="R7" i="1"/>
  <c r="AJ32" i="1"/>
  <c r="AI33" i="1"/>
  <c r="AI34" i="1"/>
  <c r="AH35" i="1"/>
  <c r="I32" i="8"/>
  <c r="D27" i="8"/>
  <c r="AD24" i="1"/>
  <c r="U8" i="1"/>
  <c r="R40" i="1"/>
  <c r="P61" i="1"/>
  <c r="S13" i="1"/>
  <c r="Q60" i="1"/>
  <c r="V12" i="1" l="1"/>
  <c r="U14" i="1"/>
  <c r="T21" i="1"/>
  <c r="S23" i="1"/>
  <c r="T15" i="1"/>
  <c r="T16" i="1" s="1"/>
  <c r="S17" i="1"/>
  <c r="S22" i="1"/>
  <c r="T18" i="1"/>
  <c r="T19" i="1" s="1"/>
  <c r="S20" i="1"/>
  <c r="T9" i="1"/>
  <c r="S10" i="1"/>
  <c r="T6" i="1"/>
  <c r="S7" i="1"/>
  <c r="AK32" i="1"/>
  <c r="AJ33" i="1"/>
  <c r="AJ34" i="1"/>
  <c r="AI35" i="1"/>
  <c r="K32" i="8"/>
  <c r="H33" i="8" s="1"/>
  <c r="J33" i="8" s="1"/>
  <c r="F27" i="8"/>
  <c r="C28" i="8" s="1"/>
  <c r="E28" i="8" s="1"/>
  <c r="AD25" i="1"/>
  <c r="AE24" i="1"/>
  <c r="AD26" i="1"/>
  <c r="V8" i="1"/>
  <c r="S40" i="1"/>
  <c r="Q61" i="1"/>
  <c r="T13" i="1"/>
  <c r="R60" i="1"/>
  <c r="S46" i="1" l="1"/>
  <c r="S56" i="1" s="1"/>
  <c r="W12" i="1"/>
  <c r="V14" i="1"/>
  <c r="V13" i="1"/>
  <c r="U18" i="1"/>
  <c r="U19" i="1" s="1"/>
  <c r="T20" i="1"/>
  <c r="U15" i="1"/>
  <c r="U16" i="1" s="1"/>
  <c r="T17" i="1"/>
  <c r="U21" i="1"/>
  <c r="T23" i="1"/>
  <c r="T22" i="1"/>
  <c r="U9" i="1"/>
  <c r="T10" i="1"/>
  <c r="U6" i="1"/>
  <c r="T7" i="1"/>
  <c r="AL32" i="1"/>
  <c r="AK33" i="1"/>
  <c r="AK34" i="1"/>
  <c r="AJ35" i="1"/>
  <c r="I33" i="8"/>
  <c r="D28" i="8"/>
  <c r="AF24" i="1"/>
  <c r="AE26" i="1"/>
  <c r="AE25" i="1"/>
  <c r="W8" i="1"/>
  <c r="Z8" i="1" s="1"/>
  <c r="AA8" i="1" s="1"/>
  <c r="AB8" i="1" s="1"/>
  <c r="AC8" i="1" s="1"/>
  <c r="T40" i="1"/>
  <c r="R61" i="1"/>
  <c r="U13" i="1"/>
  <c r="S60" i="1"/>
  <c r="T46" i="1" l="1"/>
  <c r="T56" i="1" s="1"/>
  <c r="W14" i="1"/>
  <c r="Z12" i="1"/>
  <c r="V18" i="1"/>
  <c r="V19" i="1" s="1"/>
  <c r="U20" i="1"/>
  <c r="V15" i="1"/>
  <c r="V16" i="1" s="1"/>
  <c r="U17" i="1"/>
  <c r="V21" i="1"/>
  <c r="V22" i="1" s="1"/>
  <c r="U23" i="1"/>
  <c r="U22" i="1"/>
  <c r="V9" i="1"/>
  <c r="U10" i="1"/>
  <c r="V6" i="1"/>
  <c r="U7" i="1"/>
  <c r="AM32" i="1"/>
  <c r="AL33" i="1"/>
  <c r="AL34" i="1"/>
  <c r="AK35" i="1"/>
  <c r="K33" i="8"/>
  <c r="H34" i="8" s="1"/>
  <c r="J34" i="8" s="1"/>
  <c r="F28" i="8"/>
  <c r="C29" i="8" s="1"/>
  <c r="E29" i="8" s="1"/>
  <c r="AG24" i="1"/>
  <c r="AF26" i="1"/>
  <c r="AF25" i="1"/>
  <c r="U40" i="1"/>
  <c r="S61" i="1"/>
  <c r="T60" i="1"/>
  <c r="Z14" i="1" l="1"/>
  <c r="Z13" i="1"/>
  <c r="AA12" i="1"/>
  <c r="U46" i="1"/>
  <c r="U56" i="1" s="1"/>
  <c r="U60" i="1" s="1"/>
  <c r="W21" i="1"/>
  <c r="W22" i="1" s="1"/>
  <c r="V23" i="1"/>
  <c r="W18" i="1"/>
  <c r="W19" i="1" s="1"/>
  <c r="V20" i="1"/>
  <c r="W15" i="1"/>
  <c r="W16" i="1" s="1"/>
  <c r="V17" i="1"/>
  <c r="W9" i="1"/>
  <c r="V10" i="1"/>
  <c r="W6" i="1"/>
  <c r="V7" i="1"/>
  <c r="AN32" i="1"/>
  <c r="AM33" i="1"/>
  <c r="AM34" i="1"/>
  <c r="AL35" i="1"/>
  <c r="AL40" i="1" s="1"/>
  <c r="D29" i="8"/>
  <c r="AH24" i="1"/>
  <c r="AG26" i="1"/>
  <c r="AG25" i="1"/>
  <c r="V40" i="1"/>
  <c r="T61" i="1"/>
  <c r="W13" i="1"/>
  <c r="AA14" i="1" l="1"/>
  <c r="AA13" i="1"/>
  <c r="AB12" i="1"/>
  <c r="V46" i="1"/>
  <c r="V56" i="1" s="1"/>
  <c r="V60" i="1" s="1"/>
  <c r="W17" i="1"/>
  <c r="Z15" i="1"/>
  <c r="W23" i="1"/>
  <c r="Z21" i="1"/>
  <c r="W20" i="1"/>
  <c r="Z18" i="1"/>
  <c r="W10" i="1"/>
  <c r="Z9" i="1"/>
  <c r="W7" i="1"/>
  <c r="Z6" i="1"/>
  <c r="AO32" i="1"/>
  <c r="AN33" i="1"/>
  <c r="AN34" i="1"/>
  <c r="AM35" i="1"/>
  <c r="I34" i="8"/>
  <c r="K34" i="8" s="1"/>
  <c r="H35" i="8" s="1"/>
  <c r="J35" i="8" s="1"/>
  <c r="F29" i="8"/>
  <c r="C30" i="8" s="1"/>
  <c r="E30" i="8" s="1"/>
  <c r="AH25" i="1"/>
  <c r="AI24" i="1"/>
  <c r="AH26" i="1"/>
  <c r="W40" i="1"/>
  <c r="U61" i="1"/>
  <c r="AB14" i="1" l="1"/>
  <c r="AC12" i="1"/>
  <c r="AB13" i="1"/>
  <c r="W46" i="1"/>
  <c r="W56" i="1" s="1"/>
  <c r="W60" i="1" s="1"/>
  <c r="Z20" i="1"/>
  <c r="AA18" i="1"/>
  <c r="Z19" i="1"/>
  <c r="Z17" i="1"/>
  <c r="AA15" i="1"/>
  <c r="Z16" i="1"/>
  <c r="AA21" i="1"/>
  <c r="Z23" i="1"/>
  <c r="Z22" i="1"/>
  <c r="AA9" i="1"/>
  <c r="Z10" i="1"/>
  <c r="AA6" i="1"/>
  <c r="Z7" i="1"/>
  <c r="AP32" i="1"/>
  <c r="AO33" i="1"/>
  <c r="AO34" i="1"/>
  <c r="AN35" i="1"/>
  <c r="AJ24" i="1"/>
  <c r="AI26" i="1"/>
  <c r="AI25" i="1"/>
  <c r="V61" i="1"/>
  <c r="AC14" i="1" l="1"/>
  <c r="AD12" i="1"/>
  <c r="AC13" i="1"/>
  <c r="AA17" i="1"/>
  <c r="AB15" i="1"/>
  <c r="AA16" i="1"/>
  <c r="AA20" i="1"/>
  <c r="AA19" i="1"/>
  <c r="AB18" i="1"/>
  <c r="AA22" i="1"/>
  <c r="AA23" i="1"/>
  <c r="AB21" i="1"/>
  <c r="Z46" i="1"/>
  <c r="Z56" i="1" s="1"/>
  <c r="Z60" i="1" s="1"/>
  <c r="AB9" i="1"/>
  <c r="AA10" i="1"/>
  <c r="AB6" i="1"/>
  <c r="AA7" i="1"/>
  <c r="AQ32" i="1"/>
  <c r="AP33" i="1"/>
  <c r="AP34" i="1"/>
  <c r="AO35" i="1"/>
  <c r="I35" i="8"/>
  <c r="K35" i="8" s="1"/>
  <c r="H36" i="8" s="1"/>
  <c r="J36" i="8" s="1"/>
  <c r="D30" i="8"/>
  <c r="F30" i="8" s="1"/>
  <c r="C31" i="8" s="1"/>
  <c r="E31" i="8" s="1"/>
  <c r="AK24" i="1"/>
  <c r="AJ26" i="1"/>
  <c r="AJ25" i="1"/>
  <c r="AD8" i="1"/>
  <c r="W61" i="1"/>
  <c r="AA46" i="1" l="1"/>
  <c r="AA56" i="1" s="1"/>
  <c r="AA60" i="1" s="1"/>
  <c r="AE12" i="1"/>
  <c r="AD14" i="1"/>
  <c r="Z61" i="1"/>
  <c r="AA61" i="1" s="1"/>
  <c r="AB23" i="1"/>
  <c r="AB22" i="1"/>
  <c r="AC21" i="1"/>
  <c r="AB20" i="1"/>
  <c r="AB19" i="1"/>
  <c r="AC18" i="1"/>
  <c r="AB17" i="1"/>
  <c r="AC15" i="1"/>
  <c r="AB16" i="1"/>
  <c r="AC9" i="1"/>
  <c r="AB10" i="1"/>
  <c r="AC6" i="1"/>
  <c r="AB7" i="1"/>
  <c r="AR32" i="1"/>
  <c r="AQ33" i="1"/>
  <c r="AQ34" i="1"/>
  <c r="AP35" i="1"/>
  <c r="I36" i="8"/>
  <c r="D31" i="8"/>
  <c r="F31" i="8" s="1"/>
  <c r="C32" i="8" s="1"/>
  <c r="E32" i="8" s="1"/>
  <c r="AL24" i="1"/>
  <c r="AK26" i="1"/>
  <c r="AK25" i="1"/>
  <c r="AE8" i="1"/>
  <c r="AF12" i="1" l="1"/>
  <c r="AE14" i="1"/>
  <c r="AC17" i="1"/>
  <c r="AC16" i="1"/>
  <c r="AD15" i="1"/>
  <c r="AD16" i="1" s="1"/>
  <c r="AC20" i="1"/>
  <c r="AD18" i="1"/>
  <c r="AD21" i="1"/>
  <c r="AE21" i="1" s="1"/>
  <c r="AF21" i="1" s="1"/>
  <c r="AG21" i="1" s="1"/>
  <c r="AH21" i="1" s="1"/>
  <c r="AI21" i="1" s="1"/>
  <c r="AJ21" i="1" s="1"/>
  <c r="AK21" i="1" s="1"/>
  <c r="AL21" i="1" s="1"/>
  <c r="AM21" i="1" s="1"/>
  <c r="AN21" i="1" s="1"/>
  <c r="AO21" i="1" s="1"/>
  <c r="AP21" i="1" s="1"/>
  <c r="AQ21" i="1" s="1"/>
  <c r="AR21" i="1" s="1"/>
  <c r="AS21" i="1" s="1"/>
  <c r="AC23" i="1"/>
  <c r="AC22" i="1"/>
  <c r="AB46" i="1"/>
  <c r="AB56" i="1" s="1"/>
  <c r="AB60" i="1" s="1"/>
  <c r="AB61" i="1" s="1"/>
  <c r="AR33" i="1"/>
  <c r="AS32" i="1"/>
  <c r="AS33" i="1" s="1"/>
  <c r="AD9" i="1"/>
  <c r="AC10" i="1"/>
  <c r="AD6" i="1"/>
  <c r="AC7" i="1"/>
  <c r="AR34" i="1"/>
  <c r="AQ35" i="1"/>
  <c r="K36" i="8"/>
  <c r="H37" i="8" s="1"/>
  <c r="J37" i="8" s="1"/>
  <c r="D32" i="8"/>
  <c r="AL25" i="1"/>
  <c r="AM24" i="1"/>
  <c r="AL26" i="1"/>
  <c r="AF8" i="1"/>
  <c r="AD13" i="1"/>
  <c r="AD22" i="1" l="1"/>
  <c r="AC46" i="1"/>
  <c r="AC56" i="1" s="1"/>
  <c r="AC60" i="1" s="1"/>
  <c r="AC61" i="1" s="1"/>
  <c r="AG12" i="1"/>
  <c r="AF14" i="1"/>
  <c r="AE18" i="1"/>
  <c r="AD20" i="1"/>
  <c r="AS23" i="1"/>
  <c r="AS22" i="1"/>
  <c r="AE15" i="1"/>
  <c r="AE16" i="1" s="1"/>
  <c r="AD17" i="1"/>
  <c r="AD23" i="1"/>
  <c r="AR35" i="1"/>
  <c r="AS34" i="1"/>
  <c r="AS35" i="1" s="1"/>
  <c r="AS40" i="1"/>
  <c r="AE9" i="1"/>
  <c r="AD10" i="1"/>
  <c r="AE6" i="1"/>
  <c r="AD7" i="1"/>
  <c r="I37" i="8"/>
  <c r="F32" i="8"/>
  <c r="C33" i="8" s="1"/>
  <c r="E33" i="8" s="1"/>
  <c r="AN24" i="1"/>
  <c r="AM26" i="1"/>
  <c r="AM25" i="1"/>
  <c r="AG8" i="1"/>
  <c r="AD40" i="1"/>
  <c r="AE13" i="1"/>
  <c r="AE23" i="1"/>
  <c r="AE22" i="1"/>
  <c r="AH12" i="1" l="1"/>
  <c r="AG14" i="1"/>
  <c r="AD46" i="1"/>
  <c r="AD56" i="1" s="1"/>
  <c r="AD60" i="1" s="1"/>
  <c r="AF15" i="1"/>
  <c r="AE17" i="1"/>
  <c r="AF18" i="1"/>
  <c r="AE20" i="1"/>
  <c r="AF9" i="1"/>
  <c r="AE10" i="1"/>
  <c r="AF6" i="1"/>
  <c r="AE7" i="1"/>
  <c r="K37" i="8"/>
  <c r="H38" i="8" s="1"/>
  <c r="J38" i="8" s="1"/>
  <c r="D33" i="8"/>
  <c r="AO24" i="1"/>
  <c r="AN26" i="1"/>
  <c r="AN25" i="1"/>
  <c r="AH8" i="1"/>
  <c r="AE40" i="1"/>
  <c r="AF13" i="1"/>
  <c r="AF16" i="1"/>
  <c r="AF22" i="1"/>
  <c r="AF23" i="1"/>
  <c r="AE46" i="1" l="1"/>
  <c r="AE56" i="1" s="1"/>
  <c r="AI12" i="1"/>
  <c r="AH14" i="1"/>
  <c r="AG15" i="1"/>
  <c r="AG16" i="1" s="1"/>
  <c r="AF17" i="1"/>
  <c r="AG18" i="1"/>
  <c r="AF20" i="1"/>
  <c r="AG9" i="1"/>
  <c r="AF10" i="1"/>
  <c r="AG6" i="1"/>
  <c r="AF7" i="1"/>
  <c r="I38" i="8"/>
  <c r="F33" i="8"/>
  <c r="C34" i="8" s="1"/>
  <c r="E34" i="8" s="1"/>
  <c r="AP24" i="1"/>
  <c r="AO26" i="1"/>
  <c r="AO25" i="1"/>
  <c r="AI8" i="1"/>
  <c r="AF40" i="1"/>
  <c r="AD61" i="1"/>
  <c r="AG13" i="1"/>
  <c r="AG23" i="1"/>
  <c r="AG22" i="1"/>
  <c r="AE60" i="1"/>
  <c r="AJ12" i="1" l="1"/>
  <c r="AI14" i="1"/>
  <c r="AF46" i="1"/>
  <c r="AF56" i="1" s="1"/>
  <c r="AH15" i="1"/>
  <c r="AH16" i="1" s="1"/>
  <c r="AG17" i="1"/>
  <c r="AH18" i="1"/>
  <c r="AG20" i="1"/>
  <c r="AH9" i="1"/>
  <c r="AG10" i="1"/>
  <c r="AH6" i="1"/>
  <c r="AG7" i="1"/>
  <c r="K38" i="8"/>
  <c r="H39" i="8" s="1"/>
  <c r="J39" i="8" s="1"/>
  <c r="D34" i="8"/>
  <c r="AP25" i="1"/>
  <c r="AQ24" i="1"/>
  <c r="AP26" i="1"/>
  <c r="AJ8" i="1"/>
  <c r="AG40" i="1"/>
  <c r="AE61" i="1"/>
  <c r="AH13" i="1"/>
  <c r="AH22" i="1"/>
  <c r="AH23" i="1"/>
  <c r="AF60" i="1"/>
  <c r="AG46" i="1" l="1"/>
  <c r="AG56" i="1" s="1"/>
  <c r="AK12" i="1"/>
  <c r="AJ14" i="1"/>
  <c r="AI15" i="1"/>
  <c r="AI16" i="1" s="1"/>
  <c r="AH17" i="1"/>
  <c r="AI18" i="1"/>
  <c r="AH20" i="1"/>
  <c r="AI9" i="1"/>
  <c r="AH10" i="1"/>
  <c r="AI6" i="1"/>
  <c r="AH7" i="1"/>
  <c r="I39" i="8"/>
  <c r="F34" i="8"/>
  <c r="C35" i="8" s="1"/>
  <c r="E35" i="8" s="1"/>
  <c r="AR24" i="1"/>
  <c r="AS24" i="1" s="1"/>
  <c r="AQ25" i="1"/>
  <c r="AQ26" i="1"/>
  <c r="AK8" i="1"/>
  <c r="AH40" i="1"/>
  <c r="AF61" i="1"/>
  <c r="AI13" i="1"/>
  <c r="AI23" i="1"/>
  <c r="AI22" i="1"/>
  <c r="AG60" i="1"/>
  <c r="AL12" i="1" l="1"/>
  <c r="AK14" i="1"/>
  <c r="AH46" i="1"/>
  <c r="AH56" i="1" s="1"/>
  <c r="AJ15" i="1"/>
  <c r="AI17" i="1"/>
  <c r="AJ18" i="1"/>
  <c r="AI20" i="1"/>
  <c r="AS26" i="1"/>
  <c r="AS25" i="1"/>
  <c r="AJ9" i="1"/>
  <c r="AI10" i="1"/>
  <c r="AJ6" i="1"/>
  <c r="AI7" i="1"/>
  <c r="K39" i="8"/>
  <c r="H40" i="8" s="1"/>
  <c r="J40" i="8" s="1"/>
  <c r="D35" i="8"/>
  <c r="AR25" i="1"/>
  <c r="AR26" i="1"/>
  <c r="AL8" i="1"/>
  <c r="AI40" i="1"/>
  <c r="AG61" i="1"/>
  <c r="AJ13" i="1"/>
  <c r="AJ23" i="1"/>
  <c r="AJ22" i="1"/>
  <c r="AH60" i="1"/>
  <c r="AI46" i="1" l="1"/>
  <c r="AI56" i="1" s="1"/>
  <c r="AM12" i="1"/>
  <c r="AL14" i="1"/>
  <c r="AK15" i="1"/>
  <c r="AK16" i="1" s="1"/>
  <c r="AJ17" i="1"/>
  <c r="AK18" i="1"/>
  <c r="AJ20" i="1"/>
  <c r="AJ16" i="1"/>
  <c r="AK9" i="1"/>
  <c r="AJ10" i="1"/>
  <c r="AK6" i="1"/>
  <c r="AJ7" i="1"/>
  <c r="I40" i="8"/>
  <c r="F35" i="8"/>
  <c r="C36" i="8" s="1"/>
  <c r="E36" i="8" s="1"/>
  <c r="AM8" i="1"/>
  <c r="AJ40" i="1"/>
  <c r="AH61" i="1"/>
  <c r="AK13" i="1"/>
  <c r="AK23" i="1"/>
  <c r="AK22" i="1"/>
  <c r="AI60" i="1"/>
  <c r="AN12" i="1" l="1"/>
  <c r="AM14" i="1"/>
  <c r="AJ46" i="1"/>
  <c r="AJ56" i="1" s="1"/>
  <c r="AL15" i="1"/>
  <c r="AK17" i="1"/>
  <c r="AL18" i="1"/>
  <c r="AK20" i="1"/>
  <c r="AL9" i="1"/>
  <c r="AK10" i="1"/>
  <c r="AL6" i="1"/>
  <c r="AK7" i="1"/>
  <c r="K40" i="8"/>
  <c r="H41" i="8" s="1"/>
  <c r="J41" i="8" s="1"/>
  <c r="D36" i="8"/>
  <c r="AN8" i="1"/>
  <c r="AK40" i="1"/>
  <c r="AI61" i="1"/>
  <c r="AL13" i="1"/>
  <c r="AL22" i="1"/>
  <c r="AL23" i="1"/>
  <c r="AJ60" i="1"/>
  <c r="AK46" i="1" l="1"/>
  <c r="AK56" i="1" s="1"/>
  <c r="AO12" i="1"/>
  <c r="AN14" i="1"/>
  <c r="AM15" i="1"/>
  <c r="AL17" i="1"/>
  <c r="AM18" i="1"/>
  <c r="AL20" i="1"/>
  <c r="AL16" i="1"/>
  <c r="AM9" i="1"/>
  <c r="AL10" i="1"/>
  <c r="AM6" i="1"/>
  <c r="AL7" i="1"/>
  <c r="F36" i="8"/>
  <c r="C37" i="8" s="1"/>
  <c r="E37" i="8" s="1"/>
  <c r="AO8" i="1"/>
  <c r="AJ61" i="1"/>
  <c r="AM13" i="1"/>
  <c r="AM16" i="1"/>
  <c r="AM23" i="1"/>
  <c r="AM22" i="1"/>
  <c r="AK60" i="1"/>
  <c r="AP12" i="1" l="1"/>
  <c r="AO14" i="1"/>
  <c r="AL46" i="1"/>
  <c r="AL56" i="1" s="1"/>
  <c r="AN15" i="1"/>
  <c r="AM17" i="1"/>
  <c r="AN18" i="1"/>
  <c r="AM20" i="1"/>
  <c r="AN9" i="1"/>
  <c r="AM10" i="1"/>
  <c r="AN6" i="1"/>
  <c r="AM7" i="1"/>
  <c r="I41" i="8"/>
  <c r="K41" i="8" s="1"/>
  <c r="H42" i="8" s="1"/>
  <c r="J42" i="8" s="1"/>
  <c r="D37" i="8"/>
  <c r="AP8" i="1"/>
  <c r="AM40" i="1"/>
  <c r="AK61" i="1"/>
  <c r="AN13" i="1"/>
  <c r="AN23" i="1"/>
  <c r="AN22" i="1"/>
  <c r="AL60" i="1"/>
  <c r="AM46" i="1" l="1"/>
  <c r="AM56" i="1" s="1"/>
  <c r="AQ12" i="1"/>
  <c r="AR12" i="1" s="1"/>
  <c r="AS12" i="1" s="1"/>
  <c r="AP14" i="1"/>
  <c r="AO15" i="1"/>
  <c r="AN17" i="1"/>
  <c r="AO18" i="1"/>
  <c r="AN20" i="1"/>
  <c r="AN16" i="1"/>
  <c r="AO9" i="1"/>
  <c r="AN10" i="1"/>
  <c r="AO6" i="1"/>
  <c r="AN7" i="1"/>
  <c r="I42" i="8"/>
  <c r="K42" i="8" s="1"/>
  <c r="H43" i="8" s="1"/>
  <c r="J43" i="8" s="1"/>
  <c r="F37" i="8"/>
  <c r="C38" i="8" s="1"/>
  <c r="E38" i="8" s="1"/>
  <c r="AQ8" i="1"/>
  <c r="AN40" i="1"/>
  <c r="AL61" i="1"/>
  <c r="AO13" i="1"/>
  <c r="AO23" i="1"/>
  <c r="AO22" i="1"/>
  <c r="AM60" i="1"/>
  <c r="AS14" i="1" l="1"/>
  <c r="AS13" i="1"/>
  <c r="AN46" i="1"/>
  <c r="AN56" i="1" s="1"/>
  <c r="AP15" i="1"/>
  <c r="AO17" i="1"/>
  <c r="AP18" i="1"/>
  <c r="AO20" i="1"/>
  <c r="AO16" i="1"/>
  <c r="AP9" i="1"/>
  <c r="AO10" i="1"/>
  <c r="AP6" i="1"/>
  <c r="AO7" i="1"/>
  <c r="I43" i="8"/>
  <c r="K43" i="8" s="1"/>
  <c r="H44" i="8" s="1"/>
  <c r="J44" i="8" s="1"/>
  <c r="D38" i="8"/>
  <c r="AR8" i="1"/>
  <c r="AS8" i="1" s="1"/>
  <c r="AO40" i="1"/>
  <c r="AM61" i="1"/>
  <c r="AP13" i="1"/>
  <c r="AP22" i="1"/>
  <c r="AP23" i="1"/>
  <c r="AN60" i="1"/>
  <c r="AO46" i="1" l="1"/>
  <c r="AO56" i="1" s="1"/>
  <c r="AQ15" i="1"/>
  <c r="AR15" i="1" s="1"/>
  <c r="AS15" i="1" s="1"/>
  <c r="AP17" i="1"/>
  <c r="AQ18" i="1"/>
  <c r="AR18" i="1" s="1"/>
  <c r="AS18" i="1" s="1"/>
  <c r="AS20" i="1" s="1"/>
  <c r="AP20" i="1"/>
  <c r="AP16" i="1"/>
  <c r="AQ9" i="1"/>
  <c r="AP10" i="1"/>
  <c r="AQ6" i="1"/>
  <c r="AP7" i="1"/>
  <c r="I44" i="8"/>
  <c r="K44" i="8" s="1"/>
  <c r="H45" i="8" s="1"/>
  <c r="J45" i="8" s="1"/>
  <c r="F38" i="8"/>
  <c r="C39" i="8" s="1"/>
  <c r="E39" i="8" s="1"/>
  <c r="AP40" i="1"/>
  <c r="AN61" i="1"/>
  <c r="AQ13" i="1"/>
  <c r="AQ14" i="1"/>
  <c r="AQ17" i="1"/>
  <c r="AR20" i="1"/>
  <c r="AQ20" i="1"/>
  <c r="AQ23" i="1"/>
  <c r="AQ22" i="1"/>
  <c r="AO60" i="1"/>
  <c r="AP46" i="1" l="1"/>
  <c r="AP56" i="1" s="1"/>
  <c r="AS16" i="1"/>
  <c r="AS17" i="1"/>
  <c r="AS46" i="1" s="1"/>
  <c r="AS56" i="1" s="1"/>
  <c r="AS60" i="1" s="1"/>
  <c r="AQ16" i="1"/>
  <c r="AR9" i="1"/>
  <c r="AQ10" i="1"/>
  <c r="AR6" i="1"/>
  <c r="AQ7" i="1"/>
  <c r="I45" i="8"/>
  <c r="K45" i="8" s="1"/>
  <c r="H46" i="8" s="1"/>
  <c r="J46" i="8" s="1"/>
  <c r="D39" i="8"/>
  <c r="AQ40" i="1"/>
  <c r="AO61" i="1"/>
  <c r="AR14" i="1"/>
  <c r="AR13" i="1"/>
  <c r="AQ46" i="1"/>
  <c r="AQ56" i="1" s="1"/>
  <c r="AR16" i="1"/>
  <c r="AR17" i="1"/>
  <c r="AR22" i="1"/>
  <c r="AR23" i="1"/>
  <c r="AP60" i="1"/>
  <c r="AR10" i="1" l="1"/>
  <c r="AS9" i="1"/>
  <c r="AS10" i="1" s="1"/>
  <c r="AR7" i="1"/>
  <c r="AS6" i="1"/>
  <c r="AS7" i="1" s="1"/>
  <c r="F39" i="8"/>
  <c r="C40" i="8" s="1"/>
  <c r="E40" i="8" s="1"/>
  <c r="AR40" i="1"/>
  <c r="AP61" i="1"/>
  <c r="AR46" i="1"/>
  <c r="AR56" i="1" s="1"/>
  <c r="AQ60" i="1"/>
  <c r="I46" i="8" l="1"/>
  <c r="K46" i="8" s="1"/>
  <c r="H47" i="8" s="1"/>
  <c r="J47" i="8" s="1"/>
  <c r="AQ61" i="1"/>
  <c r="AR60" i="1"/>
  <c r="I47" i="8" l="1"/>
  <c r="K47" i="8" s="1"/>
  <c r="H48" i="8" s="1"/>
  <c r="J48" i="8" s="1"/>
  <c r="D40" i="8"/>
  <c r="F40" i="8" s="1"/>
  <c r="C41" i="8" s="1"/>
  <c r="E41" i="8" s="1"/>
  <c r="AR61" i="1"/>
  <c r="AS61" i="1" s="1"/>
  <c r="I48" i="8" l="1"/>
  <c r="K48" i="8" s="1"/>
  <c r="H49" i="8" s="1"/>
  <c r="J49" i="8" s="1"/>
  <c r="D41" i="8"/>
  <c r="F41" i="8" s="1"/>
  <c r="C42" i="8" s="1"/>
  <c r="E42" i="8" s="1"/>
  <c r="D42" i="8" l="1"/>
  <c r="I49" i="8" l="1"/>
  <c r="K49" i="8" s="1"/>
  <c r="H50" i="8" s="1"/>
  <c r="J50" i="8" s="1"/>
  <c r="F42" i="8"/>
  <c r="C43" i="8" s="1"/>
  <c r="E43" i="8" s="1"/>
  <c r="I50" i="8" l="1"/>
  <c r="K50" i="8" s="1"/>
  <c r="H51" i="8" s="1"/>
  <c r="J51" i="8" s="1"/>
  <c r="D43" i="8"/>
  <c r="F43" i="8" s="1"/>
  <c r="C44" i="8" s="1"/>
  <c r="E44" i="8" s="1"/>
  <c r="D44" i="8" l="1"/>
  <c r="F44" i="8" s="1"/>
  <c r="C45" i="8" s="1"/>
  <c r="E45" i="8" s="1"/>
  <c r="I51" i="8" l="1"/>
  <c r="K51" i="8" s="1"/>
  <c r="H52" i="8" s="1"/>
  <c r="J52" i="8" s="1"/>
  <c r="D45" i="8"/>
  <c r="I52" i="8" l="1"/>
  <c r="F45" i="8"/>
  <c r="C46" i="8" s="1"/>
  <c r="E46" i="8" s="1"/>
  <c r="K52" i="8" l="1"/>
  <c r="H53" i="8" s="1"/>
  <c r="J53" i="8" s="1"/>
  <c r="D46" i="8"/>
  <c r="F46" i="8" s="1"/>
  <c r="C47" i="8" s="1"/>
  <c r="E47" i="8" s="1"/>
  <c r="I53" i="8" l="1"/>
  <c r="K53" i="8" s="1"/>
  <c r="H54" i="8" s="1"/>
  <c r="J54" i="8" s="1"/>
  <c r="D47" i="8"/>
  <c r="F47" i="8" s="1"/>
  <c r="C48" i="8" s="1"/>
  <c r="E48" i="8" s="1"/>
  <c r="I54" i="8" l="1"/>
  <c r="K54" i="8" s="1"/>
  <c r="H55" i="8" s="1"/>
  <c r="J55" i="8" s="1"/>
  <c r="D48" i="8"/>
  <c r="F48" i="8" s="1"/>
  <c r="C49" i="8" s="1"/>
  <c r="E49" i="8" s="1"/>
  <c r="I55" i="8" l="1"/>
  <c r="K55" i="8" s="1"/>
  <c r="H56" i="8" s="1"/>
  <c r="J56" i="8" s="1"/>
  <c r="D49" i="8"/>
  <c r="F49" i="8" s="1"/>
  <c r="C50" i="8" s="1"/>
  <c r="E50" i="8" s="1"/>
  <c r="I56" i="8" l="1"/>
  <c r="D50" i="8"/>
  <c r="F50" i="8" s="1"/>
  <c r="C51" i="8" s="1"/>
  <c r="E51" i="8" s="1"/>
  <c r="K56" i="8" l="1"/>
  <c r="H57" i="8" s="1"/>
  <c r="J57" i="8" s="1"/>
  <c r="D51" i="8"/>
  <c r="F51" i="8" s="1"/>
  <c r="C52" i="8" s="1"/>
  <c r="E52" i="8" s="1"/>
  <c r="D52" i="8" l="1"/>
  <c r="F52" i="8" s="1"/>
  <c r="C53" i="8" s="1"/>
  <c r="E53" i="8" s="1"/>
  <c r="I57" i="8" l="1"/>
  <c r="K57" i="8" s="1"/>
  <c r="H58" i="8" s="1"/>
  <c r="J58" i="8" s="1"/>
  <c r="D53" i="8"/>
  <c r="F53" i="8" s="1"/>
  <c r="C54" i="8" s="1"/>
  <c r="E54" i="8" s="1"/>
  <c r="I58" i="8" l="1"/>
  <c r="K58" i="8" s="1"/>
  <c r="H59" i="8" s="1"/>
  <c r="J59" i="8" s="1"/>
  <c r="D54" i="8"/>
  <c r="F54" i="8" s="1"/>
  <c r="C55" i="8" s="1"/>
  <c r="E55" i="8" s="1"/>
  <c r="I59" i="8" l="1"/>
  <c r="K59" i="8" s="1"/>
  <c r="H60" i="8" s="1"/>
  <c r="J60" i="8" s="1"/>
  <c r="D55" i="8"/>
  <c r="F55" i="8" s="1"/>
  <c r="C56" i="8" s="1"/>
  <c r="E56" i="8" s="1"/>
  <c r="I60" i="8" l="1"/>
  <c r="D56" i="8"/>
  <c r="F56" i="8" s="1"/>
  <c r="C57" i="8" s="1"/>
  <c r="E57" i="8" s="1"/>
  <c r="K60" i="8" l="1"/>
  <c r="H61" i="8" s="1"/>
  <c r="J61" i="8" s="1"/>
  <c r="D57" i="8"/>
  <c r="F57" i="8" s="1"/>
  <c r="C58" i="8" s="1"/>
  <c r="E58" i="8" s="1"/>
  <c r="I61" i="8" l="1"/>
  <c r="K61" i="8" s="1"/>
  <c r="H62" i="8" s="1"/>
  <c r="J62" i="8" s="1"/>
  <c r="D58" i="8"/>
  <c r="F58" i="8" s="1"/>
  <c r="C59" i="8" s="1"/>
  <c r="E59" i="8" s="1"/>
  <c r="I62" i="8" l="1"/>
  <c r="D59" i="8"/>
  <c r="F59" i="8" s="1"/>
  <c r="C60" i="8" s="1"/>
  <c r="E60" i="8" s="1"/>
  <c r="K62" i="8" l="1"/>
  <c r="H63" i="8" s="1"/>
  <c r="J63" i="8" s="1"/>
  <c r="D60" i="8"/>
  <c r="F60" i="8" s="1"/>
  <c r="C61" i="8" s="1"/>
  <c r="E61" i="8" s="1"/>
  <c r="I63" i="8" l="1"/>
  <c r="D61" i="8"/>
  <c r="F61" i="8" s="1"/>
  <c r="C62" i="8" s="1"/>
  <c r="E62" i="8" s="1"/>
  <c r="K63" i="8" l="1"/>
  <c r="H64" i="8" s="1"/>
  <c r="J64" i="8" s="1"/>
  <c r="D62" i="8"/>
  <c r="F62" i="8" s="1"/>
  <c r="C63" i="8" s="1"/>
  <c r="E63" i="8" s="1"/>
  <c r="I64" i="8" l="1"/>
  <c r="D63" i="8"/>
  <c r="K64" i="8" l="1"/>
  <c r="H65" i="8" s="1"/>
  <c r="J65" i="8" s="1"/>
  <c r="F63" i="8"/>
  <c r="C64" i="8" s="1"/>
  <c r="E64" i="8" s="1"/>
  <c r="I65" i="8" l="1"/>
  <c r="K65" i="8" s="1"/>
  <c r="H66" i="8" s="1"/>
  <c r="J66" i="8" s="1"/>
  <c r="D64" i="8"/>
  <c r="I66" i="8" l="1"/>
  <c r="F64" i="8"/>
  <c r="C65" i="8" s="1"/>
  <c r="E65" i="8" s="1"/>
  <c r="K66" i="8" l="1"/>
  <c r="H67" i="8" s="1"/>
  <c r="J67" i="8" s="1"/>
  <c r="D65" i="8"/>
  <c r="I67" i="8" l="1"/>
  <c r="F65" i="8"/>
  <c r="C66" i="8" s="1"/>
  <c r="E66" i="8" s="1"/>
  <c r="K67" i="8" l="1"/>
  <c r="H68" i="8" s="1"/>
  <c r="J68" i="8" s="1"/>
  <c r="D66" i="8"/>
  <c r="I68" i="8" l="1"/>
  <c r="F66" i="8"/>
  <c r="C67" i="8" s="1"/>
  <c r="E67" i="8" s="1"/>
  <c r="K68" i="8" l="1"/>
  <c r="H69" i="8" s="1"/>
  <c r="J69" i="8" s="1"/>
  <c r="D67" i="8"/>
  <c r="I69" i="8" l="1"/>
  <c r="K69" i="8" s="1"/>
  <c r="H70" i="8" s="1"/>
  <c r="J70" i="8" s="1"/>
  <c r="F67" i="8"/>
  <c r="C68" i="8" s="1"/>
  <c r="E68" i="8" s="1"/>
  <c r="I70" i="8" l="1"/>
  <c r="D68" i="8"/>
  <c r="K70" i="8" l="1"/>
  <c r="H71" i="8" s="1"/>
  <c r="J71" i="8" s="1"/>
  <c r="F68" i="8"/>
  <c r="C69" i="8" s="1"/>
  <c r="E69" i="8" s="1"/>
  <c r="I71" i="8" l="1"/>
  <c r="D69" i="8"/>
  <c r="K71" i="8" l="1"/>
  <c r="H72" i="8" s="1"/>
  <c r="J72" i="8" s="1"/>
  <c r="F69" i="8"/>
  <c r="C70" i="8" s="1"/>
  <c r="E70" i="8" s="1"/>
  <c r="I72" i="8" l="1"/>
  <c r="K72" i="8" s="1"/>
  <c r="H73" i="8" s="1"/>
  <c r="J73" i="8" s="1"/>
  <c r="D70" i="8"/>
  <c r="I73" i="8" l="1"/>
  <c r="F70" i="8"/>
  <c r="C71" i="8" s="1"/>
  <c r="E71" i="8" s="1"/>
  <c r="K73" i="8" l="1"/>
  <c r="H74" i="8" s="1"/>
  <c r="J74" i="8" s="1"/>
  <c r="D71" i="8"/>
  <c r="I74" i="8" l="1"/>
  <c r="F71" i="8"/>
  <c r="C72" i="8" s="1"/>
  <c r="E72" i="8" s="1"/>
  <c r="K74" i="8" l="1"/>
  <c r="H75" i="8" s="1"/>
  <c r="J75" i="8" s="1"/>
  <c r="D72" i="8"/>
  <c r="I75" i="8" l="1"/>
  <c r="K75" i="8" s="1"/>
  <c r="H76" i="8" s="1"/>
  <c r="J76" i="8" s="1"/>
  <c r="F72" i="8"/>
  <c r="C73" i="8" s="1"/>
  <c r="E73" i="8" s="1"/>
  <c r="D73" i="8" l="1"/>
  <c r="I76" i="8" l="1"/>
  <c r="K76" i="8" s="1"/>
  <c r="H77" i="8" s="1"/>
  <c r="J77" i="8" s="1"/>
  <c r="F73" i="8"/>
  <c r="C74" i="8" s="1"/>
  <c r="E74" i="8" s="1"/>
  <c r="I77" i="8" l="1"/>
  <c r="K77" i="8" s="1"/>
  <c r="H78" i="8" s="1"/>
  <c r="J78" i="8" s="1"/>
  <c r="D74" i="8"/>
  <c r="I78" i="8" l="1"/>
  <c r="K78" i="8" s="1"/>
  <c r="H79" i="8" s="1"/>
  <c r="J79" i="8" s="1"/>
  <c r="F74" i="8"/>
  <c r="C75" i="8" s="1"/>
  <c r="E75" i="8" s="1"/>
  <c r="I79" i="8" l="1"/>
  <c r="D75" i="8"/>
  <c r="K79" i="8" l="1"/>
  <c r="H80" i="8" s="1"/>
  <c r="J80" i="8" s="1"/>
  <c r="F75" i="8"/>
  <c r="C76" i="8" s="1"/>
  <c r="E76" i="8" s="1"/>
  <c r="I80" i="8" l="1"/>
  <c r="D76" i="8"/>
  <c r="K80" i="8" l="1"/>
  <c r="H81" i="8" s="1"/>
  <c r="J81" i="8" s="1"/>
  <c r="F76" i="8"/>
  <c r="C77" i="8" s="1"/>
  <c r="E77" i="8" s="1"/>
  <c r="I81" i="8" l="1"/>
  <c r="D77" i="8"/>
  <c r="K81" i="8" l="1"/>
  <c r="H82" i="8" s="1"/>
  <c r="J82" i="8" s="1"/>
  <c r="F77" i="8"/>
  <c r="C78" i="8" s="1"/>
  <c r="E78" i="8" s="1"/>
  <c r="D78" i="8" l="1"/>
  <c r="I82" i="8" l="1"/>
  <c r="K82" i="8" s="1"/>
  <c r="H83" i="8" s="1"/>
  <c r="J83" i="8" s="1"/>
  <c r="F78" i="8"/>
  <c r="C79" i="8" s="1"/>
  <c r="E79" i="8" s="1"/>
  <c r="I83" i="8" l="1"/>
  <c r="K83" i="8" s="1"/>
  <c r="H84" i="8" s="1"/>
  <c r="J84" i="8" s="1"/>
  <c r="D79" i="8"/>
  <c r="I84" i="8" l="1"/>
  <c r="K84" i="8" s="1"/>
  <c r="H85" i="8" s="1"/>
  <c r="J85" i="8" s="1"/>
  <c r="F79" i="8"/>
  <c r="C80" i="8" s="1"/>
  <c r="E80" i="8" s="1"/>
  <c r="I85" i="8" l="1"/>
  <c r="D80" i="8"/>
  <c r="K85" i="8" l="1"/>
  <c r="H86" i="8" s="1"/>
  <c r="J86" i="8" s="1"/>
  <c r="F80" i="8"/>
  <c r="C81" i="8" s="1"/>
  <c r="E81" i="8" s="1"/>
  <c r="I86" i="8" l="1"/>
  <c r="K86" i="8" s="1"/>
  <c r="H87" i="8" s="1"/>
  <c r="J87" i="8" s="1"/>
  <c r="D81" i="8"/>
  <c r="I87" i="8" l="1"/>
  <c r="F81" i="8"/>
  <c r="C82" i="8" s="1"/>
  <c r="E82" i="8" s="1"/>
  <c r="K87" i="8" l="1"/>
  <c r="H88" i="8" s="1"/>
  <c r="J88" i="8" s="1"/>
  <c r="D82" i="8"/>
  <c r="I88" i="8" l="1"/>
  <c r="K88" i="8" s="1"/>
  <c r="H89" i="8" s="1"/>
  <c r="J89" i="8" s="1"/>
  <c r="F82" i="8"/>
  <c r="C83" i="8" s="1"/>
  <c r="E83" i="8" s="1"/>
  <c r="D83" i="8" l="1"/>
  <c r="I89" i="8" l="1"/>
  <c r="K89" i="8" s="1"/>
  <c r="H90" i="8" s="1"/>
  <c r="J90" i="8" s="1"/>
  <c r="F83" i="8"/>
  <c r="C84" i="8" s="1"/>
  <c r="E84" i="8" s="1"/>
  <c r="I90" i="8" l="1"/>
  <c r="K90" i="8" s="1"/>
  <c r="H91" i="8" s="1"/>
  <c r="J91" i="8" s="1"/>
  <c r="D84" i="8"/>
  <c r="F84" i="8" l="1"/>
  <c r="C85" i="8" s="1"/>
  <c r="E85" i="8" s="1"/>
  <c r="I91" i="8" l="1"/>
  <c r="K91" i="8" s="1"/>
  <c r="H92" i="8" s="1"/>
  <c r="J92" i="8" s="1"/>
  <c r="D85" i="8"/>
  <c r="F85" i="8" l="1"/>
  <c r="C86" i="8" s="1"/>
  <c r="E86" i="8" s="1"/>
  <c r="I92" i="8" l="1"/>
  <c r="K92" i="8" s="1"/>
  <c r="H93" i="8" s="1"/>
  <c r="J93" i="8" s="1"/>
  <c r="D86" i="8"/>
  <c r="I93" i="8" l="1"/>
  <c r="K93" i="8" s="1"/>
  <c r="H94" i="8" s="1"/>
  <c r="J94" i="8" s="1"/>
  <c r="F86" i="8"/>
  <c r="C87" i="8" s="1"/>
  <c r="E87" i="8" s="1"/>
  <c r="D87" i="8" l="1"/>
  <c r="I94" i="8" l="1"/>
  <c r="K94" i="8" s="1"/>
  <c r="H95" i="8" s="1"/>
  <c r="J95" i="8" s="1"/>
  <c r="F87" i="8"/>
  <c r="C88" i="8" s="1"/>
  <c r="E88" i="8" s="1"/>
  <c r="I95" i="8" l="1"/>
  <c r="K95" i="8" s="1"/>
  <c r="H96" i="8" s="1"/>
  <c r="J96" i="8" s="1"/>
  <c r="D88" i="8"/>
  <c r="F88" i="8" l="1"/>
  <c r="C89" i="8" s="1"/>
  <c r="E89" i="8" s="1"/>
  <c r="I96" i="8" l="1"/>
  <c r="K96" i="8" s="1"/>
  <c r="H97" i="8" s="1"/>
  <c r="J97" i="8" s="1"/>
  <c r="D89" i="8"/>
  <c r="I97" i="8" l="1"/>
  <c r="K97" i="8" s="1"/>
  <c r="H98" i="8" s="1"/>
  <c r="J98" i="8" s="1"/>
  <c r="F89" i="8"/>
  <c r="C90" i="8" s="1"/>
  <c r="E90" i="8" s="1"/>
  <c r="I98" i="8" l="1"/>
  <c r="K98" i="8" s="1"/>
  <c r="H99" i="8" s="1"/>
  <c r="J99" i="8" s="1"/>
  <c r="D90" i="8"/>
  <c r="I99" i="8" l="1"/>
  <c r="K99" i="8" s="1"/>
  <c r="H100" i="8" s="1"/>
  <c r="J100" i="8" s="1"/>
  <c r="F90" i="8"/>
  <c r="C91" i="8" s="1"/>
  <c r="E91" i="8" s="1"/>
  <c r="I100" i="8" l="1"/>
  <c r="D91" i="8"/>
  <c r="K100" i="8" l="1"/>
  <c r="H101" i="8" s="1"/>
  <c r="J101" i="8" s="1"/>
  <c r="F91" i="8"/>
  <c r="C92" i="8" s="1"/>
  <c r="E92" i="8" s="1"/>
  <c r="I101" i="8" l="1"/>
  <c r="K101" i="8" s="1"/>
  <c r="H102" i="8" s="1"/>
  <c r="J102" i="8" s="1"/>
  <c r="D92" i="8"/>
  <c r="I102" i="8" l="1"/>
  <c r="F92" i="8"/>
  <c r="C93" i="8" s="1"/>
  <c r="E93" i="8" s="1"/>
  <c r="K102" i="8" l="1"/>
  <c r="H103" i="8" s="1"/>
  <c r="J103" i="8" s="1"/>
  <c r="D93" i="8"/>
  <c r="F93" i="8" s="1"/>
  <c r="C94" i="8" s="1"/>
  <c r="E94" i="8" s="1"/>
  <c r="I103" i="8" l="1"/>
  <c r="D94" i="8"/>
  <c r="K103" i="8" l="1"/>
  <c r="H104" i="8" s="1"/>
  <c r="J104" i="8" s="1"/>
  <c r="F94" i="8"/>
  <c r="C95" i="8" s="1"/>
  <c r="E95" i="8" s="1"/>
  <c r="D95" i="8" l="1"/>
  <c r="I104" i="8" l="1"/>
  <c r="K104" i="8" s="1"/>
  <c r="H105" i="8" s="1"/>
  <c r="J105" i="8" s="1"/>
  <c r="F95" i="8"/>
  <c r="C96" i="8" s="1"/>
  <c r="E96" i="8" s="1"/>
  <c r="I105" i="8" l="1"/>
  <c r="K105" i="8" s="1"/>
  <c r="H106" i="8" s="1"/>
  <c r="J106" i="8" s="1"/>
  <c r="D96" i="8"/>
  <c r="I106" i="8" l="1"/>
  <c r="K106" i="8" s="1"/>
  <c r="H107" i="8" s="1"/>
  <c r="J107" i="8" s="1"/>
  <c r="F96" i="8"/>
  <c r="C97" i="8" s="1"/>
  <c r="E97" i="8" s="1"/>
  <c r="I107" i="8" l="1"/>
  <c r="D97" i="8"/>
  <c r="K107" i="8" l="1"/>
  <c r="H108" i="8" s="1"/>
  <c r="J108" i="8" s="1"/>
  <c r="F97" i="8"/>
  <c r="C98" i="8" s="1"/>
  <c r="E98" i="8" s="1"/>
  <c r="I108" i="8" l="1"/>
  <c r="K108" i="8" s="1"/>
  <c r="H109" i="8" s="1"/>
  <c r="J109" i="8" s="1"/>
  <c r="D98" i="8"/>
  <c r="I109" i="8" l="1"/>
  <c r="F98" i="8"/>
  <c r="C99" i="8" s="1"/>
  <c r="E99" i="8" s="1"/>
  <c r="K109" i="8" l="1"/>
  <c r="H110" i="8" s="1"/>
  <c r="J110" i="8" s="1"/>
  <c r="D99" i="8"/>
  <c r="I110" i="8" l="1"/>
  <c r="F99" i="8"/>
  <c r="C100" i="8" s="1"/>
  <c r="E100" i="8" s="1"/>
  <c r="K110" i="8" l="1"/>
  <c r="H111" i="8" s="1"/>
  <c r="J111" i="8" s="1"/>
  <c r="D100" i="8"/>
  <c r="F100" i="8" l="1"/>
  <c r="C101" i="8" s="1"/>
  <c r="E101" i="8" s="1"/>
  <c r="I111" i="8" l="1"/>
  <c r="K111" i="8" s="1"/>
  <c r="H112" i="8" s="1"/>
  <c r="J112" i="8" s="1"/>
  <c r="D101" i="8"/>
  <c r="I112" i="8" l="1"/>
  <c r="K112" i="8" s="1"/>
  <c r="H113" i="8" s="1"/>
  <c r="J113" i="8" s="1"/>
  <c r="F101" i="8"/>
  <c r="C102" i="8" s="1"/>
  <c r="E102" i="8" s="1"/>
  <c r="I113" i="8" l="1"/>
  <c r="K113" i="8" s="1"/>
  <c r="H114" i="8" s="1"/>
  <c r="J114" i="8" s="1"/>
  <c r="D102" i="8"/>
  <c r="I114" i="8" l="1"/>
  <c r="K114" i="8" s="1"/>
  <c r="H115" i="8" s="1"/>
  <c r="J115" i="8" s="1"/>
  <c r="F102" i="8"/>
  <c r="C103" i="8" s="1"/>
  <c r="E103" i="8" s="1"/>
  <c r="I115" i="8" l="1"/>
  <c r="D103" i="8"/>
  <c r="K115" i="8" l="1"/>
  <c r="H116" i="8" s="1"/>
  <c r="J116" i="8" s="1"/>
  <c r="F103" i="8"/>
  <c r="C104" i="8" s="1"/>
  <c r="E104" i="8" s="1"/>
  <c r="I116" i="8" l="1"/>
  <c r="D104" i="8"/>
  <c r="K116" i="8" l="1"/>
  <c r="H117" i="8" s="1"/>
  <c r="J117" i="8" s="1"/>
  <c r="F104" i="8"/>
  <c r="C105" i="8" s="1"/>
  <c r="E105" i="8" s="1"/>
  <c r="D105" i="8" l="1"/>
  <c r="I117" i="8" l="1"/>
  <c r="K117" i="8" s="1"/>
  <c r="H118" i="8" s="1"/>
  <c r="J118" i="8" s="1"/>
  <c r="F105" i="8"/>
  <c r="C106" i="8" s="1"/>
  <c r="E106" i="8" s="1"/>
  <c r="D106" i="8" l="1"/>
  <c r="I118" i="8" l="1"/>
  <c r="K118" i="8" s="1"/>
  <c r="H119" i="8" s="1"/>
  <c r="J119" i="8" s="1"/>
  <c r="F106" i="8"/>
  <c r="C107" i="8" s="1"/>
  <c r="E107" i="8" s="1"/>
  <c r="I119" i="8" l="1"/>
  <c r="K119" i="8" s="1"/>
  <c r="H120" i="8" s="1"/>
  <c r="J120" i="8" s="1"/>
  <c r="D107" i="8"/>
  <c r="F107" i="8" l="1"/>
  <c r="C108" i="8" s="1"/>
  <c r="E108" i="8" s="1"/>
  <c r="I120" i="8" l="1"/>
  <c r="K120" i="8" s="1"/>
  <c r="H121" i="8" s="1"/>
  <c r="J121" i="8" s="1"/>
  <c r="D108" i="8"/>
  <c r="I121" i="8" l="1"/>
  <c r="F108" i="8"/>
  <c r="C109" i="8" s="1"/>
  <c r="E109" i="8" s="1"/>
  <c r="K121" i="8" l="1"/>
  <c r="H122" i="8" s="1"/>
  <c r="J122" i="8" s="1"/>
  <c r="D109" i="8"/>
  <c r="I122" i="8" l="1"/>
  <c r="K122" i="8" s="1"/>
  <c r="H123" i="8" s="1"/>
  <c r="J123" i="8" s="1"/>
  <c r="F109" i="8"/>
  <c r="C110" i="8" s="1"/>
  <c r="E110" i="8" s="1"/>
  <c r="I123" i="8" l="1"/>
  <c r="K123" i="8" s="1"/>
  <c r="H124" i="8" s="1"/>
  <c r="J124" i="8" s="1"/>
  <c r="D110" i="8"/>
  <c r="I124" i="8" l="1"/>
  <c r="F110" i="8"/>
  <c r="C111" i="8" s="1"/>
  <c r="E111" i="8" s="1"/>
  <c r="K124" i="8" l="1"/>
  <c r="H125" i="8" s="1"/>
  <c r="J125" i="8" s="1"/>
  <c r="D111" i="8"/>
  <c r="I125" i="8" l="1"/>
  <c r="K125" i="8" s="1"/>
  <c r="H126" i="8" s="1"/>
  <c r="J126" i="8" s="1"/>
  <c r="F111" i="8"/>
  <c r="C112" i="8" s="1"/>
  <c r="E112" i="8" s="1"/>
  <c r="I126" i="8" l="1"/>
  <c r="K126" i="8" s="1"/>
  <c r="H127" i="8" s="1"/>
  <c r="J127" i="8" s="1"/>
  <c r="D112" i="8"/>
  <c r="I127" i="8" l="1"/>
  <c r="F112" i="8"/>
  <c r="C113" i="8" s="1"/>
  <c r="E113" i="8" s="1"/>
  <c r="K127" i="8" l="1"/>
  <c r="H128" i="8" s="1"/>
  <c r="J128" i="8" s="1"/>
  <c r="D113" i="8"/>
  <c r="I128" i="8" l="1"/>
  <c r="K128" i="8" s="1"/>
  <c r="H129" i="8" s="1"/>
  <c r="J129" i="8" s="1"/>
  <c r="F113" i="8"/>
  <c r="C114" i="8" s="1"/>
  <c r="E114" i="8" s="1"/>
  <c r="I129" i="8" l="1"/>
  <c r="D114" i="8"/>
  <c r="K129" i="8" l="1"/>
  <c r="H130" i="8" s="1"/>
  <c r="J130" i="8" s="1"/>
  <c r="F114" i="8"/>
  <c r="C115" i="8" s="1"/>
  <c r="E115" i="8" s="1"/>
  <c r="I130" i="8" l="1"/>
  <c r="D115" i="8"/>
  <c r="K130" i="8" l="1"/>
  <c r="H131" i="8" s="1"/>
  <c r="J131" i="8" s="1"/>
  <c r="F115" i="8"/>
  <c r="C116" i="8" s="1"/>
  <c r="E116" i="8" s="1"/>
  <c r="I131" i="8" l="1"/>
  <c r="D116" i="8"/>
  <c r="K131" i="8" l="1"/>
  <c r="H132" i="8" s="1"/>
  <c r="J132" i="8" s="1"/>
  <c r="F116" i="8"/>
  <c r="C117" i="8" s="1"/>
  <c r="E117" i="8" s="1"/>
  <c r="I132" i="8" l="1"/>
  <c r="D117" i="8"/>
  <c r="K132" i="8" l="1"/>
  <c r="H133" i="8" s="1"/>
  <c r="J133" i="8" s="1"/>
  <c r="F117" i="8"/>
  <c r="C118" i="8" s="1"/>
  <c r="E118" i="8" s="1"/>
  <c r="I133" i="8" l="1"/>
  <c r="K133" i="8" s="1"/>
  <c r="H134" i="8" s="1"/>
  <c r="J134" i="8" s="1"/>
  <c r="D118" i="8"/>
  <c r="F118" i="8" l="1"/>
  <c r="C119" i="8" s="1"/>
  <c r="E119" i="8" s="1"/>
  <c r="I134" i="8" l="1"/>
  <c r="K134" i="8" s="1"/>
  <c r="H135" i="8" s="1"/>
  <c r="J135" i="8" s="1"/>
  <c r="D119" i="8"/>
  <c r="I135" i="8" l="1"/>
  <c r="K135" i="8" s="1"/>
  <c r="H136" i="8" s="1"/>
  <c r="J136" i="8" s="1"/>
  <c r="F119" i="8"/>
  <c r="C120" i="8" s="1"/>
  <c r="E120" i="8" s="1"/>
  <c r="D120" i="8" l="1"/>
  <c r="I136" i="8" l="1"/>
  <c r="K136" i="8" s="1"/>
  <c r="H137" i="8" s="1"/>
  <c r="J137" i="8" s="1"/>
  <c r="F120" i="8"/>
  <c r="C121" i="8" s="1"/>
  <c r="E121" i="8" s="1"/>
  <c r="I137" i="8" l="1"/>
  <c r="K137" i="8" s="1"/>
  <c r="H138" i="8" s="1"/>
  <c r="J138" i="8" s="1"/>
  <c r="D121" i="8"/>
  <c r="I138" i="8" l="1"/>
  <c r="F121" i="8"/>
  <c r="C122" i="8" s="1"/>
  <c r="E122" i="8" s="1"/>
  <c r="K138" i="8" l="1"/>
  <c r="H139" i="8" s="1"/>
  <c r="J139" i="8" s="1"/>
  <c r="D122" i="8"/>
  <c r="I139" i="8" l="1"/>
  <c r="F122" i="8"/>
  <c r="C123" i="8" s="1"/>
  <c r="E123" i="8" s="1"/>
  <c r="K139" i="8" l="1"/>
  <c r="H140" i="8" s="1"/>
  <c r="J140" i="8" s="1"/>
  <c r="D123" i="8"/>
  <c r="I140" i="8" l="1"/>
  <c r="K140" i="8" s="1"/>
  <c r="H141" i="8" s="1"/>
  <c r="J141" i="8" s="1"/>
  <c r="F123" i="8"/>
  <c r="C124" i="8" s="1"/>
  <c r="E124" i="8" s="1"/>
  <c r="I141" i="8" l="1"/>
  <c r="D124" i="8"/>
  <c r="K141" i="8" l="1"/>
  <c r="H142" i="8" s="1"/>
  <c r="J142" i="8" s="1"/>
  <c r="F124" i="8"/>
  <c r="C125" i="8" s="1"/>
  <c r="E125" i="8" s="1"/>
  <c r="D125" i="8" l="1"/>
  <c r="I142" i="8" l="1"/>
  <c r="K142" i="8" s="1"/>
  <c r="H143" i="8" s="1"/>
  <c r="J143" i="8" s="1"/>
  <c r="F125" i="8"/>
  <c r="C126" i="8" s="1"/>
  <c r="E126" i="8" s="1"/>
  <c r="I143" i="8" l="1"/>
  <c r="K143" i="8" s="1"/>
  <c r="H144" i="8" s="1"/>
  <c r="J144" i="8" s="1"/>
  <c r="D126" i="8"/>
  <c r="I144" i="8" l="1"/>
  <c r="F126" i="8"/>
  <c r="C127" i="8" s="1"/>
  <c r="E127" i="8" s="1"/>
  <c r="K144" i="8" l="1"/>
  <c r="H145" i="8" s="1"/>
  <c r="J145" i="8" s="1"/>
  <c r="D127" i="8"/>
  <c r="I145" i="8" l="1"/>
  <c r="F127" i="8"/>
  <c r="C128" i="8" s="1"/>
  <c r="E128" i="8" s="1"/>
  <c r="K145" i="8" l="1"/>
  <c r="H146" i="8" s="1"/>
  <c r="J146" i="8" s="1"/>
  <c r="D128" i="8"/>
  <c r="I146" i="8" l="1"/>
  <c r="F128" i="8"/>
  <c r="C129" i="8" s="1"/>
  <c r="E129" i="8" s="1"/>
  <c r="K146" i="8" l="1"/>
  <c r="H147" i="8" s="1"/>
  <c r="J147" i="8" s="1"/>
  <c r="D129" i="8"/>
  <c r="I147" i="8" l="1"/>
  <c r="F129" i="8"/>
  <c r="C130" i="8" s="1"/>
  <c r="E130" i="8" s="1"/>
  <c r="K147" i="8" l="1"/>
  <c r="H148" i="8" s="1"/>
  <c r="J148" i="8" s="1"/>
  <c r="D130" i="8"/>
  <c r="I148" i="8" l="1"/>
  <c r="F130" i="8"/>
  <c r="C131" i="8" s="1"/>
  <c r="E131" i="8" s="1"/>
  <c r="K148" i="8" l="1"/>
  <c r="H149" i="8" s="1"/>
  <c r="J149" i="8" s="1"/>
  <c r="D131" i="8"/>
  <c r="I149" i="8" l="1"/>
  <c r="F131" i="8"/>
  <c r="C132" i="8" s="1"/>
  <c r="E132" i="8" s="1"/>
  <c r="K149" i="8" l="1"/>
  <c r="H150" i="8" s="1"/>
  <c r="J150" i="8" s="1"/>
  <c r="D132" i="8"/>
  <c r="I150" i="8" l="1"/>
  <c r="F132" i="8"/>
  <c r="C133" i="8" s="1"/>
  <c r="E133" i="8" s="1"/>
  <c r="K150" i="8" l="1"/>
  <c r="H151" i="8" s="1"/>
  <c r="J151" i="8" s="1"/>
  <c r="D133" i="8"/>
  <c r="I151" i="8" l="1"/>
  <c r="F133" i="8"/>
  <c r="C134" i="8" s="1"/>
  <c r="E134" i="8" s="1"/>
  <c r="K151" i="8" l="1"/>
  <c r="H152" i="8" s="1"/>
  <c r="J152" i="8" s="1"/>
  <c r="D134" i="8"/>
  <c r="I152" i="8" l="1"/>
  <c r="F134" i="8"/>
  <c r="C135" i="8" s="1"/>
  <c r="E135" i="8" s="1"/>
  <c r="K152" i="8" l="1"/>
  <c r="H153" i="8" s="1"/>
  <c r="J153" i="8" s="1"/>
  <c r="D135" i="8"/>
  <c r="I153" i="8" l="1"/>
  <c r="F135" i="8"/>
  <c r="C136" i="8" s="1"/>
  <c r="E136" i="8" s="1"/>
  <c r="K153" i="8" l="1"/>
  <c r="H154" i="8" s="1"/>
  <c r="J154" i="8" s="1"/>
  <c r="D136" i="8"/>
  <c r="I154" i="8" l="1"/>
  <c r="F136" i="8"/>
  <c r="C137" i="8" s="1"/>
  <c r="E137" i="8" s="1"/>
  <c r="K154" i="8" l="1"/>
  <c r="H155" i="8" s="1"/>
  <c r="J155" i="8" s="1"/>
  <c r="D137" i="8"/>
  <c r="I155" i="8" l="1"/>
  <c r="F137" i="8"/>
  <c r="C138" i="8" s="1"/>
  <c r="E138" i="8" s="1"/>
  <c r="K155" i="8" l="1"/>
  <c r="H156" i="8" s="1"/>
  <c r="J156" i="8" s="1"/>
  <c r="D138" i="8"/>
  <c r="I156" i="8" l="1"/>
  <c r="F138" i="8"/>
  <c r="C139" i="8" s="1"/>
  <c r="E139" i="8" s="1"/>
  <c r="K156" i="8" l="1"/>
  <c r="H157" i="8" s="1"/>
  <c r="J157" i="8" s="1"/>
  <c r="D139" i="8"/>
  <c r="I157" i="8" l="1"/>
  <c r="F139" i="8"/>
  <c r="C140" i="8" s="1"/>
  <c r="E140" i="8" s="1"/>
  <c r="K157" i="8" l="1"/>
  <c r="H158" i="8" s="1"/>
  <c r="J158" i="8" s="1"/>
  <c r="D140" i="8"/>
  <c r="I158" i="8" l="1"/>
  <c r="F140" i="8"/>
  <c r="C141" i="8" s="1"/>
  <c r="E141" i="8" s="1"/>
  <c r="K158" i="8" l="1"/>
  <c r="H159" i="8" s="1"/>
  <c r="J159" i="8" s="1"/>
  <c r="D141" i="8"/>
  <c r="I159" i="8" l="1"/>
  <c r="F141" i="8"/>
  <c r="C142" i="8" s="1"/>
  <c r="E142" i="8" s="1"/>
  <c r="K159" i="8" l="1"/>
  <c r="H160" i="8" s="1"/>
  <c r="J160" i="8" s="1"/>
  <c r="D142" i="8"/>
  <c r="I160" i="8" l="1"/>
  <c r="F142" i="8"/>
  <c r="C143" i="8" s="1"/>
  <c r="E143" i="8" s="1"/>
  <c r="K160" i="8" l="1"/>
  <c r="H161" i="8" s="1"/>
  <c r="J161" i="8" s="1"/>
  <c r="D143" i="8"/>
  <c r="I161" i="8" l="1"/>
  <c r="F143" i="8"/>
  <c r="C144" i="8" s="1"/>
  <c r="E144" i="8" s="1"/>
  <c r="K161" i="8" l="1"/>
  <c r="H162" i="8" s="1"/>
  <c r="J162" i="8" s="1"/>
  <c r="D144" i="8"/>
  <c r="I162" i="8" l="1"/>
  <c r="F144" i="8"/>
  <c r="C145" i="8" s="1"/>
  <c r="E145" i="8" s="1"/>
  <c r="K162" i="8" l="1"/>
  <c r="H163" i="8" s="1"/>
  <c r="J163" i="8" s="1"/>
  <c r="D145" i="8"/>
  <c r="I163" i="8" l="1"/>
  <c r="F145" i="8"/>
  <c r="C146" i="8" s="1"/>
  <c r="E146" i="8" s="1"/>
  <c r="K163" i="8" l="1"/>
  <c r="H164" i="8" s="1"/>
  <c r="J164" i="8" s="1"/>
  <c r="D146" i="8"/>
  <c r="I164" i="8" l="1"/>
  <c r="F146" i="8"/>
  <c r="C147" i="8" s="1"/>
  <c r="E147" i="8" s="1"/>
  <c r="K164" i="8" l="1"/>
  <c r="H165" i="8" s="1"/>
  <c r="J165" i="8" s="1"/>
  <c r="D147" i="8"/>
  <c r="I165" i="8" l="1"/>
  <c r="F147" i="8"/>
  <c r="C148" i="8" s="1"/>
  <c r="E148" i="8" s="1"/>
  <c r="K165" i="8" l="1"/>
  <c r="H166" i="8" s="1"/>
  <c r="J166" i="8" s="1"/>
  <c r="D148" i="8"/>
  <c r="I166" i="8" l="1"/>
  <c r="F148" i="8"/>
  <c r="C149" i="8" s="1"/>
  <c r="E149" i="8" s="1"/>
  <c r="K166" i="8" l="1"/>
  <c r="H167" i="8" s="1"/>
  <c r="J167" i="8" s="1"/>
  <c r="D149" i="8"/>
  <c r="I167" i="8" l="1"/>
  <c r="K167" i="8" s="1"/>
  <c r="H168" i="8" s="1"/>
  <c r="J168" i="8" s="1"/>
  <c r="F149" i="8"/>
  <c r="C150" i="8" s="1"/>
  <c r="E150" i="8" s="1"/>
  <c r="I168" i="8" l="1"/>
  <c r="D150" i="8"/>
  <c r="K168" i="8" l="1"/>
  <c r="H169" i="8" s="1"/>
  <c r="J169" i="8" s="1"/>
  <c r="F150" i="8"/>
  <c r="C151" i="8" s="1"/>
  <c r="E151" i="8" s="1"/>
  <c r="I169" i="8" l="1"/>
  <c r="D151" i="8"/>
  <c r="K169" i="8" l="1"/>
  <c r="H170" i="8" s="1"/>
  <c r="J170" i="8" s="1"/>
  <c r="F151" i="8"/>
  <c r="C152" i="8" s="1"/>
  <c r="E152" i="8" s="1"/>
  <c r="I170" i="8" l="1"/>
  <c r="D152" i="8"/>
  <c r="K170" i="8" l="1"/>
  <c r="H171" i="8" s="1"/>
  <c r="J171" i="8" s="1"/>
  <c r="F152" i="8"/>
  <c r="C153" i="8" s="1"/>
  <c r="E153" i="8" s="1"/>
  <c r="I171" i="8" l="1"/>
  <c r="D153" i="8"/>
  <c r="K171" i="8" l="1"/>
  <c r="H172" i="8" s="1"/>
  <c r="J172" i="8" s="1"/>
  <c r="F153" i="8"/>
  <c r="C154" i="8" s="1"/>
  <c r="E154" i="8" s="1"/>
  <c r="I172" i="8" l="1"/>
  <c r="D154" i="8"/>
  <c r="K172" i="8" l="1"/>
  <c r="H173" i="8" s="1"/>
  <c r="J173" i="8" s="1"/>
  <c r="F154" i="8"/>
  <c r="C155" i="8" s="1"/>
  <c r="E155" i="8" s="1"/>
  <c r="I173" i="8" l="1"/>
  <c r="D155" i="8"/>
  <c r="K173" i="8" l="1"/>
  <c r="H174" i="8" s="1"/>
  <c r="J174" i="8" s="1"/>
  <c r="F155" i="8"/>
  <c r="C156" i="8" s="1"/>
  <c r="E156" i="8" s="1"/>
  <c r="I174" i="8" l="1"/>
  <c r="D156" i="8"/>
  <c r="K174" i="8" l="1"/>
  <c r="H175" i="8" s="1"/>
  <c r="J175" i="8" s="1"/>
  <c r="F156" i="8"/>
  <c r="C157" i="8" s="1"/>
  <c r="E157" i="8" s="1"/>
  <c r="I175" i="8" l="1"/>
  <c r="D157" i="8"/>
  <c r="K175" i="8" l="1"/>
  <c r="H176" i="8" s="1"/>
  <c r="J176" i="8" s="1"/>
  <c r="F157" i="8"/>
  <c r="C158" i="8" s="1"/>
  <c r="E158" i="8" s="1"/>
  <c r="I176" i="8" l="1"/>
  <c r="D158" i="8"/>
  <c r="K176" i="8" l="1"/>
  <c r="H177" i="8" s="1"/>
  <c r="J177" i="8" s="1"/>
  <c r="F158" i="8"/>
  <c r="C159" i="8" s="1"/>
  <c r="E159" i="8" s="1"/>
  <c r="I177" i="8" l="1"/>
  <c r="D159" i="8"/>
  <c r="K177" i="8" l="1"/>
  <c r="H178" i="8" s="1"/>
  <c r="J178" i="8" s="1"/>
  <c r="F159" i="8"/>
  <c r="C160" i="8" s="1"/>
  <c r="E160" i="8" s="1"/>
  <c r="I178" i="8" l="1"/>
  <c r="D160" i="8"/>
  <c r="K178" i="8" l="1"/>
  <c r="H179" i="8" s="1"/>
  <c r="J179" i="8" s="1"/>
  <c r="F160" i="8"/>
  <c r="C161" i="8" s="1"/>
  <c r="E161" i="8" s="1"/>
  <c r="I179" i="8" l="1"/>
  <c r="D161" i="8"/>
  <c r="K179" i="8" l="1"/>
  <c r="H180" i="8" s="1"/>
  <c r="J180" i="8" s="1"/>
  <c r="F161" i="8"/>
  <c r="C162" i="8" s="1"/>
  <c r="E162" i="8" s="1"/>
  <c r="I180" i="8" l="1"/>
  <c r="D162" i="8"/>
  <c r="K180" i="8" l="1"/>
  <c r="H181" i="8" s="1"/>
  <c r="J181" i="8" s="1"/>
  <c r="F162" i="8"/>
  <c r="C163" i="8" s="1"/>
  <c r="E163" i="8" s="1"/>
  <c r="I181" i="8" l="1"/>
  <c r="D163" i="8"/>
  <c r="K181" i="8" l="1"/>
  <c r="H182" i="8" s="1"/>
  <c r="J182" i="8" s="1"/>
  <c r="F163" i="8"/>
  <c r="C164" i="8" s="1"/>
  <c r="E164" i="8" s="1"/>
  <c r="I182" i="8" l="1"/>
  <c r="D164" i="8"/>
  <c r="K182" i="8" l="1"/>
  <c r="H183" i="8" s="1"/>
  <c r="J183" i="8" s="1"/>
  <c r="F164" i="8"/>
  <c r="C165" i="8" s="1"/>
  <c r="E165" i="8" s="1"/>
  <c r="I183" i="8" l="1"/>
  <c r="D165" i="8"/>
  <c r="K183" i="8" l="1"/>
  <c r="H184" i="8" s="1"/>
  <c r="J184" i="8" s="1"/>
  <c r="F165" i="8"/>
  <c r="C166" i="8" s="1"/>
  <c r="E166" i="8" s="1"/>
  <c r="I184" i="8" l="1"/>
  <c r="D166" i="8"/>
  <c r="K184" i="8" l="1"/>
  <c r="H185" i="8" s="1"/>
  <c r="J185" i="8" s="1"/>
  <c r="F166" i="8"/>
  <c r="C167" i="8" s="1"/>
  <c r="E167" i="8" s="1"/>
  <c r="I185" i="8" l="1"/>
  <c r="D167" i="8"/>
  <c r="K185" i="8" l="1"/>
  <c r="H186" i="8" s="1"/>
  <c r="J186" i="8" s="1"/>
  <c r="F167" i="8"/>
  <c r="C168" i="8" s="1"/>
  <c r="E168" i="8" s="1"/>
  <c r="I186" i="8" l="1"/>
  <c r="D168" i="8"/>
  <c r="K186" i="8" l="1"/>
  <c r="H187" i="8" s="1"/>
  <c r="J187" i="8" s="1"/>
  <c r="F168" i="8"/>
  <c r="C169" i="8" s="1"/>
  <c r="E169" i="8" s="1"/>
  <c r="I187" i="8" l="1"/>
  <c r="D169" i="8"/>
  <c r="K187" i="8" l="1"/>
  <c r="H188" i="8" s="1"/>
  <c r="J188" i="8" s="1"/>
  <c r="F169" i="8"/>
  <c r="C170" i="8" s="1"/>
  <c r="E170" i="8" s="1"/>
  <c r="I188" i="8" l="1"/>
  <c r="D170" i="8"/>
  <c r="K188" i="8" l="1"/>
  <c r="H189" i="8" s="1"/>
  <c r="J189" i="8" s="1"/>
  <c r="F170" i="8"/>
  <c r="C171" i="8" s="1"/>
  <c r="E171" i="8" s="1"/>
  <c r="I189" i="8" l="1"/>
  <c r="D171" i="8"/>
  <c r="K189" i="8" l="1"/>
  <c r="H190" i="8" s="1"/>
  <c r="J190" i="8" s="1"/>
  <c r="F171" i="8"/>
  <c r="C172" i="8" s="1"/>
  <c r="E172" i="8" s="1"/>
  <c r="I190" i="8" l="1"/>
  <c r="D172" i="8"/>
  <c r="K190" i="8" l="1"/>
  <c r="H191" i="8" s="1"/>
  <c r="J191" i="8" s="1"/>
  <c r="F172" i="8"/>
  <c r="C173" i="8" s="1"/>
  <c r="E173" i="8" s="1"/>
  <c r="I191" i="8" l="1"/>
  <c r="D173" i="8"/>
  <c r="K191" i="8" l="1"/>
  <c r="H192" i="8" s="1"/>
  <c r="J192" i="8" s="1"/>
  <c r="F173" i="8"/>
  <c r="C174" i="8" s="1"/>
  <c r="E174" i="8" s="1"/>
  <c r="I192" i="8" l="1"/>
  <c r="D174" i="8"/>
  <c r="K192" i="8" l="1"/>
  <c r="H193" i="8" s="1"/>
  <c r="J193" i="8" s="1"/>
  <c r="F174" i="8"/>
  <c r="C175" i="8" s="1"/>
  <c r="E175" i="8" s="1"/>
  <c r="I193" i="8" l="1"/>
  <c r="D175" i="8"/>
  <c r="K193" i="8" l="1"/>
  <c r="H194" i="8" s="1"/>
  <c r="J194" i="8" s="1"/>
  <c r="F175" i="8"/>
  <c r="C176" i="8" s="1"/>
  <c r="E176" i="8" s="1"/>
  <c r="I194" i="8" l="1"/>
  <c r="D176" i="8"/>
  <c r="K194" i="8" l="1"/>
  <c r="H195" i="8" s="1"/>
  <c r="J195" i="8" s="1"/>
  <c r="F176" i="8"/>
  <c r="C177" i="8" s="1"/>
  <c r="E177" i="8" s="1"/>
  <c r="I195" i="8" l="1"/>
  <c r="D177" i="8"/>
  <c r="K195" i="8" l="1"/>
  <c r="H196" i="8" s="1"/>
  <c r="J196" i="8" s="1"/>
  <c r="F177" i="8"/>
  <c r="C178" i="8" s="1"/>
  <c r="E178" i="8" s="1"/>
  <c r="I196" i="8" l="1"/>
  <c r="D178" i="8"/>
  <c r="K196" i="8" l="1"/>
  <c r="H197" i="8" s="1"/>
  <c r="J197" i="8" s="1"/>
  <c r="F178" i="8"/>
  <c r="C179" i="8" s="1"/>
  <c r="E179" i="8" s="1"/>
  <c r="I197" i="8" l="1"/>
  <c r="D179" i="8"/>
  <c r="K197" i="8" l="1"/>
  <c r="H198" i="8" s="1"/>
  <c r="J198" i="8" s="1"/>
  <c r="F179" i="8"/>
  <c r="C180" i="8" s="1"/>
  <c r="E180" i="8" s="1"/>
  <c r="I198" i="8" l="1"/>
  <c r="D180" i="8"/>
  <c r="K198" i="8" l="1"/>
  <c r="H199" i="8" s="1"/>
  <c r="J199" i="8" s="1"/>
  <c r="F180" i="8"/>
  <c r="C181" i="8" s="1"/>
  <c r="E181" i="8" s="1"/>
  <c r="I199" i="8" l="1"/>
  <c r="D181" i="8"/>
  <c r="K199" i="8" l="1"/>
  <c r="H200" i="8" s="1"/>
  <c r="J200" i="8" s="1"/>
  <c r="F181" i="8"/>
  <c r="C182" i="8" s="1"/>
  <c r="E182" i="8" s="1"/>
  <c r="I200" i="8" l="1"/>
  <c r="D182" i="8"/>
  <c r="K200" i="8" l="1"/>
  <c r="H201" i="8" s="1"/>
  <c r="J201" i="8" s="1"/>
  <c r="F182" i="8"/>
  <c r="C183" i="8" s="1"/>
  <c r="E183" i="8" s="1"/>
  <c r="I201" i="8" l="1"/>
  <c r="D183" i="8"/>
  <c r="K201" i="8" l="1"/>
  <c r="H202" i="8" s="1"/>
  <c r="J202" i="8" s="1"/>
  <c r="F183" i="8"/>
  <c r="C184" i="8" s="1"/>
  <c r="E184" i="8" s="1"/>
  <c r="I202" i="8" l="1"/>
  <c r="D184" i="8"/>
  <c r="K202" i="8" l="1"/>
  <c r="H203" i="8" s="1"/>
  <c r="J203" i="8" s="1"/>
  <c r="F184" i="8"/>
  <c r="C185" i="8" s="1"/>
  <c r="E185" i="8" s="1"/>
  <c r="I203" i="8" l="1"/>
  <c r="D185" i="8"/>
  <c r="K203" i="8" l="1"/>
  <c r="H204" i="8" s="1"/>
  <c r="J204" i="8" s="1"/>
  <c r="F185" i="8"/>
  <c r="C186" i="8" s="1"/>
  <c r="E186" i="8" s="1"/>
  <c r="I204" i="8" l="1"/>
  <c r="D186" i="8"/>
  <c r="K204" i="8" l="1"/>
  <c r="H205" i="8" s="1"/>
  <c r="J205" i="8" s="1"/>
  <c r="F186" i="8"/>
  <c r="C187" i="8" s="1"/>
  <c r="E187" i="8" s="1"/>
  <c r="I205" i="8" l="1"/>
  <c r="D187" i="8"/>
  <c r="K205" i="8" l="1"/>
  <c r="H206" i="8" s="1"/>
  <c r="J206" i="8" s="1"/>
  <c r="F187" i="8"/>
  <c r="C188" i="8" s="1"/>
  <c r="E188" i="8" s="1"/>
  <c r="I206" i="8" l="1"/>
  <c r="D188" i="8"/>
  <c r="K206" i="8" l="1"/>
  <c r="H207" i="8" s="1"/>
  <c r="J207" i="8" s="1"/>
  <c r="F188" i="8"/>
  <c r="C189" i="8" s="1"/>
  <c r="E189" i="8" s="1"/>
  <c r="I207" i="8" l="1"/>
  <c r="D189" i="8"/>
  <c r="K207" i="8" l="1"/>
  <c r="H208" i="8" s="1"/>
  <c r="J208" i="8" s="1"/>
  <c r="F189" i="8"/>
  <c r="C190" i="8" s="1"/>
  <c r="E190" i="8" s="1"/>
  <c r="I208" i="8" l="1"/>
  <c r="D190" i="8"/>
  <c r="K208" i="8" l="1"/>
  <c r="H209" i="8" s="1"/>
  <c r="J209" i="8" s="1"/>
  <c r="F190" i="8"/>
  <c r="C191" i="8" s="1"/>
  <c r="E191" i="8" s="1"/>
  <c r="I209" i="8" l="1"/>
  <c r="D191" i="8"/>
  <c r="K209" i="8" l="1"/>
  <c r="H210" i="8" s="1"/>
  <c r="J210" i="8" s="1"/>
  <c r="F191" i="8"/>
  <c r="C192" i="8" s="1"/>
  <c r="E192" i="8" s="1"/>
  <c r="I210" i="8" l="1"/>
  <c r="D192" i="8"/>
  <c r="K210" i="8" l="1"/>
  <c r="H211" i="8" s="1"/>
  <c r="J211" i="8" s="1"/>
  <c r="F192" i="8"/>
  <c r="C193" i="8" s="1"/>
  <c r="E193" i="8" s="1"/>
  <c r="I211" i="8" l="1"/>
  <c r="D193" i="8"/>
  <c r="K211" i="8" l="1"/>
  <c r="H212" i="8" s="1"/>
  <c r="J212" i="8" s="1"/>
  <c r="F193" i="8"/>
  <c r="C194" i="8" s="1"/>
  <c r="E194" i="8" s="1"/>
  <c r="I212" i="8" l="1"/>
  <c r="D194" i="8"/>
  <c r="K212" i="8" l="1"/>
  <c r="H213" i="8" s="1"/>
  <c r="J213" i="8" s="1"/>
  <c r="F194" i="8"/>
  <c r="C195" i="8" s="1"/>
  <c r="E195" i="8" s="1"/>
  <c r="I213" i="8" l="1"/>
  <c r="D195" i="8"/>
  <c r="K213" i="8" l="1"/>
  <c r="H214" i="8" s="1"/>
  <c r="J214" i="8" s="1"/>
  <c r="F195" i="8"/>
  <c r="C196" i="8" s="1"/>
  <c r="E196" i="8" s="1"/>
  <c r="I214" i="8" l="1"/>
  <c r="D196" i="8"/>
  <c r="K214" i="8" l="1"/>
  <c r="F196" i="8"/>
  <c r="C197" i="8" s="1"/>
  <c r="E197" i="8" s="1"/>
  <c r="D197" i="8" l="1"/>
  <c r="F197" i="8" l="1"/>
  <c r="C198" i="8" s="1"/>
  <c r="E198" i="8" s="1"/>
  <c r="D198" i="8" l="1"/>
  <c r="F198" i="8" l="1"/>
  <c r="C199" i="8" s="1"/>
  <c r="E199" i="8" s="1"/>
  <c r="D199" i="8" l="1"/>
  <c r="F199" i="8" l="1"/>
  <c r="C200" i="8" s="1"/>
  <c r="E200" i="8" s="1"/>
  <c r="D200" i="8" l="1"/>
  <c r="F200" i="8" l="1"/>
  <c r="C201" i="8" s="1"/>
  <c r="E201" i="8" s="1"/>
  <c r="D201" i="8" l="1"/>
  <c r="F201" i="8" l="1"/>
  <c r="C202" i="8" s="1"/>
  <c r="E202" i="8" s="1"/>
  <c r="D202" i="8" l="1"/>
  <c r="F202" i="8" l="1"/>
  <c r="C203" i="8" s="1"/>
  <c r="E203" i="8" s="1"/>
  <c r="D203" i="8" l="1"/>
  <c r="F203" i="8" l="1"/>
  <c r="C204" i="8" s="1"/>
  <c r="E204" i="8" s="1"/>
  <c r="D204" i="8" l="1"/>
  <c r="F204" i="8" l="1"/>
  <c r="C205" i="8" s="1"/>
  <c r="E205" i="8" s="1"/>
  <c r="D205" i="8" l="1"/>
  <c r="F205" i="8" s="1"/>
  <c r="C206" i="8" s="1"/>
  <c r="E206" i="8" s="1"/>
  <c r="D206" i="8" l="1"/>
  <c r="F206" i="8" l="1"/>
  <c r="C207" i="8" s="1"/>
  <c r="E207" i="8" s="1"/>
  <c r="D207" i="8" l="1"/>
  <c r="F207" i="8" l="1"/>
  <c r="C208" i="8" s="1"/>
  <c r="E208" i="8" s="1"/>
  <c r="D208" i="8" l="1"/>
  <c r="F208" i="8" l="1"/>
  <c r="C209" i="8" s="1"/>
  <c r="E209" i="8" s="1"/>
  <c r="D209" i="8" l="1"/>
  <c r="F209" i="8" s="1"/>
  <c r="C210" i="8" s="1"/>
  <c r="E210" i="8" s="1"/>
  <c r="D210" i="8" l="1"/>
  <c r="F210" i="8" l="1"/>
  <c r="C211" i="8" s="1"/>
  <c r="E211" i="8" s="1"/>
  <c r="D211" i="8" l="1"/>
  <c r="F211" i="8" s="1"/>
  <c r="C212" i="8" s="1"/>
  <c r="E212" i="8" s="1"/>
  <c r="D212" i="8" l="1"/>
  <c r="F212" i="8" l="1"/>
  <c r="C213" i="8" s="1"/>
  <c r="E213" i="8" s="1"/>
  <c r="D213" i="8" l="1"/>
  <c r="F213" i="8" s="1"/>
  <c r="C214" i="8" s="1"/>
  <c r="E214" i="8" s="1"/>
  <c r="D214" i="8" l="1"/>
  <c r="F214" i="8" l="1"/>
</calcChain>
</file>

<file path=xl/sharedStrings.xml><?xml version="1.0" encoding="utf-8"?>
<sst xmlns="http://schemas.openxmlformats.org/spreadsheetml/2006/main" count="450" uniqueCount="256">
  <si>
    <t>西暦</t>
    <rPh sb="0" eb="2">
      <t>セイレキ</t>
    </rPh>
    <phoneticPr fontId="1"/>
  </si>
  <si>
    <t>経過年数</t>
    <rPh sb="0" eb="2">
      <t>ケイカ</t>
    </rPh>
    <rPh sb="2" eb="4">
      <t>ネンスウ</t>
    </rPh>
    <phoneticPr fontId="1"/>
  </si>
  <si>
    <t>1年後</t>
    <rPh sb="1" eb="3">
      <t>ネンゴ</t>
    </rPh>
    <phoneticPr fontId="1"/>
  </si>
  <si>
    <t>2年後</t>
    <rPh sb="1" eb="3">
      <t>ネンゴ</t>
    </rPh>
    <phoneticPr fontId="1"/>
  </si>
  <si>
    <t>3年後</t>
    <rPh sb="1" eb="3">
      <t>ネンゴ</t>
    </rPh>
    <phoneticPr fontId="1"/>
  </si>
  <si>
    <t>4年後</t>
    <rPh sb="1" eb="3">
      <t>ネンゴ</t>
    </rPh>
    <phoneticPr fontId="1"/>
  </si>
  <si>
    <t>5年後</t>
    <rPh sb="1" eb="3">
      <t>ネンゴ</t>
    </rPh>
    <phoneticPr fontId="1"/>
  </si>
  <si>
    <t>6年後</t>
    <rPh sb="1" eb="3">
      <t>ネンゴ</t>
    </rPh>
    <phoneticPr fontId="1"/>
  </si>
  <si>
    <t>7年後</t>
    <rPh sb="1" eb="3">
      <t>ネンゴ</t>
    </rPh>
    <phoneticPr fontId="1"/>
  </si>
  <si>
    <t>8年後</t>
    <rPh sb="1" eb="3">
      <t>ネンゴ</t>
    </rPh>
    <phoneticPr fontId="1"/>
  </si>
  <si>
    <t>9年後</t>
    <rPh sb="1" eb="3">
      <t>ネンゴ</t>
    </rPh>
    <phoneticPr fontId="1"/>
  </si>
  <si>
    <t>10年後</t>
    <rPh sb="2" eb="4">
      <t>ネンゴ</t>
    </rPh>
    <phoneticPr fontId="1"/>
  </si>
  <si>
    <t>11年後</t>
    <rPh sb="2" eb="4">
      <t>ネンゴ</t>
    </rPh>
    <phoneticPr fontId="1"/>
  </si>
  <si>
    <t>12年後</t>
    <rPh sb="2" eb="4">
      <t>ネンゴ</t>
    </rPh>
    <phoneticPr fontId="1"/>
  </si>
  <si>
    <t>13年後</t>
    <rPh sb="2" eb="4">
      <t>ネンゴ</t>
    </rPh>
    <phoneticPr fontId="1"/>
  </si>
  <si>
    <t>14年後</t>
    <rPh sb="2" eb="4">
      <t>ネンゴ</t>
    </rPh>
    <phoneticPr fontId="1"/>
  </si>
  <si>
    <t>15年後</t>
    <rPh sb="2" eb="4">
      <t>ネンゴ</t>
    </rPh>
    <phoneticPr fontId="1"/>
  </si>
  <si>
    <t>16年後</t>
    <rPh sb="2" eb="4">
      <t>ネンゴ</t>
    </rPh>
    <phoneticPr fontId="1"/>
  </si>
  <si>
    <t>17年後</t>
    <rPh sb="2" eb="4">
      <t>ネンゴ</t>
    </rPh>
    <phoneticPr fontId="1"/>
  </si>
  <si>
    <t>18年後</t>
    <rPh sb="2" eb="4">
      <t>ネンゴ</t>
    </rPh>
    <phoneticPr fontId="1"/>
  </si>
  <si>
    <t>19年後</t>
    <rPh sb="2" eb="4">
      <t>ネンゴ</t>
    </rPh>
    <phoneticPr fontId="1"/>
  </si>
  <si>
    <t>20年後</t>
    <rPh sb="2" eb="4">
      <t>ネンゴ</t>
    </rPh>
    <phoneticPr fontId="1"/>
  </si>
  <si>
    <t>21年後</t>
    <rPh sb="2" eb="4">
      <t>ネンゴ</t>
    </rPh>
    <phoneticPr fontId="1"/>
  </si>
  <si>
    <t>22年後</t>
    <rPh sb="2" eb="4">
      <t>ネンゴ</t>
    </rPh>
    <phoneticPr fontId="1"/>
  </si>
  <si>
    <t>23年後</t>
    <rPh sb="2" eb="4">
      <t>ネンゴ</t>
    </rPh>
    <phoneticPr fontId="1"/>
  </si>
  <si>
    <t>24年後</t>
    <rPh sb="2" eb="4">
      <t>ネンゴ</t>
    </rPh>
    <phoneticPr fontId="1"/>
  </si>
  <si>
    <t>25年後</t>
    <rPh sb="2" eb="4">
      <t>ネンゴ</t>
    </rPh>
    <phoneticPr fontId="1"/>
  </si>
  <si>
    <t>26年後</t>
    <rPh sb="2" eb="4">
      <t>ネンゴ</t>
    </rPh>
    <phoneticPr fontId="1"/>
  </si>
  <si>
    <t>27年後</t>
    <rPh sb="2" eb="4">
      <t>ネンゴ</t>
    </rPh>
    <phoneticPr fontId="1"/>
  </si>
  <si>
    <t>28年後</t>
    <rPh sb="2" eb="4">
      <t>ネンゴ</t>
    </rPh>
    <phoneticPr fontId="1"/>
  </si>
  <si>
    <t>29年後</t>
    <rPh sb="2" eb="4">
      <t>ネンゴ</t>
    </rPh>
    <phoneticPr fontId="1"/>
  </si>
  <si>
    <t>30年後</t>
    <rPh sb="2" eb="4">
      <t>ネンゴ</t>
    </rPh>
    <phoneticPr fontId="1"/>
  </si>
  <si>
    <t>31年後</t>
    <rPh sb="2" eb="4">
      <t>ネンゴ</t>
    </rPh>
    <phoneticPr fontId="1"/>
  </si>
  <si>
    <t>32年後</t>
    <rPh sb="2" eb="4">
      <t>ネンゴ</t>
    </rPh>
    <phoneticPr fontId="1"/>
  </si>
  <si>
    <t>33年後</t>
    <rPh sb="2" eb="4">
      <t>ネンゴ</t>
    </rPh>
    <phoneticPr fontId="1"/>
  </si>
  <si>
    <t>34年後</t>
    <rPh sb="2" eb="4">
      <t>ネンゴ</t>
    </rPh>
    <phoneticPr fontId="1"/>
  </si>
  <si>
    <t>35年後</t>
    <rPh sb="2" eb="4">
      <t>ネンゴ</t>
    </rPh>
    <phoneticPr fontId="1"/>
  </si>
  <si>
    <t>年齢</t>
    <rPh sb="0" eb="2">
      <t>ネンレイ</t>
    </rPh>
    <phoneticPr fontId="1"/>
  </si>
  <si>
    <t>イベント支出</t>
    <rPh sb="4" eb="6">
      <t>シシュツ</t>
    </rPh>
    <phoneticPr fontId="1"/>
  </si>
  <si>
    <t>上昇率</t>
    <rPh sb="0" eb="2">
      <t>ジョウショウ</t>
    </rPh>
    <rPh sb="2" eb="3">
      <t>リツ</t>
    </rPh>
    <phoneticPr fontId="1"/>
  </si>
  <si>
    <t>可処分所得</t>
    <rPh sb="0" eb="3">
      <t>カショブン</t>
    </rPh>
    <rPh sb="3" eb="5">
      <t>ショトク</t>
    </rPh>
    <phoneticPr fontId="1"/>
  </si>
  <si>
    <t>臨時収入</t>
    <rPh sb="0" eb="2">
      <t>リンジ</t>
    </rPh>
    <rPh sb="2" eb="4">
      <t>シュウニュウ</t>
    </rPh>
    <phoneticPr fontId="1"/>
  </si>
  <si>
    <t>収入合計(万円)</t>
    <rPh sb="0" eb="2">
      <t>シュウニュウ</t>
    </rPh>
    <rPh sb="2" eb="4">
      <t>ゴウケイ</t>
    </rPh>
    <rPh sb="5" eb="7">
      <t>マn</t>
    </rPh>
    <phoneticPr fontId="1"/>
  </si>
  <si>
    <t>支出合計(万円)</t>
    <rPh sb="0" eb="2">
      <t>シシュツ</t>
    </rPh>
    <rPh sb="2" eb="4">
      <t>ゴウケイ</t>
    </rPh>
    <rPh sb="5" eb="7">
      <t>マn</t>
    </rPh>
    <phoneticPr fontId="1"/>
  </si>
  <si>
    <t>運用利回り</t>
    <rPh sb="0" eb="2">
      <t>ウンヨウ</t>
    </rPh>
    <rPh sb="2" eb="4">
      <t>リマワ</t>
    </rPh>
    <phoneticPr fontId="1"/>
  </si>
  <si>
    <t>-</t>
    <phoneticPr fontId="1"/>
  </si>
  <si>
    <t>区分</t>
    <rPh sb="0" eb="2">
      <t>クブン</t>
    </rPh>
    <phoneticPr fontId="1"/>
  </si>
  <si>
    <t>幼稚園</t>
    <rPh sb="0" eb="3">
      <t>ヨウチエン</t>
    </rPh>
    <phoneticPr fontId="1"/>
  </si>
  <si>
    <t>小学校</t>
    <rPh sb="0" eb="3">
      <t>ショウガッコウ</t>
    </rPh>
    <phoneticPr fontId="1"/>
  </si>
  <si>
    <t>第1学年</t>
    <rPh sb="0" eb="1">
      <t>ダイ</t>
    </rPh>
    <rPh sb="2" eb="4">
      <t>ガクネン</t>
    </rPh>
    <phoneticPr fontId="1"/>
  </si>
  <si>
    <t>第2学年</t>
    <rPh sb="0" eb="1">
      <t>ダイ</t>
    </rPh>
    <rPh sb="2" eb="4">
      <t>ガクネン</t>
    </rPh>
    <phoneticPr fontId="1"/>
  </si>
  <si>
    <t>第3学年</t>
    <rPh sb="0" eb="1">
      <t>ダイ</t>
    </rPh>
    <rPh sb="2" eb="4">
      <t>ガクネン</t>
    </rPh>
    <phoneticPr fontId="1"/>
  </si>
  <si>
    <t>第4学年</t>
    <rPh sb="0" eb="1">
      <t>ダイ</t>
    </rPh>
    <rPh sb="2" eb="4">
      <t>ガクネン</t>
    </rPh>
    <phoneticPr fontId="1"/>
  </si>
  <si>
    <t>第5学年</t>
    <rPh sb="0" eb="1">
      <t>ダイ</t>
    </rPh>
    <rPh sb="2" eb="4">
      <t>ガクネン</t>
    </rPh>
    <phoneticPr fontId="1"/>
  </si>
  <si>
    <t>第6学年</t>
    <rPh sb="0" eb="1">
      <t>ダイ</t>
    </rPh>
    <rPh sb="2" eb="4">
      <t>ガクネン</t>
    </rPh>
    <phoneticPr fontId="1"/>
  </si>
  <si>
    <t>中学校</t>
    <rPh sb="0" eb="3">
      <t>チュウガッコウ</t>
    </rPh>
    <phoneticPr fontId="1"/>
  </si>
  <si>
    <t>大学</t>
    <rPh sb="0" eb="2">
      <t>ダイガク</t>
    </rPh>
    <phoneticPr fontId="1"/>
  </si>
  <si>
    <t>奥様</t>
    <rPh sb="0" eb="2">
      <t>オクサマ</t>
    </rPh>
    <phoneticPr fontId="1"/>
  </si>
  <si>
    <t>第一子</t>
    <rPh sb="0" eb="1">
      <t>ダイ</t>
    </rPh>
    <rPh sb="1" eb="3">
      <t>イッシ</t>
    </rPh>
    <phoneticPr fontId="1"/>
  </si>
  <si>
    <t>第二子</t>
    <rPh sb="0" eb="1">
      <t>ダイ</t>
    </rPh>
    <rPh sb="1" eb="3">
      <t>ニシ</t>
    </rPh>
    <phoneticPr fontId="1"/>
  </si>
  <si>
    <t>第三子</t>
    <rPh sb="0" eb="2">
      <t>ダイサン</t>
    </rPh>
    <rPh sb="2" eb="3">
      <t>シ</t>
    </rPh>
    <phoneticPr fontId="1"/>
  </si>
  <si>
    <t>第四子</t>
    <rPh sb="0" eb="1">
      <t>ダイ</t>
    </rPh>
    <rPh sb="1" eb="2">
      <t>ヨン</t>
    </rPh>
    <rPh sb="2" eb="3">
      <t>シ</t>
    </rPh>
    <phoneticPr fontId="1"/>
  </si>
  <si>
    <t>第五子</t>
    <rPh sb="0" eb="1">
      <t>ダイ</t>
    </rPh>
    <rPh sb="1" eb="2">
      <t>ゴ</t>
    </rPh>
    <rPh sb="2" eb="3">
      <t>シ</t>
    </rPh>
    <phoneticPr fontId="1"/>
  </si>
  <si>
    <t>車両維持費</t>
    <rPh sb="0" eb="2">
      <t>シャリョウ</t>
    </rPh>
    <rPh sb="2" eb="5">
      <t>イジヒ</t>
    </rPh>
    <phoneticPr fontId="1"/>
  </si>
  <si>
    <t>保険料</t>
    <rPh sb="0" eb="2">
      <t>ホケン</t>
    </rPh>
    <rPh sb="2" eb="3">
      <t>リョウ</t>
    </rPh>
    <phoneticPr fontId="1"/>
  </si>
  <si>
    <t>教育費</t>
    <rPh sb="0" eb="2">
      <t>キョウイク</t>
    </rPh>
    <rPh sb="2" eb="3">
      <t>ヒ</t>
    </rPh>
    <phoneticPr fontId="1"/>
  </si>
  <si>
    <t>住宅ローン</t>
    <rPh sb="0" eb="2">
      <t>ジュウタク</t>
    </rPh>
    <phoneticPr fontId="1"/>
  </si>
  <si>
    <t>年金</t>
    <rPh sb="0" eb="2">
      <t>ネンキン</t>
    </rPh>
    <phoneticPr fontId="1"/>
  </si>
  <si>
    <t>退職金</t>
    <rPh sb="0" eb="3">
      <t>タイショクキン</t>
    </rPh>
    <phoneticPr fontId="1"/>
  </si>
  <si>
    <t>その他の収入</t>
    <rPh sb="2" eb="3">
      <t>タ</t>
    </rPh>
    <rPh sb="4" eb="6">
      <t>シュウニュウ</t>
    </rPh>
    <phoneticPr fontId="1"/>
  </si>
  <si>
    <t>基本生活費</t>
    <rPh sb="0" eb="2">
      <t>キホン</t>
    </rPh>
    <rPh sb="2" eb="5">
      <t>セイカツヒ</t>
    </rPh>
    <phoneticPr fontId="1"/>
  </si>
  <si>
    <t>年間収支</t>
    <phoneticPr fontId="1"/>
  </si>
  <si>
    <t>貯蓄残高　</t>
    <rPh sb="0" eb="2">
      <t>チョチク</t>
    </rPh>
    <rPh sb="2" eb="4">
      <t>ザンダカ</t>
    </rPh>
    <phoneticPr fontId="1"/>
  </si>
  <si>
    <t>住宅修繕費</t>
    <rPh sb="0" eb="2">
      <t>ジュウタク</t>
    </rPh>
    <rPh sb="2" eb="5">
      <t>シュウゼンヒ</t>
    </rPh>
    <phoneticPr fontId="1"/>
  </si>
  <si>
    <t xml:space="preserve"> 食費</t>
    <rPh sb="1" eb="3">
      <t>ショクヒ</t>
    </rPh>
    <phoneticPr fontId="1"/>
  </si>
  <si>
    <t xml:space="preserve"> 家事用品　日用雑貨</t>
    <rPh sb="1" eb="3">
      <t>カジ</t>
    </rPh>
    <rPh sb="3" eb="5">
      <t>ヨウヒン</t>
    </rPh>
    <rPh sb="6" eb="8">
      <t>ニチヨウ</t>
    </rPh>
    <rPh sb="8" eb="10">
      <t>ザッカ</t>
    </rPh>
    <phoneticPr fontId="1"/>
  </si>
  <si>
    <t xml:space="preserve"> その他</t>
    <rPh sb="3" eb="4">
      <t>タ</t>
    </rPh>
    <phoneticPr fontId="1"/>
  </si>
  <si>
    <t xml:space="preserve"> ガソリン</t>
    <phoneticPr fontId="1"/>
  </si>
  <si>
    <t xml:space="preserve"> 自動車税</t>
    <rPh sb="1" eb="4">
      <t>ジドウシャ</t>
    </rPh>
    <rPh sb="4" eb="5">
      <t>ゼイ</t>
    </rPh>
    <phoneticPr fontId="1"/>
  </si>
  <si>
    <t xml:space="preserve"> 任意保険料</t>
    <rPh sb="3" eb="5">
      <t>ホケン</t>
    </rPh>
    <rPh sb="5" eb="6">
      <t>リョウ</t>
    </rPh>
    <phoneticPr fontId="1"/>
  </si>
  <si>
    <t>趣味・交際費</t>
    <rPh sb="0" eb="2">
      <t>シュミ</t>
    </rPh>
    <rPh sb="3" eb="6">
      <t>コウサイヒ</t>
    </rPh>
    <phoneticPr fontId="1"/>
  </si>
  <si>
    <t>趣味・交際費</t>
    <rPh sb="0" eb="2">
      <t>シュミ</t>
    </rPh>
    <rPh sb="3" eb="5">
      <t>コウサイ</t>
    </rPh>
    <rPh sb="5" eb="6">
      <t>ヒ</t>
    </rPh>
    <phoneticPr fontId="1"/>
  </si>
  <si>
    <t>収入の</t>
    <rPh sb="0" eb="2">
      <t>シュウニュウ</t>
    </rPh>
    <phoneticPr fontId="1"/>
  </si>
  <si>
    <t xml:space="preserve"> 合計</t>
    <rPh sb="1" eb="3">
      <t>ゴウケイ</t>
    </rPh>
    <phoneticPr fontId="1"/>
  </si>
  <si>
    <t xml:space="preserve"> 授業料</t>
    <phoneticPr fontId="1"/>
  </si>
  <si>
    <t xml:space="preserve"> 学校納付金等</t>
    <phoneticPr fontId="1"/>
  </si>
  <si>
    <t xml:space="preserve"> 教科外活動費</t>
    <phoneticPr fontId="1"/>
  </si>
  <si>
    <t xml:space="preserve"> 通学関係費</t>
    <phoneticPr fontId="1"/>
  </si>
  <si>
    <t xml:space="preserve"> 修学旅行・見学費 </t>
    <phoneticPr fontId="1"/>
  </si>
  <si>
    <t xml:space="preserve"> 図書・学用品・材料</t>
    <phoneticPr fontId="1"/>
  </si>
  <si>
    <t>高校(全日)</t>
    <rPh sb="0" eb="2">
      <t>コウコウ</t>
    </rPh>
    <rPh sb="3" eb="4">
      <t>ゼン</t>
    </rPh>
    <rPh sb="4" eb="5">
      <t>ヒ</t>
    </rPh>
    <phoneticPr fontId="1"/>
  </si>
  <si>
    <t>固定資産税等</t>
    <rPh sb="0" eb="2">
      <t>コテイ</t>
    </rPh>
    <rPh sb="2" eb="5">
      <t>シサンゼイ</t>
    </rPh>
    <rPh sb="5" eb="6">
      <t>トウ</t>
    </rPh>
    <phoneticPr fontId="1"/>
  </si>
  <si>
    <t>収入（万円）</t>
    <rPh sb="0" eb="2">
      <t>シュウニュウ</t>
    </rPh>
    <rPh sb="3" eb="5">
      <t>マンエン</t>
    </rPh>
    <phoneticPr fontId="1"/>
  </si>
  <si>
    <t>支出（万円）</t>
    <rPh sb="0" eb="2">
      <t>シシュツ</t>
    </rPh>
    <rPh sb="3" eb="5">
      <t>マンエン</t>
    </rPh>
    <phoneticPr fontId="1"/>
  </si>
  <si>
    <t>資産（万円）</t>
    <rPh sb="0" eb="2">
      <t>シサン</t>
    </rPh>
    <rPh sb="3" eb="5">
      <t>マンエン</t>
    </rPh>
    <phoneticPr fontId="1"/>
  </si>
  <si>
    <t>金融ローン</t>
    <rPh sb="0" eb="2">
      <t>キンユウ</t>
    </rPh>
    <phoneticPr fontId="1"/>
  </si>
  <si>
    <t>金融機関</t>
    <rPh sb="0" eb="2">
      <t>キンユウ</t>
    </rPh>
    <rPh sb="2" eb="4">
      <t>キカン</t>
    </rPh>
    <phoneticPr fontId="1"/>
  </si>
  <si>
    <t>種類</t>
    <rPh sb="0" eb="2">
      <t>シュルイ</t>
    </rPh>
    <phoneticPr fontId="1"/>
  </si>
  <si>
    <t>残高</t>
    <rPh sb="0" eb="2">
      <t>ザンダカ</t>
    </rPh>
    <phoneticPr fontId="1"/>
  </si>
  <si>
    <t>残期間</t>
    <rPh sb="0" eb="1">
      <t>ザン</t>
    </rPh>
    <rPh sb="1" eb="3">
      <t>キカン</t>
    </rPh>
    <phoneticPr fontId="1"/>
  </si>
  <si>
    <t>年利</t>
    <rPh sb="0" eb="2">
      <t>ネンリ</t>
    </rPh>
    <phoneticPr fontId="1"/>
  </si>
  <si>
    <t>日本信販カード</t>
    <rPh sb="0" eb="2">
      <t>ニッポン</t>
    </rPh>
    <rPh sb="2" eb="4">
      <t>シンパン</t>
    </rPh>
    <phoneticPr fontId="1"/>
  </si>
  <si>
    <t>マイカーローン</t>
    <phoneticPr fontId="1"/>
  </si>
  <si>
    <t>税率</t>
    <rPh sb="0" eb="2">
      <t>ゼイリツ</t>
    </rPh>
    <phoneticPr fontId="1"/>
  </si>
  <si>
    <t>住民税　（概算）</t>
  </si>
  <si>
    <t>社会保険料控除後の金額</t>
  </si>
  <si>
    <t xml:space="preserve"> 給与所得控除後の金額</t>
    <rPh sb="1" eb="3">
      <t>キュウヨ</t>
    </rPh>
    <rPh sb="3" eb="5">
      <t>ショトク</t>
    </rPh>
    <rPh sb="5" eb="7">
      <t>コウジョ</t>
    </rPh>
    <rPh sb="7" eb="8">
      <t>ゴ</t>
    </rPh>
    <rPh sb="9" eb="11">
      <t>キンガク</t>
    </rPh>
    <phoneticPr fontId="1"/>
  </si>
  <si>
    <t xml:space="preserve"> 扶養控除（16歳～19歳　-38万円）</t>
    <rPh sb="1" eb="3">
      <t>フヨウ</t>
    </rPh>
    <rPh sb="3" eb="5">
      <t>コウジョ</t>
    </rPh>
    <rPh sb="8" eb="9">
      <t>サイ</t>
    </rPh>
    <rPh sb="17" eb="19">
      <t>マンエン</t>
    </rPh>
    <phoneticPr fontId="1"/>
  </si>
  <si>
    <t xml:space="preserve"> 特定扶養控除（19歳～22歳　-63万円）</t>
    <rPh sb="1" eb="3">
      <t>トクテイ</t>
    </rPh>
    <rPh sb="3" eb="5">
      <t>フヨウ</t>
    </rPh>
    <rPh sb="5" eb="7">
      <t>コウジョ</t>
    </rPh>
    <rPh sb="10" eb="11">
      <t>サイ</t>
    </rPh>
    <rPh sb="14" eb="15">
      <t>サイ</t>
    </rPh>
    <rPh sb="19" eb="21">
      <t>マンエン</t>
    </rPh>
    <phoneticPr fontId="1"/>
  </si>
  <si>
    <t xml:space="preserve"> 老人扶養控除（-48万円・-58万円）</t>
    <rPh sb="1" eb="3">
      <t>ロウジン</t>
    </rPh>
    <rPh sb="3" eb="5">
      <t>フヨウ</t>
    </rPh>
    <rPh sb="5" eb="7">
      <t>コウジョ</t>
    </rPh>
    <rPh sb="11" eb="12">
      <t>マン</t>
    </rPh>
    <rPh sb="12" eb="13">
      <t>エン</t>
    </rPh>
    <rPh sb="17" eb="19">
      <t>マンエン</t>
    </rPh>
    <phoneticPr fontId="1"/>
  </si>
  <si>
    <t xml:space="preserve"> 扶養控除（16歳～19歳　-33万円）</t>
    <phoneticPr fontId="1"/>
  </si>
  <si>
    <t xml:space="preserve"> 特定扶養控除
 （19歳～22歳　-45万円）</t>
    <phoneticPr fontId="1"/>
  </si>
  <si>
    <t xml:space="preserve"> 老人扶養控除</t>
    <phoneticPr fontId="1"/>
  </si>
  <si>
    <t xml:space="preserve"> 課税所得</t>
    <phoneticPr fontId="1"/>
  </si>
  <si>
    <t>利息総合計</t>
    <rPh sb="0" eb="2">
      <t>リソク</t>
    </rPh>
    <rPh sb="2" eb="3">
      <t>ソウ</t>
    </rPh>
    <rPh sb="3" eb="5">
      <t>ゴウケイ</t>
    </rPh>
    <phoneticPr fontId="1"/>
  </si>
  <si>
    <t>結果</t>
    <rPh sb="0" eb="2">
      <t>ケッカ</t>
    </rPh>
    <phoneticPr fontId="1"/>
  </si>
  <si>
    <t>年数</t>
    <rPh sb="0" eb="2">
      <t>ネンスウ</t>
    </rPh>
    <phoneticPr fontId="1"/>
  </si>
  <si>
    <t>月</t>
    <rPh sb="0" eb="1">
      <t>ツキ</t>
    </rPh>
    <phoneticPr fontId="1"/>
  </si>
  <si>
    <t>年</t>
    <rPh sb="0" eb="1">
      <t>ネン</t>
    </rPh>
    <phoneticPr fontId="1"/>
  </si>
  <si>
    <t>総額</t>
    <rPh sb="0" eb="2">
      <t>ソウガク</t>
    </rPh>
    <phoneticPr fontId="1"/>
  </si>
  <si>
    <t>現価</t>
    <rPh sb="0" eb="2">
      <t>ゲンカ</t>
    </rPh>
    <phoneticPr fontId="1"/>
  </si>
  <si>
    <t>終価</t>
    <rPh sb="0" eb="2">
      <t>シュウカ</t>
    </rPh>
    <phoneticPr fontId="1"/>
  </si>
  <si>
    <t>年金現価</t>
    <rPh sb="0" eb="2">
      <t>ネンキン</t>
    </rPh>
    <rPh sb="2" eb="4">
      <t>ゲンカ</t>
    </rPh>
    <phoneticPr fontId="1"/>
  </si>
  <si>
    <t>年金終価</t>
    <rPh sb="0" eb="2">
      <t>ネンキン</t>
    </rPh>
    <rPh sb="2" eb="4">
      <t>シュウカ</t>
    </rPh>
    <phoneticPr fontId="1"/>
  </si>
  <si>
    <t>減債基金</t>
    <rPh sb="0" eb="2">
      <t>ゲンサイ</t>
    </rPh>
    <rPh sb="2" eb="4">
      <t>キキン</t>
    </rPh>
    <phoneticPr fontId="1"/>
  </si>
  <si>
    <t>資本回収①</t>
    <rPh sb="0" eb="2">
      <t>シホン</t>
    </rPh>
    <rPh sb="2" eb="4">
      <t>カイシュウ</t>
    </rPh>
    <phoneticPr fontId="1"/>
  </si>
  <si>
    <t>資本回収②</t>
    <rPh sb="0" eb="2">
      <t>シホン</t>
    </rPh>
    <rPh sb="2" eb="4">
      <t>カイシュウ</t>
    </rPh>
    <phoneticPr fontId="1"/>
  </si>
  <si>
    <t>金額</t>
    <rPh sb="0" eb="2">
      <t>キンガク</t>
    </rPh>
    <phoneticPr fontId="1"/>
  </si>
  <si>
    <t>資本回収係数③</t>
    <rPh sb="0" eb="2">
      <t>シホン</t>
    </rPh>
    <rPh sb="2" eb="4">
      <t>カイシュウ</t>
    </rPh>
    <rPh sb="4" eb="6">
      <t>ケイスウ</t>
    </rPh>
    <phoneticPr fontId="1"/>
  </si>
  <si>
    <t>各種指数説明</t>
    <rPh sb="0" eb="2">
      <t>カクシュ</t>
    </rPh>
    <rPh sb="2" eb="4">
      <t>シスウ</t>
    </rPh>
    <rPh sb="4" eb="6">
      <t>セツメイ</t>
    </rPh>
    <phoneticPr fontId="1"/>
  </si>
  <si>
    <t>回</t>
    <phoneticPr fontId="14"/>
  </si>
  <si>
    <t>元本</t>
    <phoneticPr fontId="14"/>
  </si>
  <si>
    <t>毎月返済額</t>
    <phoneticPr fontId="14"/>
  </si>
  <si>
    <t>利息</t>
    <phoneticPr fontId="14"/>
  </si>
  <si>
    <t>借入残高</t>
    <phoneticPr fontId="14"/>
  </si>
  <si>
    <t>毎月返済額</t>
    <rPh sb="0" eb="2">
      <t>マイツキ</t>
    </rPh>
    <rPh sb="2" eb="4">
      <t>ヘンサイ</t>
    </rPh>
    <rPh sb="4" eb="5">
      <t>ガク</t>
    </rPh>
    <phoneticPr fontId="1"/>
  </si>
  <si>
    <t>金融ローン試算表</t>
    <rPh sb="0" eb="2">
      <t>キンユウ</t>
    </rPh>
    <rPh sb="5" eb="7">
      <t>シサン</t>
    </rPh>
    <rPh sb="7" eb="8">
      <t>ヒョウ</t>
    </rPh>
    <phoneticPr fontId="1"/>
  </si>
  <si>
    <t>係数表</t>
    <rPh sb="0" eb="2">
      <t>ケイスウ</t>
    </rPh>
    <rPh sb="2" eb="3">
      <t>ヒョウ</t>
    </rPh>
    <phoneticPr fontId="1"/>
  </si>
  <si>
    <t>返済回数</t>
    <rPh sb="0" eb="2">
      <t>ヘンサイ</t>
    </rPh>
    <rPh sb="2" eb="4">
      <t>カイスウ</t>
    </rPh>
    <phoneticPr fontId="1"/>
  </si>
  <si>
    <t xml:space="preserve"> 現価係数　　　　 　将来の額から運用率を考慮して現在必要な額を求める</t>
    <rPh sb="1" eb="3">
      <t>ゲンカ</t>
    </rPh>
    <rPh sb="3" eb="5">
      <t>ケイスウ</t>
    </rPh>
    <phoneticPr fontId="1"/>
  </si>
  <si>
    <t xml:space="preserve"> 終価係数　　　　 　現在の額から将来の額を求める</t>
    <rPh sb="1" eb="3">
      <t>シュウカ</t>
    </rPh>
    <rPh sb="3" eb="5">
      <t>ケイスウ</t>
    </rPh>
    <phoneticPr fontId="1"/>
  </si>
  <si>
    <t xml:space="preserve"> 年金現価係数　 　希望する年金額を受け取るために必要な年金原資</t>
    <rPh sb="1" eb="3">
      <t>ネンキン</t>
    </rPh>
    <rPh sb="3" eb="5">
      <t>ゲンカ</t>
    </rPh>
    <rPh sb="5" eb="7">
      <t>ケイスウ</t>
    </rPh>
    <phoneticPr fontId="1"/>
  </si>
  <si>
    <t xml:space="preserve"> 年金終価係数　　 毎年の積立額から将来の積立合計を求める</t>
    <rPh sb="1" eb="3">
      <t>ネンキン</t>
    </rPh>
    <rPh sb="3" eb="5">
      <t>シュウカ</t>
    </rPh>
    <rPh sb="5" eb="7">
      <t>ケイスウ</t>
    </rPh>
    <phoneticPr fontId="1"/>
  </si>
  <si>
    <t xml:space="preserve"> 減債基金係数　 　将来の目標額を貯めるのに必要な毎年の積立額</t>
    <rPh sb="1" eb="3">
      <t>ゲンサイ</t>
    </rPh>
    <rPh sb="3" eb="5">
      <t>キキン</t>
    </rPh>
    <rPh sb="5" eb="7">
      <t>ケイスウ</t>
    </rPh>
    <phoneticPr fontId="1"/>
  </si>
  <si>
    <t xml:space="preserve"> 資本回収係数①　元本を運用しながら受け取れる年金の額</t>
    <rPh sb="1" eb="3">
      <t>シホン</t>
    </rPh>
    <rPh sb="3" eb="5">
      <t>カイシュウ</t>
    </rPh>
    <rPh sb="5" eb="7">
      <t>ケイスウ</t>
    </rPh>
    <phoneticPr fontId="1"/>
  </si>
  <si>
    <t xml:space="preserve"> 資本回収係数②　借入額に対する利息を含めた毎年の返済額</t>
    <rPh sb="1" eb="3">
      <t>シホン</t>
    </rPh>
    <rPh sb="3" eb="5">
      <t>カイシュウ</t>
    </rPh>
    <rPh sb="5" eb="7">
      <t>ケイスウ</t>
    </rPh>
    <phoneticPr fontId="1"/>
  </si>
  <si>
    <t xml:space="preserve"> 資本回収係数③　住宅ローンの元利均等返済方式で毎月の返済額と利息を含めた返済総額</t>
    <rPh sb="1" eb="3">
      <t>シホン</t>
    </rPh>
    <rPh sb="3" eb="5">
      <t>カイシュウ</t>
    </rPh>
    <rPh sb="5" eb="7">
      <t>ケイスウ</t>
    </rPh>
    <rPh sb="9" eb="11">
      <t>ジュウタク</t>
    </rPh>
    <rPh sb="15" eb="19">
      <t>ガンリキントウ</t>
    </rPh>
    <rPh sb="19" eb="21">
      <t>ヘンサイ</t>
    </rPh>
    <rPh sb="21" eb="23">
      <t>ホウシキ</t>
    </rPh>
    <rPh sb="24" eb="26">
      <t>マイツキ</t>
    </rPh>
    <rPh sb="27" eb="29">
      <t>ヘンサイ</t>
    </rPh>
    <rPh sb="29" eb="30">
      <t>ガク</t>
    </rPh>
    <rPh sb="31" eb="33">
      <t>リソク</t>
    </rPh>
    <rPh sb="34" eb="35">
      <t>フク</t>
    </rPh>
    <rPh sb="37" eb="39">
      <t>ヘンサイ</t>
    </rPh>
    <rPh sb="39" eb="41">
      <t>ソウガク</t>
    </rPh>
    <phoneticPr fontId="1"/>
  </si>
  <si>
    <t>労使の合意とは、短時間労働者の方が社会保険に加入することについて、同意対象者（※１）の２分の１以上の同意を得た上で、事業主が、管轄の年金事務所に申出することをいいます。</t>
    <phoneticPr fontId="1"/>
  </si>
  <si>
    <t>健康寿命と平均寿命の推移</t>
    <rPh sb="0" eb="2">
      <t>ケンコウ</t>
    </rPh>
    <rPh sb="2" eb="4">
      <t>ジュミョウ</t>
    </rPh>
    <rPh sb="5" eb="7">
      <t>ヘイキン</t>
    </rPh>
    <rPh sb="7" eb="9">
      <t>ジュミョウ</t>
    </rPh>
    <rPh sb="10" eb="12">
      <t>スイイ</t>
    </rPh>
    <phoneticPr fontId="1"/>
  </si>
  <si>
    <t xml:space="preserve"> 配偶者特別控除</t>
    <rPh sb="1" eb="4">
      <t>ハイグウシャ</t>
    </rPh>
    <rPh sb="4" eb="6">
      <t>トクベツ</t>
    </rPh>
    <rPh sb="6" eb="8">
      <t>コウジョ</t>
    </rPh>
    <phoneticPr fontId="1"/>
  </si>
  <si>
    <t xml:space="preserve"> 課税所得</t>
    <rPh sb="1" eb="3">
      <t>カゼイ</t>
    </rPh>
    <rPh sb="3" eb="5">
      <t>ショトク</t>
    </rPh>
    <phoneticPr fontId="1"/>
  </si>
  <si>
    <t xml:space="preserve"> 所得税税率</t>
    <rPh sb="1" eb="4">
      <t>ショトクゼイ</t>
    </rPh>
    <rPh sb="4" eb="6">
      <t>ゼイリツ</t>
    </rPh>
    <phoneticPr fontId="1"/>
  </si>
  <si>
    <t>社会保険の加入条件（適用範囲の拡大）</t>
    <rPh sb="0" eb="2">
      <t>シャカイ</t>
    </rPh>
    <rPh sb="2" eb="4">
      <t>ホケン</t>
    </rPh>
    <rPh sb="5" eb="7">
      <t>カニュウ</t>
    </rPh>
    <rPh sb="7" eb="9">
      <t>ジョウケン</t>
    </rPh>
    <rPh sb="10" eb="12">
      <t>テキヨウ</t>
    </rPh>
    <rPh sb="12" eb="14">
      <t>ハンイ</t>
    </rPh>
    <rPh sb="15" eb="17">
      <t>カクダイ</t>
    </rPh>
    <phoneticPr fontId="1"/>
  </si>
  <si>
    <t>配偶者特別控除（適用範囲の拡大）</t>
    <rPh sb="0" eb="3">
      <t>ハイグウシャ</t>
    </rPh>
    <rPh sb="3" eb="5">
      <t>トクベツ</t>
    </rPh>
    <rPh sb="5" eb="7">
      <t>コウジョ</t>
    </rPh>
    <rPh sb="8" eb="10">
      <t>テキヨウ</t>
    </rPh>
    <rPh sb="10" eb="12">
      <t>ハンイ</t>
    </rPh>
    <rPh sb="13" eb="15">
      <t>カクダイ</t>
    </rPh>
    <phoneticPr fontId="1"/>
  </si>
  <si>
    <t xml:space="preserve"> 車検予算</t>
    <rPh sb="1" eb="3">
      <t>シャケン</t>
    </rPh>
    <rPh sb="3" eb="5">
      <t>ヨサン</t>
    </rPh>
    <phoneticPr fontId="1"/>
  </si>
  <si>
    <t>収入合計</t>
    <rPh sb="0" eb="2">
      <t>シュウニュウ</t>
    </rPh>
    <rPh sb="2" eb="4">
      <t>ゴウケイ</t>
    </rPh>
    <phoneticPr fontId="1"/>
  </si>
  <si>
    <t>支出合計</t>
    <rPh sb="0" eb="2">
      <t>シシュツ</t>
    </rPh>
    <rPh sb="2" eb="4">
      <t>ゴウケイ</t>
    </rPh>
    <phoneticPr fontId="1"/>
  </si>
  <si>
    <t>年間収支</t>
    <rPh sb="0" eb="2">
      <t>ネンカン</t>
    </rPh>
    <rPh sb="2" eb="4">
      <t>シュウシ</t>
    </rPh>
    <phoneticPr fontId="1"/>
  </si>
  <si>
    <t>貯蓄残高</t>
    <rPh sb="0" eb="2">
      <t>チョチク</t>
    </rPh>
    <rPh sb="2" eb="4">
      <t>ザンダカ</t>
    </rPh>
    <phoneticPr fontId="1"/>
  </si>
  <si>
    <t>運用利回り</t>
    <rPh sb="0" eb="2">
      <t>ウンヨウ</t>
    </rPh>
    <rPh sb="2" eb="4">
      <t>リマワ</t>
    </rPh>
    <phoneticPr fontId="1"/>
  </si>
  <si>
    <t>その他
旅行など</t>
    <phoneticPr fontId="1"/>
  </si>
  <si>
    <t>臨時支出</t>
    <rPh sb="0" eb="2">
      <t>リンジ</t>
    </rPh>
    <rPh sb="2" eb="4">
      <t>シシュツ</t>
    </rPh>
    <phoneticPr fontId="1"/>
  </si>
  <si>
    <t>住宅取得</t>
    <rPh sb="0" eb="2">
      <t>ジュウタク</t>
    </rPh>
    <rPh sb="2" eb="4">
      <t>シュトク</t>
    </rPh>
    <phoneticPr fontId="1"/>
  </si>
  <si>
    <t>イベント</t>
    <phoneticPr fontId="1"/>
  </si>
  <si>
    <t>イベント</t>
    <phoneticPr fontId="1"/>
  </si>
  <si>
    <t>控除額</t>
    <phoneticPr fontId="1"/>
  </si>
  <si>
    <t>控除額</t>
    <rPh sb="0" eb="2">
      <t>コウジョ</t>
    </rPh>
    <rPh sb="2" eb="3">
      <t>ガク</t>
    </rPh>
    <phoneticPr fontId="1"/>
  </si>
  <si>
    <t xml:space="preserve"> 控除額</t>
    <rPh sb="1" eb="3">
      <t>コウジョ</t>
    </rPh>
    <rPh sb="3" eb="4">
      <t>ガク</t>
    </rPh>
    <phoneticPr fontId="1"/>
  </si>
  <si>
    <t>月々</t>
    <rPh sb="0" eb="2">
      <t>ツキヅキ</t>
    </rPh>
    <phoneticPr fontId="1"/>
  </si>
  <si>
    <t>36年後</t>
    <rPh sb="2" eb="4">
      <t>ネンゴ</t>
    </rPh>
    <phoneticPr fontId="1"/>
  </si>
  <si>
    <t>給与収入(ご主人)</t>
    <rPh sb="0" eb="2">
      <t>キュウヨ</t>
    </rPh>
    <rPh sb="2" eb="4">
      <t>シュウニュウ</t>
    </rPh>
    <rPh sb="6" eb="8">
      <t>シュジン</t>
    </rPh>
    <phoneticPr fontId="1"/>
  </si>
  <si>
    <t>給与収入(奥様)</t>
    <rPh sb="0" eb="2">
      <t>キュウヨ</t>
    </rPh>
    <rPh sb="2" eb="4">
      <t>シュウニュウ</t>
    </rPh>
    <rPh sb="5" eb="7">
      <t>オクサマ</t>
    </rPh>
    <phoneticPr fontId="1"/>
  </si>
  <si>
    <t>ライフプランシート（１７年～３５年）</t>
    <rPh sb="12" eb="13">
      <t>ネン</t>
    </rPh>
    <rPh sb="16" eb="17">
      <t>ネン</t>
    </rPh>
    <phoneticPr fontId="1"/>
  </si>
  <si>
    <t xml:space="preserve"> ライフプランシート(１年～１６年）</t>
    <rPh sb="12" eb="13">
      <t>ネン</t>
    </rPh>
    <rPh sb="16" eb="17">
      <t>ネン</t>
    </rPh>
    <phoneticPr fontId="1"/>
  </si>
  <si>
    <t>様</t>
    <rPh sb="0" eb="1">
      <t>サマ</t>
    </rPh>
    <phoneticPr fontId="1"/>
  </si>
  <si>
    <t xml:space="preserve"> 配偶者控除（-38万円）</t>
    <rPh sb="1" eb="4">
      <t>ハイグウシャ</t>
    </rPh>
    <rPh sb="4" eb="6">
      <t>コウジョ</t>
    </rPh>
    <phoneticPr fontId="1"/>
  </si>
  <si>
    <t xml:space="preserve"> 給与所得控除(税率部分)</t>
    <rPh sb="1" eb="3">
      <t>キュウヨ</t>
    </rPh>
    <rPh sb="3" eb="5">
      <t>ショトク</t>
    </rPh>
    <rPh sb="5" eb="7">
      <t>コウジョ</t>
    </rPh>
    <rPh sb="8" eb="10">
      <t>ゼイリツ</t>
    </rPh>
    <rPh sb="10" eb="12">
      <t>ブブン</t>
    </rPh>
    <phoneticPr fontId="1"/>
  </si>
  <si>
    <t xml:space="preserve"> 給与所得控除(控除額部分)</t>
    <rPh sb="5" eb="7">
      <t>コウジョ</t>
    </rPh>
    <rPh sb="8" eb="10">
      <t>コウジョ</t>
    </rPh>
    <rPh sb="10" eb="11">
      <t>ガク</t>
    </rPh>
    <rPh sb="11" eb="13">
      <t>ブブン</t>
    </rPh>
    <phoneticPr fontId="1"/>
  </si>
  <si>
    <t xml:space="preserve"> 配偶者控除（-33万円）</t>
    <phoneticPr fontId="1"/>
  </si>
  <si>
    <t xml:space="preserve"> 住民税額(所得割額+均等割額）</t>
    <rPh sb="6" eb="8">
      <t>ショトク</t>
    </rPh>
    <rPh sb="8" eb="9">
      <t>ワリ</t>
    </rPh>
    <rPh sb="9" eb="10">
      <t>ガク</t>
    </rPh>
    <rPh sb="11" eb="14">
      <t>キントウワ</t>
    </rPh>
    <rPh sb="14" eb="15">
      <t>ガク</t>
    </rPh>
    <phoneticPr fontId="1"/>
  </si>
  <si>
    <t xml:space="preserve"> 課税所得（所得税）　</t>
    <rPh sb="1" eb="3">
      <t>カゼイ</t>
    </rPh>
    <rPh sb="3" eb="5">
      <t>ショトク</t>
    </rPh>
    <phoneticPr fontId="1"/>
  </si>
  <si>
    <t xml:space="preserve"> 所得税額（住宅ローン控除可能額）</t>
    <rPh sb="1" eb="4">
      <t>ショトクゼイ</t>
    </rPh>
    <rPh sb="4" eb="5">
      <t>ガク</t>
    </rPh>
    <phoneticPr fontId="1"/>
  </si>
  <si>
    <t>＊最大136,500円
＊申告年度の翌年度から控除
（所得税の1年遅れで控除）</t>
    <rPh sb="1" eb="3">
      <t>サイダイ</t>
    </rPh>
    <rPh sb="10" eb="11">
      <t>エン</t>
    </rPh>
    <rPh sb="13" eb="15">
      <t>シンコク</t>
    </rPh>
    <rPh sb="15" eb="17">
      <t>ネンド</t>
    </rPh>
    <rPh sb="18" eb="21">
      <t>ヨクネンド</t>
    </rPh>
    <rPh sb="23" eb="25">
      <t>コウジョ</t>
    </rPh>
    <rPh sb="27" eb="30">
      <t>ショトクゼイ</t>
    </rPh>
    <rPh sb="32" eb="33">
      <t>ネン</t>
    </rPh>
    <rPh sb="33" eb="34">
      <t>オク</t>
    </rPh>
    <rPh sb="36" eb="38">
      <t>コウジョ</t>
    </rPh>
    <phoneticPr fontId="1"/>
  </si>
  <si>
    <t xml:space="preserve"> 住民税の一部
（住宅ローン控除可能額）</t>
    <rPh sb="1" eb="3">
      <t>ジュウミン</t>
    </rPh>
    <rPh sb="3" eb="4">
      <t>ゼイ</t>
    </rPh>
    <rPh sb="5" eb="7">
      <t>イチブ</t>
    </rPh>
    <phoneticPr fontId="1"/>
  </si>
  <si>
    <t xml:space="preserve"> 給与所得控除（税率部分+控除額部分）</t>
    <rPh sb="1" eb="3">
      <t>キュウヨ</t>
    </rPh>
    <rPh sb="3" eb="5">
      <t>ショトク</t>
    </rPh>
    <rPh sb="5" eb="7">
      <t>コウジョ</t>
    </rPh>
    <rPh sb="8" eb="10">
      <t>ゼイリツ</t>
    </rPh>
    <rPh sb="10" eb="12">
      <t>ブブン</t>
    </rPh>
    <rPh sb="13" eb="15">
      <t>コウジョ</t>
    </rPh>
    <rPh sb="15" eb="16">
      <t>ガク</t>
    </rPh>
    <rPh sb="16" eb="18">
      <t>ブブン</t>
    </rPh>
    <phoneticPr fontId="1"/>
  </si>
  <si>
    <t xml:space="preserve"> 所得割額（県民税4%+市町民税6%）</t>
    <phoneticPr fontId="1"/>
  </si>
  <si>
    <t xml:space="preserve"> 均等割額（鹿屋5,500円×人数）</t>
    <rPh sb="6" eb="8">
      <t>カノヤ</t>
    </rPh>
    <rPh sb="13" eb="14">
      <t>エン</t>
    </rPh>
    <rPh sb="15" eb="17">
      <t>ニンズウ</t>
    </rPh>
    <phoneticPr fontId="1"/>
  </si>
  <si>
    <t xml:space="preserve"> ガス代なし</t>
    <rPh sb="3" eb="4">
      <t>ダイ</t>
    </rPh>
    <phoneticPr fontId="1"/>
  </si>
  <si>
    <t xml:space="preserve"> 電気代（太陽光設備）</t>
    <rPh sb="1" eb="3">
      <t>デンキ</t>
    </rPh>
    <rPh sb="3" eb="4">
      <t>ダイ</t>
    </rPh>
    <rPh sb="5" eb="7">
      <t>タイヨウ</t>
    </rPh>
    <rPh sb="7" eb="8">
      <t>ヒカリ</t>
    </rPh>
    <rPh sb="8" eb="10">
      <t>セツビ</t>
    </rPh>
    <phoneticPr fontId="1"/>
  </si>
  <si>
    <t xml:space="preserve"> 水道代</t>
    <rPh sb="1" eb="3">
      <t>スイドウ</t>
    </rPh>
    <rPh sb="3" eb="4">
      <t>ダイ</t>
    </rPh>
    <phoneticPr fontId="1"/>
  </si>
  <si>
    <t>基本生活費（月々）の目安</t>
    <rPh sb="0" eb="2">
      <t>キホン</t>
    </rPh>
    <rPh sb="2" eb="5">
      <t>セイカツヒ</t>
    </rPh>
    <rPh sb="6" eb="8">
      <t>ツキヅキ</t>
    </rPh>
    <phoneticPr fontId="1"/>
  </si>
  <si>
    <t>車両維持費（年間）の目安</t>
    <rPh sb="0" eb="2">
      <t>シャリョウ</t>
    </rPh>
    <rPh sb="2" eb="5">
      <t>イジヒ</t>
    </rPh>
    <rPh sb="6" eb="8">
      <t>ネンカン</t>
    </rPh>
    <rPh sb="10" eb="12">
      <t>メヤス</t>
    </rPh>
    <phoneticPr fontId="1"/>
  </si>
  <si>
    <t xml:space="preserve"> 月々合計</t>
    <rPh sb="1" eb="3">
      <t>ツキヅキ</t>
    </rPh>
    <rPh sb="3" eb="5">
      <t>ゴウケイ</t>
    </rPh>
    <phoneticPr fontId="1"/>
  </si>
  <si>
    <t xml:space="preserve"> 年間合計（×12ヵ月）</t>
    <rPh sb="1" eb="3">
      <t>ネンカン</t>
    </rPh>
    <rPh sb="3" eb="5">
      <t>ゴウケイ</t>
    </rPh>
    <rPh sb="10" eb="11">
      <t>ゲツ</t>
    </rPh>
    <phoneticPr fontId="1"/>
  </si>
  <si>
    <t xml:space="preserve"> 年間合計</t>
    <rPh sb="1" eb="3">
      <t>ネンカン</t>
    </rPh>
    <rPh sb="3" eb="5">
      <t>ゴウケイ</t>
    </rPh>
    <phoneticPr fontId="1"/>
  </si>
  <si>
    <t>学習費（年間）の目安
 4/2の時点で満6歳の子がその年の小学1年生
 小学１年生の間に7歳になる</t>
    <rPh sb="0" eb="2">
      <t>ガクシュウ</t>
    </rPh>
    <rPh sb="2" eb="3">
      <t>ヒ</t>
    </rPh>
    <rPh sb="4" eb="6">
      <t>ネンカン</t>
    </rPh>
    <rPh sb="8" eb="10">
      <t>メヤス</t>
    </rPh>
    <phoneticPr fontId="1"/>
  </si>
  <si>
    <t>公立高校教育費（全国平均）</t>
    <rPh sb="0" eb="2">
      <t>コウリツ</t>
    </rPh>
    <rPh sb="2" eb="4">
      <t>コウコウ</t>
    </rPh>
    <rPh sb="8" eb="10">
      <t>ゼンコク</t>
    </rPh>
    <rPh sb="10" eb="12">
      <t>ヘイキン</t>
    </rPh>
    <phoneticPr fontId="1"/>
  </si>
  <si>
    <t>学年</t>
    <rPh sb="0" eb="2">
      <t>ガクネン</t>
    </rPh>
    <phoneticPr fontId="1"/>
  </si>
  <si>
    <t xml:space="preserve"> 通信費（携帯/ネット）</t>
    <rPh sb="1" eb="4">
      <t>ツウシンヒ</t>
    </rPh>
    <rPh sb="5" eb="7">
      <t>ケイタイ</t>
    </rPh>
    <phoneticPr fontId="1"/>
  </si>
  <si>
    <t xml:space="preserve"> 通信費（ＮＨＫ/その他）</t>
    <rPh sb="11" eb="12">
      <t>タ</t>
    </rPh>
    <phoneticPr fontId="1"/>
  </si>
  <si>
    <t xml:space="preserve"> 医療費</t>
    <rPh sb="1" eb="3">
      <t>イリョウ</t>
    </rPh>
    <rPh sb="3" eb="4">
      <t>ヒ</t>
    </rPh>
    <phoneticPr fontId="1"/>
  </si>
  <si>
    <t xml:space="preserve"> 衣服代</t>
    <rPh sb="1" eb="3">
      <t>イフク</t>
    </rPh>
    <rPh sb="3" eb="4">
      <t>ダイ</t>
    </rPh>
    <phoneticPr fontId="1"/>
  </si>
  <si>
    <t>参考</t>
    <rPh sb="0" eb="2">
      <t>サンコウ</t>
    </rPh>
    <phoneticPr fontId="1"/>
  </si>
  <si>
    <t>公立(平均）</t>
    <rPh sb="0" eb="2">
      <t>コウリツ</t>
    </rPh>
    <rPh sb="3" eb="5">
      <t>ヘイキン</t>
    </rPh>
    <phoneticPr fontId="1"/>
  </si>
  <si>
    <t>支出の部（万円）</t>
    <rPh sb="0" eb="2">
      <t>シシュツ</t>
    </rPh>
    <rPh sb="3" eb="4">
      <t>ブ</t>
    </rPh>
    <rPh sb="5" eb="7">
      <t>マンエン</t>
    </rPh>
    <phoneticPr fontId="1"/>
  </si>
  <si>
    <t>資産の部（万円）</t>
    <rPh sb="0" eb="2">
      <t>シサン</t>
    </rPh>
    <rPh sb="3" eb="4">
      <t>ブ</t>
    </rPh>
    <rPh sb="5" eb="7">
      <t>マンエン</t>
    </rPh>
    <phoneticPr fontId="1"/>
  </si>
  <si>
    <t>収入の部（万円）</t>
    <rPh sb="0" eb="2">
      <t>シュウニュウ</t>
    </rPh>
    <rPh sb="3" eb="4">
      <t>ブ</t>
    </rPh>
    <rPh sb="5" eb="7">
      <t>マンエン</t>
    </rPh>
    <phoneticPr fontId="1"/>
  </si>
  <si>
    <t>学習費</t>
    <rPh sb="0" eb="2">
      <t>ガクシュウ</t>
    </rPh>
    <rPh sb="2" eb="3">
      <t>ヒ</t>
    </rPh>
    <phoneticPr fontId="1"/>
  </si>
  <si>
    <t>旅行</t>
    <rPh sb="0" eb="2">
      <t>リョコウ</t>
    </rPh>
    <phoneticPr fontId="1"/>
  </si>
  <si>
    <t>新車</t>
    <rPh sb="0" eb="2">
      <t>シンシャ</t>
    </rPh>
    <phoneticPr fontId="1"/>
  </si>
  <si>
    <t xml:space="preserve"> その他</t>
    <rPh sb="3" eb="4">
      <t>タ</t>
    </rPh>
    <phoneticPr fontId="1"/>
  </si>
  <si>
    <t xml:space="preserve"> 学校外活動費（塾・教材）</t>
    <rPh sb="8" eb="9">
      <t>ジュク</t>
    </rPh>
    <rPh sb="10" eb="12">
      <t>キョウザイ</t>
    </rPh>
    <phoneticPr fontId="1"/>
  </si>
  <si>
    <t xml:space="preserve"> 学校外活動費（部活・その他）</t>
    <rPh sb="8" eb="10">
      <t>ブカツ</t>
    </rPh>
    <rPh sb="13" eb="14">
      <t>タ</t>
    </rPh>
    <phoneticPr fontId="1"/>
  </si>
  <si>
    <t xml:space="preserve"> 基礎控除（0～-48万円）</t>
    <rPh sb="1" eb="3">
      <t>キソ</t>
    </rPh>
    <rPh sb="3" eb="5">
      <t>コウジョ</t>
    </rPh>
    <rPh sb="12" eb="13">
      <t>エン</t>
    </rPh>
    <phoneticPr fontId="1"/>
  </si>
  <si>
    <t>所得税（概算）</t>
    <rPh sb="0" eb="3">
      <t>ショトクゼイ</t>
    </rPh>
    <rPh sb="4" eb="6">
      <t>ガイサン</t>
    </rPh>
    <phoneticPr fontId="1"/>
  </si>
  <si>
    <t xml:space="preserve"> 所得</t>
    <rPh sb="1" eb="3">
      <t>ショトク</t>
    </rPh>
    <phoneticPr fontId="1"/>
  </si>
  <si>
    <t xml:space="preserve"> 収入</t>
    <rPh sb="1" eb="3">
      <t>シュウニュウ</t>
    </rPh>
    <phoneticPr fontId="1"/>
  </si>
  <si>
    <t>所得</t>
    <rPh sb="0" eb="2">
      <t>ショトク</t>
    </rPh>
    <phoneticPr fontId="1"/>
  </si>
  <si>
    <t>収入</t>
    <rPh sb="0" eb="2">
      <t>シュウニュウ</t>
    </rPh>
    <phoneticPr fontId="1"/>
  </si>
  <si>
    <t>課税所得</t>
    <rPh sb="0" eb="2">
      <t>カゼイ</t>
    </rPh>
    <rPh sb="2" eb="4">
      <t>ショトク</t>
    </rPh>
    <phoneticPr fontId="1"/>
  </si>
  <si>
    <t xml:space="preserve"> 所得（所得税）</t>
    <rPh sb="1" eb="3">
      <t>ショトク</t>
    </rPh>
    <rPh sb="4" eb="7">
      <t>ショトクゼイ</t>
    </rPh>
    <phoneticPr fontId="1"/>
  </si>
  <si>
    <t>住民税試算（参考）</t>
    <rPh sb="3" eb="5">
      <t>シサン</t>
    </rPh>
    <phoneticPr fontId="1"/>
  </si>
  <si>
    <t xml:space="preserve"> 基礎控除（0～-43万円）</t>
    <phoneticPr fontId="1"/>
  </si>
  <si>
    <t>＊老人</t>
    <rPh sb="1" eb="3">
      <t>ロウジン</t>
    </rPh>
    <phoneticPr fontId="1"/>
  </si>
  <si>
    <t xml:space="preserve"> 社会保険料控除（簡易的に15%）</t>
    <rPh sb="1" eb="3">
      <t>シャカイ</t>
    </rPh>
    <rPh sb="3" eb="6">
      <t>ホケンリョウ</t>
    </rPh>
    <rPh sb="6" eb="8">
      <t>コウジョ</t>
    </rPh>
    <rPh sb="9" eb="11">
      <t>カンイ</t>
    </rPh>
    <rPh sb="11" eb="12">
      <t>テキ</t>
    </rPh>
    <phoneticPr fontId="1"/>
  </si>
  <si>
    <t xml:space="preserve"> 事業支出(事業収入がある場合）</t>
    <rPh sb="1" eb="3">
      <t>ジギョウ</t>
    </rPh>
    <rPh sb="3" eb="5">
      <t>シシュツ</t>
    </rPh>
    <rPh sb="6" eb="8">
      <t>ジギョウ</t>
    </rPh>
    <rPh sb="8" eb="10">
      <t>シュウニュウ</t>
    </rPh>
    <rPh sb="13" eb="15">
      <t>バアイ</t>
    </rPh>
    <phoneticPr fontId="1"/>
  </si>
  <si>
    <t>なし</t>
  </si>
  <si>
    <t>住宅ローン住民税控除額（概算）</t>
    <rPh sb="0" eb="2">
      <t>ジュウタク</t>
    </rPh>
    <rPh sb="5" eb="8">
      <t>ジュウミンゼイ</t>
    </rPh>
    <rPh sb="8" eb="10">
      <t>コウジョ</t>
    </rPh>
    <rPh sb="10" eb="11">
      <t>ガク</t>
    </rPh>
    <rPh sb="12" eb="14">
      <t>ガイサン</t>
    </rPh>
    <phoneticPr fontId="1"/>
  </si>
  <si>
    <t xml:space="preserve"> 控除率　</t>
    <phoneticPr fontId="1"/>
  </si>
  <si>
    <t>配偶者控除（所得税）</t>
    <rPh sb="0" eb="3">
      <t>ハイグウシャ</t>
    </rPh>
    <rPh sb="3" eb="5">
      <t>コウジョ</t>
    </rPh>
    <rPh sb="6" eb="9">
      <t>ショトクゼイ</t>
    </rPh>
    <phoneticPr fontId="1"/>
  </si>
  <si>
    <t>配偶者控除（住民税）</t>
    <rPh sb="0" eb="3">
      <t>ハイグウシャ</t>
    </rPh>
    <rPh sb="3" eb="5">
      <t>コウジョ</t>
    </rPh>
    <rPh sb="6" eb="9">
      <t>ジュウミンゼイ</t>
    </rPh>
    <phoneticPr fontId="1"/>
  </si>
  <si>
    <t>基礎控除（所得税）</t>
    <rPh sb="0" eb="2">
      <t>キソ</t>
    </rPh>
    <rPh sb="2" eb="4">
      <t>コウジョ</t>
    </rPh>
    <rPh sb="5" eb="8">
      <t>ショトクゼイ</t>
    </rPh>
    <phoneticPr fontId="1"/>
  </si>
  <si>
    <t>基礎控除（住民税）</t>
    <rPh sb="0" eb="2">
      <t>キソ</t>
    </rPh>
    <rPh sb="2" eb="4">
      <t>コウジョ</t>
    </rPh>
    <rPh sb="5" eb="8">
      <t>ジュウミンゼイ</t>
    </rPh>
    <phoneticPr fontId="1"/>
  </si>
  <si>
    <t>給与所得控除（参考）</t>
    <rPh sb="0" eb="2">
      <t>キュウヨ</t>
    </rPh>
    <rPh sb="2" eb="4">
      <t>ショトク</t>
    </rPh>
    <rPh sb="4" eb="6">
      <t>コウジョ</t>
    </rPh>
    <rPh sb="7" eb="9">
      <t>サンコウ</t>
    </rPh>
    <phoneticPr fontId="1"/>
  </si>
  <si>
    <t>所得税累進課税（参考）</t>
    <rPh sb="0" eb="3">
      <t>ショトクゼイ</t>
    </rPh>
    <rPh sb="3" eb="5">
      <t>ルイシン</t>
    </rPh>
    <rPh sb="5" eb="7">
      <t>カゼイ</t>
    </rPh>
    <rPh sb="8" eb="10">
      <t>サンコウ</t>
    </rPh>
    <phoneticPr fontId="1"/>
  </si>
  <si>
    <t>ショウサク　太郎</t>
    <rPh sb="6" eb="8">
      <t>タロウ</t>
    </rPh>
    <phoneticPr fontId="1"/>
  </si>
  <si>
    <t>自由設定</t>
    <rPh sb="0" eb="2">
      <t>ジユウ</t>
    </rPh>
    <rPh sb="2" eb="4">
      <t>セッテイ</t>
    </rPh>
    <phoneticPr fontId="1"/>
  </si>
  <si>
    <t>私立(平均）</t>
    <rPh sb="0" eb="2">
      <t>シリツ</t>
    </rPh>
    <rPh sb="3" eb="5">
      <t>ヘイキン</t>
    </rPh>
    <phoneticPr fontId="1"/>
  </si>
  <si>
    <t>住宅ローン控除</t>
    <rPh sb="0" eb="2">
      <t>ジュウタク</t>
    </rPh>
    <rPh sb="5" eb="7">
      <t>コウジョ</t>
    </rPh>
    <phoneticPr fontId="1"/>
  </si>
  <si>
    <t>参考:文部科学省/子どもの学習費調査</t>
    <rPh sb="0" eb="2">
      <t>サンコウ</t>
    </rPh>
    <phoneticPr fontId="1"/>
  </si>
  <si>
    <t>支出の部 年間試算シート</t>
    <rPh sb="0" eb="2">
      <t>シシュツ</t>
    </rPh>
    <rPh sb="3" eb="4">
      <t>ブ</t>
    </rPh>
    <rPh sb="5" eb="7">
      <t>ネンカン</t>
    </rPh>
    <rPh sb="7" eb="9">
      <t>シサン</t>
    </rPh>
    <phoneticPr fontId="1"/>
  </si>
  <si>
    <t>住宅ローン控除概算シート</t>
    <rPh sb="0" eb="2">
      <t>ジュウタク</t>
    </rPh>
    <rPh sb="5" eb="7">
      <t>コウジョ</t>
    </rPh>
    <rPh sb="7" eb="9">
      <t>ガイサン</t>
    </rPh>
    <phoneticPr fontId="1"/>
  </si>
  <si>
    <t>ライフプランは、見直しを繰り返しながらつくりあげていくものです。
なんとなく、おおまかに、人生の流れを把握しておきましょう。
作成：http://www.sho39.com/</t>
    <phoneticPr fontId="1"/>
  </si>
  <si>
    <t>―――――――――――――――――――――――――――――――</t>
  </si>
  <si>
    <t>Profile　花房 尚作（はなふさ しょうさく）</t>
  </si>
  <si>
    <t>現職　SHOSAKU事務所代表</t>
  </si>
  <si>
    <t>学歴　放送大学大学院修士課程</t>
  </si>
  <si>
    <t>専攻　文化人類学研究</t>
  </si>
  <si>
    <t>　　　宅地建物取引士　管理業務主任者　マンション管理士</t>
  </si>
  <si>
    <t>表現　演出家　役者　作家　ナレーター　講師</t>
  </si>
  <si>
    <t>■代表者経歴</t>
    <rPh sb="1" eb="4">
      <t>ダイヒョウシャ</t>
    </rPh>
    <phoneticPr fontId="1"/>
  </si>
  <si>
    <t>価値観の多様性はなぜ認められないのか（2019年日本橋出版）</t>
    <phoneticPr fontId="1"/>
  </si>
  <si>
    <t>著書　田舎はいやらしい（2022年光文社新書）</t>
    <rPh sb="3" eb="5">
      <t>イナカ</t>
    </rPh>
    <rPh sb="16" eb="17">
      <t>ネン</t>
    </rPh>
    <rPh sb="17" eb="20">
      <t>コウブンシャ</t>
    </rPh>
    <rPh sb="20" eb="22">
      <t>シンショ</t>
    </rPh>
    <phoneticPr fontId="1"/>
  </si>
  <si>
    <t>連絡先　E-mail：info@sho39.com</t>
    <phoneticPr fontId="1"/>
  </si>
  <si>
    <t>登録　１級FP技能士　ＣＦＰ® </t>
    <phoneticPr fontId="1"/>
  </si>
  <si>
    <t>ＳＨＯＳＡＫＵ事務所代表。
埼玉県川口市出身。
山崎銀之丞に師事し、舞台を中心に活動。戯曲やシナリオを執筆し東京都新宿区にて定期公演を行う。これまで役者、演出家、劇作家として舞台興業多数、ナレーターとしてＣＭナレーション多数。また、米国（マサチューセッツ州ボストン）にて二年間在住し、海外四十カ国（百八十都市）を周遊。価値観の多様性について講演セミナーを行う。また、文化人類学研究者として地域活性化についての相談業務を行う。また、外資系損害保険会社やハウスメーカーでの業務経験をいかし、FP相談業務を行う。いろいろやっていてまとまりがないのが売り。</t>
    <rPh sb="91" eb="93">
      <t>タスウ</t>
    </rPh>
    <rPh sb="110" eb="112">
      <t>タスウ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</si>
</sst>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¥&quot;#,##0;&quot;¥&quot;\-#,##0"/>
    <numFmt numFmtId="6" formatCode="&quot;¥&quot;#,##0;[Red]&quot;¥&quot;\-#,##0"/>
    <numFmt numFmtId="176" formatCode="0&quot;年&quot;"/>
    <numFmt numFmtId="177" formatCode="General&quot;歳&quot;"/>
    <numFmt numFmtId="178" formatCode="0_);[Red]\(0\)"/>
    <numFmt numFmtId="179" formatCode="0.0_ "/>
    <numFmt numFmtId="180" formatCode="0.0_);[Red]\(0.0\)"/>
    <numFmt numFmtId="181" formatCode="General&quot;万円&quot;"/>
    <numFmt numFmtId="182" formatCode="0.0_ ;[Red]\-0.0\ "/>
    <numFmt numFmtId="183" formatCode="0.0%"/>
    <numFmt numFmtId="184" formatCode="&quot;¥&quot;#,##0_);[Red]\(&quot;¥&quot;#,##0\)"/>
    <numFmt numFmtId="185" formatCode="#,##0_ "/>
    <numFmt numFmtId="186" formatCode="#&quot;円&quot;"/>
    <numFmt numFmtId="187" formatCode="#0.0&quot;年&quot;"/>
    <numFmt numFmtId="188" formatCode="#0&quot;回&quot;"/>
    <numFmt numFmtId="189" formatCode="#.0&quot;万&quot;"/>
  </numFmts>
  <fonts count="3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8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2"/>
      <charset val="128"/>
      <scheme val="minor"/>
    </font>
    <font>
      <sz val="10"/>
      <color theme="1" tint="0.249977111117893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rgb="FF1E1E1E"/>
      <name val="ＭＳ ゴシック"/>
      <family val="3"/>
      <charset val="128"/>
    </font>
    <font>
      <sz val="2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2"/>
      <color theme="1" tint="4.9989318521683403E-2"/>
      <name val="ＭＳ Ｐゴシック"/>
      <family val="3"/>
      <charset val="128"/>
      <scheme val="minor"/>
    </font>
    <font>
      <sz val="11"/>
      <name val="Arial"/>
      <family val="2"/>
    </font>
    <font>
      <sz val="18"/>
      <color theme="1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28"/>
      <color rgb="FF0070C0"/>
      <name val="ＭＳ 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游明朝"/>
      <family val="1"/>
      <charset val="128"/>
    </font>
    <font>
      <sz val="12"/>
      <color theme="1"/>
      <name val="游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medium">
        <color auto="1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medium">
        <color auto="1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medium">
        <color auto="1"/>
      </bottom>
      <diagonal/>
    </border>
    <border>
      <left style="medium">
        <color auto="1"/>
      </left>
      <right style="thin">
        <color theme="1" tint="0.249977111117893"/>
      </right>
      <top style="thin">
        <color theme="1" tint="0.249977111117893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/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/>
    <xf numFmtId="6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6" fillId="0" borderId="0"/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>
      <alignment vertical="center"/>
    </xf>
  </cellStyleXfs>
  <cellXfs count="431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2" borderId="0" xfId="0" applyFont="1" applyFill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8" fillId="2" borderId="0" xfId="0" applyFont="1" applyFill="1">
      <alignment vertical="center"/>
    </xf>
    <xf numFmtId="0" fontId="8" fillId="2" borderId="0" xfId="0" applyFont="1" applyFill="1" applyAlignment="1"/>
    <xf numFmtId="0" fontId="6" fillId="2" borderId="0" xfId="0" applyFont="1" applyFill="1" applyAlignment="1"/>
    <xf numFmtId="0" fontId="6" fillId="2" borderId="0" xfId="0" applyFont="1" applyFill="1">
      <alignment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right" vertical="center"/>
    </xf>
    <xf numFmtId="0" fontId="6" fillId="2" borderId="0" xfId="0" applyFont="1" applyFill="1" applyBorder="1">
      <alignment vertical="center"/>
    </xf>
    <xf numFmtId="6" fontId="6" fillId="2" borderId="0" xfId="2" applyFont="1" applyFill="1" applyBorder="1">
      <alignment vertical="center"/>
    </xf>
    <xf numFmtId="184" fontId="6" fillId="2" borderId="0" xfId="0" applyNumberFormat="1" applyFont="1" applyFill="1" applyBorder="1" applyAlignment="1">
      <alignment horizontal="right" vertical="center" wrapText="1"/>
    </xf>
    <xf numFmtId="0" fontId="11" fillId="2" borderId="0" xfId="0" applyFont="1" applyFill="1" applyAlignment="1">
      <alignment horizontal="left" vertical="center"/>
    </xf>
    <xf numFmtId="38" fontId="4" fillId="2" borderId="0" xfId="4" applyFont="1" applyFill="1" applyBorder="1">
      <alignment vertical="center"/>
    </xf>
    <xf numFmtId="9" fontId="4" fillId="2" borderId="0" xfId="3" applyFont="1" applyFill="1" applyBorder="1">
      <alignment vertical="center"/>
    </xf>
    <xf numFmtId="0" fontId="4" fillId="2" borderId="0" xfId="0" applyFont="1" applyFill="1" applyBorder="1">
      <alignment vertical="center"/>
    </xf>
    <xf numFmtId="0" fontId="10" fillId="2" borderId="0" xfId="0" applyFont="1" applyFill="1" applyBorder="1">
      <alignment vertical="center"/>
    </xf>
    <xf numFmtId="0" fontId="16" fillId="0" borderId="0" xfId="5" applyFont="1"/>
    <xf numFmtId="0" fontId="12" fillId="0" borderId="0" xfId="5" applyFont="1"/>
    <xf numFmtId="0" fontId="6" fillId="7" borderId="29" xfId="0" applyFont="1" applyFill="1" applyBorder="1" applyAlignment="1">
      <alignment horizontal="center" vertical="center" wrapText="1"/>
    </xf>
    <xf numFmtId="0" fontId="6" fillId="7" borderId="29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 wrapText="1"/>
    </xf>
    <xf numFmtId="186" fontId="17" fillId="0" borderId="54" xfId="5" applyNumberFormat="1" applyFont="1" applyBorder="1"/>
    <xf numFmtId="185" fontId="16" fillId="0" borderId="0" xfId="5" applyNumberFormat="1" applyFont="1"/>
    <xf numFmtId="184" fontId="6" fillId="2" borderId="1" xfId="0" applyNumberFormat="1" applyFont="1" applyFill="1" applyBorder="1" applyAlignment="1">
      <alignment vertical="center"/>
    </xf>
    <xf numFmtId="184" fontId="6" fillId="2" borderId="11" xfId="0" applyNumberFormat="1" applyFont="1" applyFill="1" applyBorder="1" applyAlignment="1">
      <alignment vertical="center"/>
    </xf>
    <xf numFmtId="0" fontId="15" fillId="4" borderId="61" xfId="5" applyFont="1" applyFill="1" applyBorder="1" applyAlignment="1">
      <alignment horizontal="center"/>
    </xf>
    <xf numFmtId="0" fontId="15" fillId="4" borderId="61" xfId="5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0" borderId="0" xfId="0" applyFont="1">
      <alignment vertical="center"/>
    </xf>
    <xf numFmtId="0" fontId="0" fillId="2" borderId="0" xfId="0" applyFont="1" applyFill="1" applyBorder="1">
      <alignment vertical="center"/>
    </xf>
    <xf numFmtId="5" fontId="0" fillId="2" borderId="0" xfId="0" applyNumberFormat="1" applyFont="1" applyFill="1" applyBorder="1">
      <alignment vertical="center"/>
    </xf>
    <xf numFmtId="0" fontId="0" fillId="2" borderId="0" xfId="0" applyFont="1" applyFill="1" applyBorder="1" applyAlignment="1">
      <alignment horizontal="right" vertical="center"/>
    </xf>
    <xf numFmtId="0" fontId="12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5" fontId="13" fillId="2" borderId="50" xfId="0" applyNumberFormat="1" applyFont="1" applyFill="1" applyBorder="1">
      <alignment vertical="center"/>
    </xf>
    <xf numFmtId="5" fontId="13" fillId="2" borderId="51" xfId="0" applyNumberFormat="1" applyFont="1" applyFill="1" applyBorder="1">
      <alignment vertical="center"/>
    </xf>
    <xf numFmtId="5" fontId="13" fillId="2" borderId="52" xfId="0" applyNumberFormat="1" applyFont="1" applyFill="1" applyBorder="1">
      <alignment vertical="center"/>
    </xf>
    <xf numFmtId="0" fontId="15" fillId="4" borderId="62" xfId="5" applyFont="1" applyFill="1" applyBorder="1" applyAlignment="1">
      <alignment horizontal="center"/>
    </xf>
    <xf numFmtId="0" fontId="15" fillId="4" borderId="63" xfId="5" applyFont="1" applyFill="1" applyBorder="1" applyAlignment="1">
      <alignment horizontal="center"/>
    </xf>
    <xf numFmtId="0" fontId="15" fillId="0" borderId="64" xfId="5" applyFont="1" applyBorder="1"/>
    <xf numFmtId="186" fontId="17" fillId="0" borderId="65" xfId="5" applyNumberFormat="1" applyFont="1" applyBorder="1"/>
    <xf numFmtId="0" fontId="15" fillId="0" borderId="66" xfId="5" applyFont="1" applyBorder="1"/>
    <xf numFmtId="186" fontId="17" fillId="0" borderId="67" xfId="5" applyNumberFormat="1" applyFont="1" applyBorder="1"/>
    <xf numFmtId="186" fontId="17" fillId="0" borderId="68" xfId="5" applyNumberFormat="1" applyFont="1" applyBorder="1"/>
    <xf numFmtId="10" fontId="6" fillId="7" borderId="13" xfId="3" applyNumberFormat="1" applyFont="1" applyFill="1" applyBorder="1">
      <alignment vertical="center"/>
    </xf>
    <xf numFmtId="0" fontId="6" fillId="7" borderId="13" xfId="0" applyFont="1" applyFill="1" applyBorder="1" applyAlignment="1">
      <alignment horizontal="center" vertical="center"/>
    </xf>
    <xf numFmtId="184" fontId="6" fillId="7" borderId="13" xfId="2" applyNumberFormat="1" applyFont="1" applyFill="1" applyBorder="1" applyAlignment="1">
      <alignment vertical="center"/>
    </xf>
    <xf numFmtId="184" fontId="6" fillId="7" borderId="13" xfId="0" applyNumberFormat="1" applyFont="1" applyFill="1" applyBorder="1" applyAlignment="1">
      <alignment vertical="center"/>
    </xf>
    <xf numFmtId="184" fontId="6" fillId="7" borderId="21" xfId="0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0" fontId="9" fillId="2" borderId="0" xfId="0" applyFont="1" applyFill="1" applyAlignment="1">
      <alignment vertical="center"/>
    </xf>
    <xf numFmtId="178" fontId="9" fillId="2" borderId="0" xfId="0" applyNumberFormat="1" applyFont="1" applyFill="1" applyBorder="1" applyAlignment="1">
      <alignment vertical="center"/>
    </xf>
    <xf numFmtId="178" fontId="9" fillId="2" borderId="0" xfId="0" applyNumberFormat="1" applyFont="1" applyFill="1" applyAlignment="1">
      <alignment vertic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>
      <alignment vertical="center"/>
    </xf>
    <xf numFmtId="177" fontId="9" fillId="3" borderId="1" xfId="0" applyNumberFormat="1" applyFont="1" applyFill="1" applyBorder="1" applyAlignment="1" applyProtection="1">
      <alignment vertical="center"/>
    </xf>
    <xf numFmtId="177" fontId="9" fillId="2" borderId="1" xfId="0" applyNumberFormat="1" applyFont="1" applyFill="1" applyBorder="1" applyAlignment="1" applyProtection="1">
      <alignment vertical="center"/>
    </xf>
    <xf numFmtId="181" fontId="9" fillId="3" borderId="1" xfId="0" applyNumberFormat="1" applyFont="1" applyFill="1" applyBorder="1" applyAlignment="1" applyProtection="1">
      <alignment horizontal="center" vertical="center"/>
      <protection locked="0"/>
    </xf>
    <xf numFmtId="181" fontId="9" fillId="2" borderId="1" xfId="0" applyNumberFormat="1" applyFont="1" applyFill="1" applyBorder="1" applyAlignment="1" applyProtection="1">
      <alignment horizontal="center" vertical="center"/>
      <protection locked="0"/>
    </xf>
    <xf numFmtId="177" fontId="9" fillId="3" borderId="1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  <protection locked="0"/>
    </xf>
    <xf numFmtId="183" fontId="9" fillId="3" borderId="25" xfId="0" applyNumberFormat="1" applyFont="1" applyFill="1" applyBorder="1" applyAlignment="1" applyProtection="1">
      <alignment horizontal="center" vertical="center"/>
      <protection locked="0"/>
    </xf>
    <xf numFmtId="180" fontId="9" fillId="3" borderId="1" xfId="0" applyNumberFormat="1" applyFont="1" applyFill="1" applyBorder="1" applyAlignment="1" applyProtection="1">
      <alignment vertical="center"/>
      <protection locked="0"/>
    </xf>
    <xf numFmtId="180" fontId="9" fillId="2" borderId="1" xfId="0" applyNumberFormat="1" applyFont="1" applyFill="1" applyBorder="1" applyAlignment="1" applyProtection="1">
      <alignment vertical="center"/>
      <protection locked="0"/>
    </xf>
    <xf numFmtId="180" fontId="9" fillId="2" borderId="11" xfId="0" applyNumberFormat="1" applyFont="1" applyFill="1" applyBorder="1" applyAlignment="1" applyProtection="1">
      <alignment vertical="center"/>
      <protection locked="0"/>
    </xf>
    <xf numFmtId="0" fontId="9" fillId="2" borderId="22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183" fontId="9" fillId="3" borderId="27" xfId="0" applyNumberFormat="1" applyFont="1" applyFill="1" applyBorder="1" applyAlignment="1" applyProtection="1">
      <alignment horizontal="center" vertical="center"/>
      <protection locked="0"/>
    </xf>
    <xf numFmtId="180" fontId="9" fillId="3" borderId="11" xfId="0" applyNumberFormat="1" applyFont="1" applyFill="1" applyBorder="1" applyAlignment="1" applyProtection="1">
      <alignment vertical="center"/>
      <protection locked="0"/>
    </xf>
    <xf numFmtId="0" fontId="9" fillId="3" borderId="1" xfId="0" applyFont="1" applyFill="1" applyBorder="1" applyAlignment="1">
      <alignment vertical="center"/>
    </xf>
    <xf numFmtId="0" fontId="9" fillId="3" borderId="11" xfId="0" applyFont="1" applyFill="1" applyBorder="1" applyAlignment="1">
      <alignment vertical="center"/>
    </xf>
    <xf numFmtId="180" fontId="9" fillId="5" borderId="13" xfId="0" applyNumberFormat="1" applyFont="1" applyFill="1" applyBorder="1" applyAlignment="1">
      <alignment vertical="center"/>
    </xf>
    <xf numFmtId="180" fontId="9" fillId="5" borderId="21" xfId="0" applyNumberFormat="1" applyFont="1" applyFill="1" applyBorder="1" applyAlignment="1">
      <alignment vertical="center"/>
    </xf>
    <xf numFmtId="183" fontId="9" fillId="3" borderId="24" xfId="0" applyNumberFormat="1" applyFont="1" applyFill="1" applyBorder="1" applyAlignment="1" applyProtection="1">
      <alignment vertical="center"/>
      <protection locked="0"/>
    </xf>
    <xf numFmtId="179" fontId="9" fillId="3" borderId="1" xfId="0" applyNumberFormat="1" applyFont="1" applyFill="1" applyBorder="1" applyAlignment="1" applyProtection="1">
      <alignment vertical="center"/>
      <protection locked="0"/>
    </xf>
    <xf numFmtId="179" fontId="9" fillId="2" borderId="1" xfId="0" applyNumberFormat="1" applyFont="1" applyFill="1" applyBorder="1" applyAlignment="1" applyProtection="1">
      <alignment vertical="center"/>
      <protection locked="0"/>
    </xf>
    <xf numFmtId="179" fontId="9" fillId="2" borderId="11" xfId="0" applyNumberFormat="1" applyFont="1" applyFill="1" applyBorder="1" applyAlignment="1" applyProtection="1">
      <alignment vertical="center"/>
      <protection locked="0"/>
    </xf>
    <xf numFmtId="183" fontId="9" fillId="3" borderId="15" xfId="0" applyNumberFormat="1" applyFont="1" applyFill="1" applyBorder="1" applyAlignment="1" applyProtection="1">
      <alignment vertical="center"/>
      <protection locked="0"/>
    </xf>
    <xf numFmtId="182" fontId="9" fillId="2" borderId="1" xfId="0" applyNumberFormat="1" applyFont="1" applyFill="1" applyBorder="1" applyAlignment="1" applyProtection="1">
      <alignment vertical="center"/>
      <protection locked="0"/>
    </xf>
    <xf numFmtId="182" fontId="9" fillId="3" borderId="1" xfId="0" applyNumberFormat="1" applyFont="1" applyFill="1" applyBorder="1" applyAlignment="1" applyProtection="1">
      <alignment vertical="center"/>
      <protection locked="0"/>
    </xf>
    <xf numFmtId="182" fontId="9" fillId="2" borderId="11" xfId="0" applyNumberFormat="1" applyFont="1" applyFill="1" applyBorder="1" applyAlignment="1" applyProtection="1">
      <alignment vertical="center"/>
      <protection locked="0"/>
    </xf>
    <xf numFmtId="179" fontId="9" fillId="3" borderId="11" xfId="0" applyNumberFormat="1" applyFont="1" applyFill="1" applyBorder="1" applyAlignment="1" applyProtection="1">
      <alignment vertical="center"/>
      <protection locked="0"/>
    </xf>
    <xf numFmtId="183" fontId="9" fillId="3" borderId="15" xfId="0" applyNumberFormat="1" applyFont="1" applyFill="1" applyBorder="1" applyAlignment="1">
      <alignment vertical="center"/>
    </xf>
    <xf numFmtId="179" fontId="9" fillId="4" borderId="13" xfId="0" applyNumberFormat="1" applyFont="1" applyFill="1" applyBorder="1" applyAlignment="1">
      <alignment vertical="center"/>
    </xf>
    <xf numFmtId="179" fontId="9" fillId="4" borderId="21" xfId="0" applyNumberFormat="1" applyFont="1" applyFill="1" applyBorder="1" applyAlignment="1">
      <alignment vertical="center"/>
    </xf>
    <xf numFmtId="180" fontId="9" fillId="2" borderId="1" xfId="0" applyNumberFormat="1" applyFont="1" applyFill="1" applyBorder="1" applyAlignment="1">
      <alignment vertical="center"/>
    </xf>
    <xf numFmtId="180" fontId="9" fillId="2" borderId="11" xfId="0" applyNumberFormat="1" applyFont="1" applyFill="1" applyBorder="1" applyAlignment="1">
      <alignment vertical="center"/>
    </xf>
    <xf numFmtId="176" fontId="9" fillId="2" borderId="0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177" fontId="9" fillId="2" borderId="0" xfId="0" applyNumberFormat="1" applyFont="1" applyFill="1" applyBorder="1" applyAlignment="1" applyProtection="1">
      <alignment vertical="center"/>
    </xf>
    <xf numFmtId="181" fontId="9" fillId="2" borderId="0" xfId="0" applyNumberFormat="1" applyFont="1" applyFill="1" applyBorder="1" applyAlignment="1" applyProtection="1">
      <alignment horizontal="center" vertical="center"/>
      <protection locked="0"/>
    </xf>
    <xf numFmtId="176" fontId="9" fillId="2" borderId="0" xfId="0" applyNumberFormat="1" applyFont="1" applyFill="1" applyBorder="1" applyAlignment="1">
      <alignment horizontal="center" vertical="center"/>
    </xf>
    <xf numFmtId="180" fontId="9" fillId="2" borderId="0" xfId="0" applyNumberFormat="1" applyFont="1" applyFill="1" applyBorder="1" applyAlignment="1" applyProtection="1">
      <alignment vertical="center"/>
      <protection locked="0"/>
    </xf>
    <xf numFmtId="179" fontId="9" fillId="2" borderId="0" xfId="0" applyNumberFormat="1" applyFont="1" applyFill="1" applyBorder="1" applyAlignment="1" applyProtection="1">
      <alignment vertical="center"/>
      <protection locked="0"/>
    </xf>
    <xf numFmtId="182" fontId="9" fillId="2" borderId="0" xfId="0" applyNumberFormat="1" applyFont="1" applyFill="1" applyBorder="1" applyAlignment="1" applyProtection="1">
      <alignment vertical="center"/>
      <protection locked="0"/>
    </xf>
    <xf numFmtId="180" fontId="9" fillId="2" borderId="0" xfId="0" applyNumberFormat="1" applyFont="1" applyFill="1" applyBorder="1" applyAlignment="1">
      <alignment vertical="center"/>
    </xf>
    <xf numFmtId="0" fontId="9" fillId="2" borderId="11" xfId="0" applyFont="1" applyFill="1" applyBorder="1" applyAlignment="1" applyProtection="1">
      <alignment horizontal="center" vertical="center"/>
    </xf>
    <xf numFmtId="177" fontId="9" fillId="2" borderId="11" xfId="0" applyNumberFormat="1" applyFont="1" applyFill="1" applyBorder="1" applyAlignment="1" applyProtection="1">
      <alignment vertical="center"/>
    </xf>
    <xf numFmtId="181" fontId="9" fillId="2" borderId="11" xfId="0" applyNumberFormat="1" applyFont="1" applyFill="1" applyBorder="1" applyAlignment="1" applyProtection="1">
      <alignment horizontal="center" vertical="center"/>
      <protection locked="0"/>
    </xf>
    <xf numFmtId="0" fontId="9" fillId="2" borderId="11" xfId="0" applyFon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181" fontId="9" fillId="2" borderId="0" xfId="0" applyNumberFormat="1" applyFont="1" applyFill="1" applyBorder="1" applyAlignment="1" applyProtection="1">
      <alignment vertical="center"/>
      <protection locked="0"/>
    </xf>
    <xf numFmtId="179" fontId="9" fillId="2" borderId="0" xfId="0" applyNumberFormat="1" applyFont="1" applyFill="1" applyBorder="1" applyAlignment="1">
      <alignment vertical="center"/>
    </xf>
    <xf numFmtId="180" fontId="9" fillId="2" borderId="0" xfId="0" applyNumberFormat="1" applyFont="1" applyFill="1" applyBorder="1" applyAlignment="1">
      <alignment horizontal="right" vertical="center"/>
    </xf>
    <xf numFmtId="176" fontId="9" fillId="0" borderId="10" xfId="0" applyNumberFormat="1" applyFont="1" applyFill="1" applyBorder="1" applyAlignment="1" applyProtection="1">
      <alignment horizontal="center" vertical="center"/>
    </xf>
    <xf numFmtId="180" fontId="9" fillId="0" borderId="10" xfId="0" applyNumberFormat="1" applyFont="1" applyFill="1" applyBorder="1" applyAlignment="1" applyProtection="1">
      <alignment horizontal="center" vertical="center"/>
      <protection locked="0"/>
    </xf>
    <xf numFmtId="180" fontId="9" fillId="5" borderId="12" xfId="0" applyNumberFormat="1" applyFont="1" applyFill="1" applyBorder="1" applyAlignment="1">
      <alignment horizontal="center" vertical="center"/>
    </xf>
    <xf numFmtId="179" fontId="9" fillId="2" borderId="10" xfId="0" applyNumberFormat="1" applyFont="1" applyFill="1" applyBorder="1" applyAlignment="1" applyProtection="1">
      <alignment horizontal="center" vertical="center"/>
      <protection locked="0"/>
    </xf>
    <xf numFmtId="179" fontId="9" fillId="4" borderId="12" xfId="0" applyNumberFormat="1" applyFont="1" applyFill="1" applyBorder="1" applyAlignment="1">
      <alignment horizontal="center" vertical="center"/>
    </xf>
    <xf numFmtId="176" fontId="9" fillId="6" borderId="47" xfId="0" applyNumberFormat="1" applyFont="1" applyFill="1" applyBorder="1" applyAlignment="1">
      <alignment horizontal="center" vertical="center"/>
    </xf>
    <xf numFmtId="180" fontId="9" fillId="2" borderId="10" xfId="0" applyNumberFormat="1" applyFont="1" applyFill="1" applyBorder="1" applyAlignment="1">
      <alignment horizontal="center" vertical="center"/>
    </xf>
    <xf numFmtId="180" fontId="9" fillId="6" borderId="10" xfId="0" applyNumberFormat="1" applyFont="1" applyFill="1" applyBorder="1" applyAlignment="1">
      <alignment horizontal="center" vertical="center"/>
    </xf>
    <xf numFmtId="180" fontId="9" fillId="6" borderId="12" xfId="0" applyNumberFormat="1" applyFont="1" applyFill="1" applyBorder="1" applyAlignment="1">
      <alignment horizontal="center" vertical="center"/>
    </xf>
    <xf numFmtId="181" fontId="9" fillId="3" borderId="13" xfId="0" applyNumberFormat="1" applyFont="1" applyFill="1" applyBorder="1" applyAlignment="1" applyProtection="1">
      <alignment horizontal="center" vertical="center"/>
      <protection locked="0"/>
    </xf>
    <xf numFmtId="181" fontId="9" fillId="3" borderId="21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176" fontId="9" fillId="5" borderId="47" xfId="0" applyNumberFormat="1" applyFont="1" applyFill="1" applyBorder="1" applyAlignment="1">
      <alignment horizontal="center" vertical="center"/>
    </xf>
    <xf numFmtId="176" fontId="9" fillId="4" borderId="47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9" fillId="2" borderId="1" xfId="0" applyFont="1" applyFill="1" applyBorder="1" applyAlignment="1" applyProtection="1">
      <alignment horizontal="center" vertical="center"/>
      <protection locked="0"/>
    </xf>
    <xf numFmtId="9" fontId="9" fillId="2" borderId="22" xfId="0" applyNumberFormat="1" applyFont="1" applyFill="1" applyBorder="1" applyAlignment="1">
      <alignment horizontal="center" vertical="center"/>
    </xf>
    <xf numFmtId="189" fontId="9" fillId="3" borderId="24" xfId="0" applyNumberFormat="1" applyFont="1" applyFill="1" applyBorder="1" applyAlignment="1">
      <alignment horizontal="right" vertical="center"/>
    </xf>
    <xf numFmtId="177" fontId="9" fillId="3" borderId="11" xfId="0" applyNumberFormat="1" applyFont="1" applyFill="1" applyBorder="1" applyAlignment="1" applyProtection="1">
      <alignment vertical="center"/>
    </xf>
    <xf numFmtId="176" fontId="9" fillId="5" borderId="28" xfId="0" applyNumberFormat="1" applyFont="1" applyFill="1" applyBorder="1" applyAlignment="1">
      <alignment horizontal="center" vertical="center"/>
    </xf>
    <xf numFmtId="176" fontId="9" fillId="5" borderId="29" xfId="0" applyNumberFormat="1" applyFont="1" applyFill="1" applyBorder="1" applyAlignment="1">
      <alignment horizontal="center" vertical="center"/>
    </xf>
    <xf numFmtId="176" fontId="9" fillId="5" borderId="19" xfId="0" applyNumberFormat="1" applyFont="1" applyFill="1" applyBorder="1" applyAlignment="1">
      <alignment horizontal="center" vertical="center"/>
    </xf>
    <xf numFmtId="176" fontId="9" fillId="6" borderId="28" xfId="0" applyNumberFormat="1" applyFont="1" applyFill="1" applyBorder="1" applyAlignment="1">
      <alignment horizontal="center" vertical="center"/>
    </xf>
    <xf numFmtId="176" fontId="9" fillId="6" borderId="29" xfId="0" applyNumberFormat="1" applyFont="1" applyFill="1" applyBorder="1" applyAlignment="1">
      <alignment horizontal="center" vertical="center"/>
    </xf>
    <xf numFmtId="176" fontId="9" fillId="6" borderId="19" xfId="0" applyNumberFormat="1" applyFont="1" applyFill="1" applyBorder="1" applyAlignment="1">
      <alignment horizontal="center" vertical="center"/>
    </xf>
    <xf numFmtId="176" fontId="9" fillId="4" borderId="28" xfId="0" applyNumberFormat="1" applyFont="1" applyFill="1" applyBorder="1" applyAlignment="1">
      <alignment horizontal="center" vertical="center"/>
    </xf>
    <xf numFmtId="176" fontId="9" fillId="4" borderId="29" xfId="0" applyNumberFormat="1" applyFont="1" applyFill="1" applyBorder="1" applyAlignment="1">
      <alignment horizontal="center" vertical="center"/>
    </xf>
    <xf numFmtId="176" fontId="9" fillId="4" borderId="19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4" fillId="2" borderId="0" xfId="0" applyFont="1" applyFill="1">
      <alignment vertical="center"/>
    </xf>
    <xf numFmtId="0" fontId="24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0" fillId="2" borderId="0" xfId="0" applyFill="1" applyBorder="1">
      <alignment vertical="center"/>
    </xf>
    <xf numFmtId="0" fontId="6" fillId="2" borderId="1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0" fillId="8" borderId="29" xfId="0" applyFont="1" applyFill="1" applyBorder="1" applyAlignment="1">
      <alignment horizontal="center" vertical="center"/>
    </xf>
    <xf numFmtId="0" fontId="12" fillId="8" borderId="29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horizontal="center" vertical="center"/>
    </xf>
    <xf numFmtId="183" fontId="0" fillId="2" borderId="1" xfId="0" applyNumberFormat="1" applyFont="1" applyFill="1" applyBorder="1" applyProtection="1">
      <alignment vertical="center"/>
      <protection locked="0"/>
    </xf>
    <xf numFmtId="183" fontId="0" fillId="2" borderId="11" xfId="0" applyNumberFormat="1" applyFont="1" applyFill="1" applyBorder="1" applyProtection="1">
      <alignment vertical="center"/>
      <protection locked="0"/>
    </xf>
    <xf numFmtId="5" fontId="0" fillId="5" borderId="13" xfId="0" applyNumberFormat="1" applyFont="1" applyFill="1" applyBorder="1">
      <alignment vertical="center"/>
    </xf>
    <xf numFmtId="5" fontId="0" fillId="5" borderId="21" xfId="0" applyNumberFormat="1" applyFont="1" applyFill="1" applyBorder="1">
      <alignment vertical="center"/>
    </xf>
    <xf numFmtId="0" fontId="0" fillId="2" borderId="47" xfId="0" applyFont="1" applyFill="1" applyBorder="1">
      <alignment vertical="center"/>
    </xf>
    <xf numFmtId="0" fontId="0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183" fontId="13" fillId="2" borderId="1" xfId="0" applyNumberFormat="1" applyFont="1" applyFill="1" applyBorder="1" applyProtection="1">
      <alignment vertical="center"/>
      <protection locked="0"/>
    </xf>
    <xf numFmtId="0" fontId="13" fillId="2" borderId="13" xfId="0" applyFont="1" applyFill="1" applyBorder="1" applyProtection="1">
      <alignment vertical="center"/>
      <protection locked="0"/>
    </xf>
    <xf numFmtId="0" fontId="13" fillId="2" borderId="17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20" fillId="2" borderId="5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0" fontId="6" fillId="2" borderId="1" xfId="3" applyNumberFormat="1" applyFont="1" applyFill="1" applyBorder="1">
      <alignment vertical="center"/>
    </xf>
    <xf numFmtId="188" fontId="18" fillId="2" borderId="1" xfId="6" applyNumberFormat="1" applyFont="1" applyFill="1" applyBorder="1" applyAlignment="1">
      <alignment horizontal="center" vertical="center"/>
    </xf>
    <xf numFmtId="187" fontId="18" fillId="2" borderId="1" xfId="6" applyNumberFormat="1" applyFont="1" applyFill="1" applyBorder="1" applyAlignment="1">
      <alignment horizontal="center" vertical="center"/>
    </xf>
    <xf numFmtId="184" fontId="6" fillId="2" borderId="1" xfId="2" applyNumberFormat="1" applyFont="1" applyFill="1" applyBorder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6" fontId="6" fillId="3" borderId="11" xfId="2" applyFont="1" applyFill="1" applyBorder="1" applyAlignment="1">
      <alignment vertical="center"/>
    </xf>
    <xf numFmtId="6" fontId="6" fillId="3" borderId="11" xfId="2" applyFont="1" applyFill="1" applyBorder="1" applyAlignment="1"/>
    <xf numFmtId="6" fontId="6" fillId="3" borderId="79" xfId="2" applyFont="1" applyFill="1" applyBorder="1" applyAlignment="1">
      <alignment vertical="center"/>
    </xf>
    <xf numFmtId="6" fontId="6" fillId="2" borderId="77" xfId="2" applyFont="1" applyFill="1" applyBorder="1" applyAlignment="1">
      <alignment vertical="center" wrapText="1"/>
    </xf>
    <xf numFmtId="6" fontId="6" fillId="2" borderId="82" xfId="2" applyFont="1" applyFill="1" applyBorder="1" applyAlignment="1">
      <alignment vertical="center" wrapText="1"/>
    </xf>
    <xf numFmtId="6" fontId="6" fillId="0" borderId="11" xfId="2" applyFont="1" applyFill="1" applyBorder="1" applyAlignment="1">
      <alignment vertical="center"/>
    </xf>
    <xf numFmtId="6" fontId="6" fillId="0" borderId="1" xfId="2" applyFont="1" applyFill="1" applyBorder="1" applyAlignment="1">
      <alignment vertical="center"/>
    </xf>
    <xf numFmtId="6" fontId="6" fillId="0" borderId="13" xfId="2" applyFont="1" applyFill="1" applyBorder="1" applyAlignment="1">
      <alignment vertical="center"/>
    </xf>
    <xf numFmtId="6" fontId="6" fillId="0" borderId="21" xfId="2" applyFont="1" applyFill="1" applyBorder="1" applyAlignment="1">
      <alignment vertical="center"/>
    </xf>
    <xf numFmtId="6" fontId="6" fillId="3" borderId="1" xfId="2" applyFont="1" applyFill="1" applyBorder="1" applyAlignment="1">
      <alignment vertical="center"/>
    </xf>
    <xf numFmtId="6" fontId="6" fillId="3" borderId="13" xfId="2" applyFont="1" applyFill="1" applyBorder="1" applyAlignment="1">
      <alignment vertical="center"/>
    </xf>
    <xf numFmtId="6" fontId="6" fillId="3" borderId="77" xfId="2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left" vertical="center"/>
    </xf>
    <xf numFmtId="6" fontId="6" fillId="3" borderId="11" xfId="2" applyFont="1" applyFill="1" applyBorder="1" applyAlignment="1">
      <alignment horizontal="right" vertical="center"/>
    </xf>
    <xf numFmtId="0" fontId="6" fillId="2" borderId="14" xfId="0" applyFont="1" applyFill="1" applyBorder="1" applyAlignment="1">
      <alignment horizontal="left" vertical="center"/>
    </xf>
    <xf numFmtId="177" fontId="6" fillId="2" borderId="1" xfId="0" applyNumberFormat="1" applyFont="1" applyFill="1" applyBorder="1" applyAlignment="1">
      <alignment vertical="center"/>
    </xf>
    <xf numFmtId="177" fontId="6" fillId="2" borderId="13" xfId="0" applyNumberFormat="1" applyFont="1" applyFill="1" applyBorder="1" applyAlignment="1">
      <alignment vertical="center"/>
    </xf>
    <xf numFmtId="5" fontId="0" fillId="0" borderId="1" xfId="0" applyNumberFormat="1" applyFont="1" applyFill="1" applyBorder="1">
      <alignment vertical="center"/>
    </xf>
    <xf numFmtId="0" fontId="0" fillId="2" borderId="1" xfId="0" applyFont="1" applyFill="1" applyBorder="1" applyProtection="1">
      <alignment vertical="center"/>
      <protection locked="0"/>
    </xf>
    <xf numFmtId="5" fontId="0" fillId="0" borderId="11" xfId="0" applyNumberFormat="1" applyFont="1" applyFill="1" applyBorder="1">
      <alignment vertical="center"/>
    </xf>
    <xf numFmtId="0" fontId="0" fillId="2" borderId="11" xfId="0" applyFont="1" applyFill="1" applyBorder="1" applyProtection="1">
      <alignment vertical="center"/>
      <protection locked="0"/>
    </xf>
    <xf numFmtId="0" fontId="12" fillId="2" borderId="12" xfId="0" applyFont="1" applyFill="1" applyBorder="1" applyAlignment="1">
      <alignment horizontal="center" vertical="center"/>
    </xf>
    <xf numFmtId="176" fontId="9" fillId="2" borderId="29" xfId="0" applyNumberFormat="1" applyFont="1" applyFill="1" applyBorder="1" applyAlignment="1" applyProtection="1">
      <alignment horizontal="center" vertical="center"/>
    </xf>
    <xf numFmtId="176" fontId="9" fillId="2" borderId="19" xfId="0" applyNumberFormat="1" applyFont="1" applyFill="1" applyBorder="1" applyAlignment="1" applyProtection="1">
      <alignment horizontal="center" vertical="center"/>
    </xf>
    <xf numFmtId="176" fontId="9" fillId="0" borderId="47" xfId="0" applyNumberFormat="1" applyFont="1" applyFill="1" applyBorder="1" applyAlignment="1" applyProtection="1">
      <alignment horizontal="center" vertical="center"/>
    </xf>
    <xf numFmtId="38" fontId="27" fillId="3" borderId="19" xfId="4" applyFont="1" applyFill="1" applyBorder="1">
      <alignment vertical="center"/>
    </xf>
    <xf numFmtId="0" fontId="9" fillId="7" borderId="1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vertical="center"/>
    </xf>
    <xf numFmtId="9" fontId="9" fillId="2" borderId="1" xfId="3" applyFont="1" applyFill="1" applyBorder="1" applyAlignment="1">
      <alignment horizontal="center" vertical="center"/>
    </xf>
    <xf numFmtId="38" fontId="29" fillId="2" borderId="11" xfId="4" applyFont="1" applyFill="1" applyBorder="1">
      <alignment vertical="center"/>
    </xf>
    <xf numFmtId="38" fontId="27" fillId="2" borderId="1" xfId="4" applyFont="1" applyFill="1" applyBorder="1">
      <alignment vertical="center"/>
    </xf>
    <xf numFmtId="9" fontId="27" fillId="2" borderId="1" xfId="3" applyFont="1" applyFill="1" applyBorder="1">
      <alignment vertical="center"/>
    </xf>
    <xf numFmtId="38" fontId="27" fillId="0" borderId="1" xfId="4" applyFont="1" applyBorder="1">
      <alignment vertical="center"/>
    </xf>
    <xf numFmtId="38" fontId="27" fillId="2" borderId="11" xfId="4" applyFont="1" applyFill="1" applyBorder="1">
      <alignment vertical="center"/>
    </xf>
    <xf numFmtId="0" fontId="27" fillId="2" borderId="14" xfId="0" applyFont="1" applyFill="1" applyBorder="1" applyAlignment="1">
      <alignment horizontal="left" vertical="center" wrapText="1"/>
    </xf>
    <xf numFmtId="38" fontId="27" fillId="2" borderId="11" xfId="0" applyNumberFormat="1" applyFont="1" applyFill="1" applyBorder="1">
      <alignment vertical="center"/>
    </xf>
    <xf numFmtId="38" fontId="29" fillId="3" borderId="11" xfId="0" applyNumberFormat="1" applyFont="1" applyFill="1" applyBorder="1">
      <alignment vertical="center"/>
    </xf>
    <xf numFmtId="38" fontId="29" fillId="3" borderId="11" xfId="4" applyFont="1" applyFill="1" applyBorder="1">
      <alignment vertical="center"/>
    </xf>
    <xf numFmtId="0" fontId="27" fillId="7" borderId="1" xfId="0" applyFont="1" applyFill="1" applyBorder="1" applyAlignment="1">
      <alignment horizontal="center" vertical="center"/>
    </xf>
    <xf numFmtId="38" fontId="9" fillId="2" borderId="11" xfId="4" applyFont="1" applyFill="1" applyBorder="1">
      <alignment vertical="center"/>
    </xf>
    <xf numFmtId="38" fontId="30" fillId="7" borderId="21" xfId="4" applyFont="1" applyFill="1" applyBorder="1">
      <alignment vertical="center"/>
    </xf>
    <xf numFmtId="38" fontId="27" fillId="2" borderId="19" xfId="4" applyFont="1" applyFill="1" applyBorder="1">
      <alignment vertical="center"/>
    </xf>
    <xf numFmtId="9" fontId="27" fillId="2" borderId="11" xfId="3" applyFont="1" applyFill="1" applyBorder="1">
      <alignment vertical="center"/>
    </xf>
    <xf numFmtId="38" fontId="29" fillId="3" borderId="1" xfId="4" applyFont="1" applyFill="1" applyBorder="1">
      <alignment vertical="center"/>
    </xf>
    <xf numFmtId="38" fontId="28" fillId="5" borderId="11" xfId="4" applyFont="1" applyFill="1" applyBorder="1">
      <alignment vertical="center"/>
    </xf>
    <xf numFmtId="38" fontId="27" fillId="7" borderId="1" xfId="4" applyFont="1" applyFill="1" applyBorder="1">
      <alignment vertical="center"/>
    </xf>
    <xf numFmtId="38" fontId="4" fillId="2" borderId="1" xfId="4" applyFont="1" applyFill="1" applyBorder="1">
      <alignment vertical="center"/>
    </xf>
    <xf numFmtId="9" fontId="27" fillId="2" borderId="1" xfId="3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6" fontId="6" fillId="9" borderId="21" xfId="2" applyFont="1" applyFill="1" applyBorder="1" applyAlignment="1">
      <alignment vertical="center" wrapText="1"/>
    </xf>
    <xf numFmtId="6" fontId="6" fillId="9" borderId="82" xfId="2" applyFont="1" applyFill="1" applyBorder="1" applyAlignment="1">
      <alignment vertical="center" wrapText="1"/>
    </xf>
    <xf numFmtId="0" fontId="21" fillId="2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 indent="1"/>
    </xf>
    <xf numFmtId="0" fontId="32" fillId="0" borderId="0" xfId="0" applyFont="1">
      <alignment vertical="center"/>
    </xf>
    <xf numFmtId="0" fontId="6" fillId="2" borderId="72" xfId="0" applyFont="1" applyFill="1" applyBorder="1" applyAlignment="1">
      <alignment horizontal="left" vertical="center"/>
    </xf>
    <xf numFmtId="0" fontId="6" fillId="2" borderId="81" xfId="0" applyFont="1" applyFill="1" applyBorder="1" applyAlignment="1">
      <alignment horizontal="left" vertical="center"/>
    </xf>
    <xf numFmtId="0" fontId="6" fillId="2" borderId="14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left" vertical="center"/>
    </xf>
    <xf numFmtId="0" fontId="6" fillId="9" borderId="32" xfId="0" applyFont="1" applyFill="1" applyBorder="1" applyAlignment="1">
      <alignment horizontal="left" vertical="center"/>
    </xf>
    <xf numFmtId="0" fontId="6" fillId="9" borderId="31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6" borderId="56" xfId="0" applyFont="1" applyFill="1" applyBorder="1" applyAlignment="1">
      <alignment horizontal="center" vertical="center"/>
    </xf>
    <xf numFmtId="0" fontId="6" fillId="6" borderId="57" xfId="0" applyFont="1" applyFill="1" applyBorder="1" applyAlignment="1">
      <alignment horizontal="center" vertical="center"/>
    </xf>
    <xf numFmtId="0" fontId="6" fillId="6" borderId="58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80" xfId="0" applyFont="1" applyFill="1" applyBorder="1" applyAlignment="1">
      <alignment horizontal="left" vertical="center"/>
    </xf>
    <xf numFmtId="0" fontId="6" fillId="2" borderId="76" xfId="0" applyFont="1" applyFill="1" applyBorder="1" applyAlignment="1">
      <alignment horizontal="left" vertical="center"/>
    </xf>
    <xf numFmtId="0" fontId="6" fillId="9" borderId="72" xfId="0" applyFont="1" applyFill="1" applyBorder="1" applyAlignment="1">
      <alignment horizontal="left" vertical="center"/>
    </xf>
    <xf numFmtId="0" fontId="6" fillId="9" borderId="81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24" fillId="2" borderId="0" xfId="0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right" vertical="center"/>
    </xf>
    <xf numFmtId="0" fontId="6" fillId="7" borderId="56" xfId="0" applyFont="1" applyFill="1" applyBorder="1" applyAlignment="1">
      <alignment horizontal="center" vertical="center"/>
    </xf>
    <xf numFmtId="0" fontId="6" fillId="7" borderId="57" xfId="0" applyFont="1" applyFill="1" applyBorder="1" applyAlignment="1">
      <alignment horizontal="center" vertical="center"/>
    </xf>
    <xf numFmtId="0" fontId="6" fillId="7" borderId="58" xfId="0" applyFont="1" applyFill="1" applyBorder="1" applyAlignment="1">
      <alignment horizontal="center" vertical="center"/>
    </xf>
    <xf numFmtId="0" fontId="6" fillId="2" borderId="78" xfId="0" applyFont="1" applyFill="1" applyBorder="1" applyAlignment="1">
      <alignment horizontal="left" vertical="center"/>
    </xf>
    <xf numFmtId="0" fontId="6" fillId="2" borderId="75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5" borderId="47" xfId="0" applyFont="1" applyFill="1" applyBorder="1" applyAlignment="1">
      <alignment horizontal="center" vertical="center" wrapText="1"/>
    </xf>
    <xf numFmtId="0" fontId="6" fillId="5" borderId="29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6" borderId="56" xfId="0" applyFont="1" applyFill="1" applyBorder="1" applyAlignment="1">
      <alignment horizontal="center" vertical="center" wrapText="1"/>
    </xf>
    <xf numFmtId="0" fontId="6" fillId="6" borderId="57" xfId="0" applyFont="1" applyFill="1" applyBorder="1" applyAlignment="1">
      <alignment horizontal="center" vertical="center" wrapText="1"/>
    </xf>
    <xf numFmtId="0" fontId="6" fillId="6" borderId="58" xfId="0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left" vertical="center" wrapText="1"/>
    </xf>
    <xf numFmtId="0" fontId="27" fillId="2" borderId="27" xfId="0" applyFont="1" applyFill="1" applyBorder="1" applyAlignment="1">
      <alignment horizontal="left" vertical="center" wrapText="1"/>
    </xf>
    <xf numFmtId="0" fontId="27" fillId="2" borderId="17" xfId="0" applyFont="1" applyFill="1" applyBorder="1" applyAlignment="1">
      <alignment horizontal="left" vertical="center"/>
    </xf>
    <xf numFmtId="0" fontId="27" fillId="2" borderId="27" xfId="0" applyFont="1" applyFill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left" vertical="center"/>
    </xf>
    <xf numFmtId="0" fontId="27" fillId="6" borderId="14" xfId="0" applyFont="1" applyFill="1" applyBorder="1" applyAlignment="1">
      <alignment horizontal="left" vertical="center"/>
    </xf>
    <xf numFmtId="0" fontId="27" fillId="6" borderId="27" xfId="0" applyFont="1" applyFill="1" applyBorder="1" applyAlignment="1">
      <alignment horizontal="left" vertical="center"/>
    </xf>
    <xf numFmtId="0" fontId="30" fillId="7" borderId="32" xfId="0" applyFont="1" applyFill="1" applyBorder="1" applyAlignment="1">
      <alignment horizontal="left" vertical="center"/>
    </xf>
    <xf numFmtId="0" fontId="30" fillId="7" borderId="31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27" fillId="2" borderId="15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left" vertical="center"/>
    </xf>
    <xf numFmtId="0" fontId="27" fillId="2" borderId="17" xfId="0" applyFont="1" applyFill="1" applyBorder="1" applyAlignment="1">
      <alignment horizontal="left" vertical="center" wrapText="1"/>
    </xf>
    <xf numFmtId="0" fontId="27" fillId="2" borderId="15" xfId="0" applyFont="1" applyFill="1" applyBorder="1" applyAlignment="1">
      <alignment horizontal="left" vertical="center" wrapText="1"/>
    </xf>
    <xf numFmtId="0" fontId="27" fillId="7" borderId="17" xfId="0" applyFont="1" applyFill="1" applyBorder="1" applyAlignment="1">
      <alignment horizontal="center" vertical="center"/>
    </xf>
    <xf numFmtId="0" fontId="27" fillId="7" borderId="27" xfId="0" applyFont="1" applyFill="1" applyBorder="1" applyAlignment="1">
      <alignment horizontal="center" vertical="center"/>
    </xf>
    <xf numFmtId="0" fontId="27" fillId="7" borderId="17" xfId="0" applyFont="1" applyFill="1" applyBorder="1" applyAlignment="1">
      <alignment horizontal="left" vertical="center"/>
    </xf>
    <xf numFmtId="0" fontId="27" fillId="7" borderId="15" xfId="0" applyFont="1" applyFill="1" applyBorder="1" applyAlignment="1">
      <alignment horizontal="left" vertical="center"/>
    </xf>
    <xf numFmtId="0" fontId="27" fillId="7" borderId="27" xfId="0" applyFont="1" applyFill="1" applyBorder="1" applyAlignment="1">
      <alignment horizontal="left" vertical="center"/>
    </xf>
    <xf numFmtId="0" fontId="27" fillId="2" borderId="69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2" borderId="71" xfId="0" applyFont="1" applyFill="1" applyBorder="1" applyAlignment="1">
      <alignment horizontal="center" vertical="center"/>
    </xf>
    <xf numFmtId="0" fontId="27" fillId="2" borderId="72" xfId="0" applyFont="1" applyFill="1" applyBorder="1" applyAlignment="1">
      <alignment horizontal="center" vertical="center"/>
    </xf>
    <xf numFmtId="0" fontId="27" fillId="2" borderId="73" xfId="0" applyFont="1" applyFill="1" applyBorder="1" applyAlignment="1">
      <alignment horizontal="center" vertical="center"/>
    </xf>
    <xf numFmtId="0" fontId="27" fillId="2" borderId="74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7" fillId="6" borderId="56" xfId="0" applyFont="1" applyFill="1" applyBorder="1" applyAlignment="1">
      <alignment horizontal="left" vertical="center"/>
    </xf>
    <xf numFmtId="0" fontId="27" fillId="6" borderId="28" xfId="0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27" xfId="0" applyFont="1" applyBorder="1" applyAlignment="1">
      <alignment horizontal="left" vertical="center"/>
    </xf>
    <xf numFmtId="0" fontId="28" fillId="5" borderId="14" xfId="0" applyFont="1" applyFill="1" applyBorder="1" applyAlignment="1">
      <alignment horizontal="left" vertical="center" wrapText="1"/>
    </xf>
    <xf numFmtId="0" fontId="28" fillId="5" borderId="27" xfId="0" applyFont="1" applyFill="1" applyBorder="1" applyAlignment="1">
      <alignment horizontal="left" vertical="center" wrapText="1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>
      <alignment horizontal="left" vertical="center"/>
    </xf>
    <xf numFmtId="177" fontId="9" fillId="3" borderId="10" xfId="0" applyNumberFormat="1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80" fontId="9" fillId="6" borderId="1" xfId="0" applyNumberFormat="1" applyFont="1" applyFill="1" applyBorder="1" applyAlignment="1">
      <alignment horizontal="right" vertical="center"/>
    </xf>
    <xf numFmtId="180" fontId="9" fillId="6" borderId="13" xfId="0" applyNumberFormat="1" applyFont="1" applyFill="1" applyBorder="1" applyAlignment="1">
      <alignment horizontal="right" vertical="center"/>
    </xf>
    <xf numFmtId="180" fontId="9" fillId="6" borderId="27" xfId="0" applyNumberFormat="1" applyFont="1" applyFill="1" applyBorder="1" applyAlignment="1">
      <alignment horizontal="right" vertical="center"/>
    </xf>
    <xf numFmtId="180" fontId="9" fillId="6" borderId="31" xfId="0" applyNumberFormat="1" applyFont="1" applyFill="1" applyBorder="1" applyAlignment="1">
      <alignment horizontal="right" vertical="center"/>
    </xf>
    <xf numFmtId="180" fontId="9" fillId="6" borderId="11" xfId="0" applyNumberFormat="1" applyFont="1" applyFill="1" applyBorder="1" applyAlignment="1">
      <alignment horizontal="right" vertical="center"/>
    </xf>
    <xf numFmtId="180" fontId="9" fillId="6" borderId="21" xfId="0" applyNumberFormat="1" applyFont="1" applyFill="1" applyBorder="1" applyAlignment="1">
      <alignment horizontal="right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3" borderId="69" xfId="0" applyFont="1" applyFill="1" applyBorder="1" applyAlignment="1" applyProtection="1">
      <alignment horizontal="center" vertical="center"/>
      <protection locked="0"/>
    </xf>
    <xf numFmtId="0" fontId="9" fillId="3" borderId="23" xfId="0" applyFont="1" applyFill="1" applyBorder="1" applyAlignment="1" applyProtection="1">
      <alignment horizontal="center" vertical="center"/>
      <protection locked="0"/>
    </xf>
    <xf numFmtId="0" fontId="9" fillId="3" borderId="48" xfId="0" applyFont="1" applyFill="1" applyBorder="1" applyAlignment="1" applyProtection="1">
      <alignment horizontal="center" vertical="center"/>
      <protection locked="0"/>
    </xf>
    <xf numFmtId="0" fontId="9" fillId="3" borderId="70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/>
      <protection locked="0"/>
    </xf>
    <xf numFmtId="0" fontId="9" fillId="3" borderId="49" xfId="0" applyFont="1" applyFill="1" applyBorder="1" applyAlignment="1" applyProtection="1">
      <alignment horizontal="center" vertical="center"/>
      <protection locked="0"/>
    </xf>
    <xf numFmtId="0" fontId="9" fillId="3" borderId="26" xfId="0" applyFont="1" applyFill="1" applyBorder="1" applyAlignment="1" applyProtection="1">
      <alignment horizontal="center" vertical="center"/>
      <protection locked="0"/>
    </xf>
    <xf numFmtId="0" fontId="9" fillId="3" borderId="24" xfId="0" applyFont="1" applyFill="1" applyBorder="1" applyAlignment="1" applyProtection="1">
      <alignment horizontal="center" vertical="center"/>
      <protection locked="0"/>
    </xf>
    <xf numFmtId="0" fontId="9" fillId="3" borderId="25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0" fontId="9" fillId="4" borderId="35" xfId="0" applyFont="1" applyFill="1" applyBorder="1" applyAlignment="1">
      <alignment horizontal="center" vertical="center"/>
    </xf>
    <xf numFmtId="9" fontId="9" fillId="2" borderId="1" xfId="0" applyNumberFormat="1" applyFont="1" applyFill="1" applyBorder="1" applyAlignment="1">
      <alignment horizontal="center" vertical="center"/>
    </xf>
    <xf numFmtId="9" fontId="9" fillId="2" borderId="17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9" fontId="9" fillId="2" borderId="18" xfId="0" applyNumberFormat="1" applyFont="1" applyFill="1" applyBorder="1" applyAlignment="1">
      <alignment horizontal="center" vertical="center"/>
    </xf>
    <xf numFmtId="9" fontId="9" fillId="2" borderId="23" xfId="0" applyNumberFormat="1" applyFont="1" applyFill="1" applyBorder="1" applyAlignment="1">
      <alignment horizontal="center" vertical="center"/>
    </xf>
    <xf numFmtId="183" fontId="9" fillId="3" borderId="33" xfId="0" applyNumberFormat="1" applyFont="1" applyFill="1" applyBorder="1" applyAlignment="1">
      <alignment horizontal="center" vertical="center"/>
    </xf>
    <xf numFmtId="183" fontId="9" fillId="3" borderId="31" xfId="0" applyNumberFormat="1" applyFont="1" applyFill="1" applyBorder="1" applyAlignment="1">
      <alignment horizontal="center" vertical="center"/>
    </xf>
    <xf numFmtId="181" fontId="9" fillId="3" borderId="15" xfId="0" applyNumberFormat="1" applyFont="1" applyFill="1" applyBorder="1" applyAlignment="1">
      <alignment horizontal="center" vertical="center"/>
    </xf>
    <xf numFmtId="181" fontId="9" fillId="3" borderId="27" xfId="0" applyNumberFormat="1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0" fontId="9" fillId="4" borderId="38" xfId="0" applyFont="1" applyFill="1" applyBorder="1" applyAlignment="1">
      <alignment horizontal="center" vertical="center"/>
    </xf>
    <xf numFmtId="0" fontId="9" fillId="6" borderId="44" xfId="0" applyFont="1" applyFill="1" applyBorder="1" applyAlignment="1">
      <alignment horizontal="center" vertical="center"/>
    </xf>
    <xf numFmtId="0" fontId="9" fillId="6" borderId="45" xfId="0" applyFont="1" applyFill="1" applyBorder="1" applyAlignment="1">
      <alignment horizontal="center" vertical="center"/>
    </xf>
    <xf numFmtId="0" fontId="9" fillId="6" borderId="46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9" fontId="9" fillId="2" borderId="27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/>
    </xf>
    <xf numFmtId="0" fontId="9" fillId="2" borderId="73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vertical="center"/>
    </xf>
    <xf numFmtId="0" fontId="9" fillId="2" borderId="73" xfId="0" applyFont="1" applyFill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5" borderId="36" xfId="0" applyFont="1" applyFill="1" applyBorder="1" applyAlignment="1">
      <alignment horizontal="center" vertical="center"/>
    </xf>
    <xf numFmtId="0" fontId="9" fillId="5" borderId="37" xfId="0" applyFont="1" applyFill="1" applyBorder="1" applyAlignment="1">
      <alignment horizontal="center" vertical="center"/>
    </xf>
    <xf numFmtId="0" fontId="9" fillId="5" borderId="38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6" fillId="7" borderId="29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/>
    </xf>
    <xf numFmtId="0" fontId="6" fillId="7" borderId="47" xfId="0" applyFont="1" applyFill="1" applyBorder="1" applyAlignment="1">
      <alignment horizontal="center" vertical="center" wrapText="1"/>
    </xf>
    <xf numFmtId="0" fontId="16" fillId="0" borderId="56" xfId="5" applyFont="1" applyBorder="1" applyAlignment="1">
      <alignment horizontal="center" vertical="center"/>
    </xf>
    <xf numFmtId="0" fontId="16" fillId="0" borderId="57" xfId="5" applyFont="1" applyBorder="1" applyAlignment="1">
      <alignment horizontal="center" vertical="center"/>
    </xf>
    <xf numFmtId="0" fontId="16" fillId="0" borderId="58" xfId="5" applyFont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12" fillId="0" borderId="59" xfId="0" applyFont="1" applyBorder="1" applyAlignment="1">
      <alignment horizontal="left" vertical="center"/>
    </xf>
    <xf numFmtId="0" fontId="12" fillId="0" borderId="32" xfId="0" applyFont="1" applyBorder="1" applyAlignment="1">
      <alignment horizontal="left" vertical="center"/>
    </xf>
    <xf numFmtId="0" fontId="12" fillId="0" borderId="33" xfId="0" applyFont="1" applyBorder="1" applyAlignment="1">
      <alignment horizontal="left" vertical="center"/>
    </xf>
    <xf numFmtId="0" fontId="12" fillId="0" borderId="60" xfId="0" applyFont="1" applyBorder="1" applyAlignment="1">
      <alignment horizontal="left" vertical="center"/>
    </xf>
    <xf numFmtId="0" fontId="12" fillId="7" borderId="56" xfId="0" applyFont="1" applyFill="1" applyBorder="1" applyAlignment="1">
      <alignment horizontal="center" vertical="center"/>
    </xf>
    <xf numFmtId="0" fontId="12" fillId="7" borderId="57" xfId="0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/>
    </xf>
    <xf numFmtId="0" fontId="0" fillId="8" borderId="29" xfId="0" applyFont="1" applyFill="1" applyBorder="1" applyAlignment="1">
      <alignment horizontal="center" vertical="center"/>
    </xf>
    <xf numFmtId="0" fontId="12" fillId="8" borderId="29" xfId="0" applyFont="1" applyFill="1" applyBorder="1" applyAlignment="1">
      <alignment horizontal="center" vertical="center"/>
    </xf>
    <xf numFmtId="0" fontId="12" fillId="8" borderId="5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right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right" vertical="center"/>
    </xf>
    <xf numFmtId="0" fontId="31" fillId="0" borderId="0" xfId="0" applyFont="1">
      <alignment vertical="center"/>
    </xf>
  </cellXfs>
  <cellStyles count="9">
    <cellStyle name="パーセント" xfId="3" builtinId="5"/>
    <cellStyle name="桁区切り" xfId="4" builtinId="6"/>
    <cellStyle name="桁区切り 2" xfId="7" xr:uid="{00000000-0005-0000-0000-000002000000}"/>
    <cellStyle name="通貨" xfId="2" builtinId="7"/>
    <cellStyle name="通貨 2" xfId="8" xr:uid="{00000000-0005-0000-0000-000004000000}"/>
    <cellStyle name="標準" xfId="0" builtinId="0"/>
    <cellStyle name="標準 2" xfId="1" xr:uid="{00000000-0005-0000-0000-000006000000}"/>
    <cellStyle name="標準 3" xfId="5" xr:uid="{00000000-0005-0000-0000-000007000000}"/>
    <cellStyle name="標準 4" xfId="6" xr:uid="{00000000-0005-0000-0000-000008000000}"/>
  </cellStyles>
  <dxfs count="8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29</xdr:row>
      <xdr:rowOff>139998</xdr:rowOff>
    </xdr:from>
    <xdr:to>
      <xdr:col>4</xdr:col>
      <xdr:colOff>95250</xdr:colOff>
      <xdr:row>35</xdr:row>
      <xdr:rowOff>104774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426748"/>
          <a:ext cx="3648075" cy="1622126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123825</xdr:rowOff>
    </xdr:from>
    <xdr:to>
      <xdr:col>22</xdr:col>
      <xdr:colOff>266700</xdr:colOff>
      <xdr:row>15</xdr:row>
      <xdr:rowOff>142875</xdr:rowOff>
    </xdr:to>
    <xdr:pic>
      <xdr:nvPicPr>
        <xdr:cNvPr id="1025" name="Picture 1" descr="https://toushi-athome.jp/column/ima/vol07/images/ima_vol07_img.jpg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87075" y="123825"/>
          <a:ext cx="5429250" cy="437197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285749</xdr:colOff>
      <xdr:row>15</xdr:row>
      <xdr:rowOff>271461</xdr:rowOff>
    </xdr:from>
    <xdr:to>
      <xdr:col>21</xdr:col>
      <xdr:colOff>247650</xdr:colOff>
      <xdr:row>25</xdr:row>
      <xdr:rowOff>104774</xdr:rowOff>
    </xdr:to>
    <xdr:pic>
      <xdr:nvPicPr>
        <xdr:cNvPr id="1026" name="Picture 2" descr="http://gentosha-go.com/mwimgs/f/f/600/img_ff12326182b4cc1ed399ec1bbc03437078377.png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48974" y="4624386"/>
          <a:ext cx="4762501" cy="2595563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276225</xdr:colOff>
      <xdr:row>25</xdr:row>
      <xdr:rowOff>247650</xdr:rowOff>
    </xdr:from>
    <xdr:to>
      <xdr:col>22</xdr:col>
      <xdr:colOff>590550</xdr:colOff>
      <xdr:row>36</xdr:row>
      <xdr:rowOff>152400</xdr:rowOff>
    </xdr:to>
    <xdr:pic>
      <xdr:nvPicPr>
        <xdr:cNvPr id="6" name="図 5" descr="2018y12m01d_223828153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39450" y="7362825"/>
          <a:ext cx="5800725" cy="3267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304800</xdr:colOff>
      <xdr:row>1</xdr:row>
      <xdr:rowOff>57150</xdr:rowOff>
    </xdr:from>
    <xdr:to>
      <xdr:col>22</xdr:col>
      <xdr:colOff>497630</xdr:colOff>
      <xdr:row>2</xdr:row>
      <xdr:rowOff>229710</xdr:rowOff>
    </xdr:to>
    <xdr:pic>
      <xdr:nvPicPr>
        <xdr:cNvPr id="2" name="図 1" descr="rogo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00" y="352425"/>
          <a:ext cx="888155" cy="553560"/>
        </a:xfrm>
        <a:prstGeom prst="rect">
          <a:avLst/>
        </a:prstGeom>
      </xdr:spPr>
    </xdr:pic>
    <xdr:clientData/>
  </xdr:twoCellAnchor>
  <xdr:twoCellAnchor editAs="oneCell">
    <xdr:from>
      <xdr:col>43</xdr:col>
      <xdr:colOff>314325</xdr:colOff>
      <xdr:row>1</xdr:row>
      <xdr:rowOff>9525</xdr:rowOff>
    </xdr:from>
    <xdr:to>
      <xdr:col>44</xdr:col>
      <xdr:colOff>507155</xdr:colOff>
      <xdr:row>2</xdr:row>
      <xdr:rowOff>182085</xdr:rowOff>
    </xdr:to>
    <xdr:pic>
      <xdr:nvPicPr>
        <xdr:cNvPr id="3" name="図 2" descr="rog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94050" y="304800"/>
          <a:ext cx="888155" cy="5535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18</xdr:row>
      <xdr:rowOff>371475</xdr:rowOff>
    </xdr:from>
    <xdr:to>
      <xdr:col>17</xdr:col>
      <xdr:colOff>590550</xdr:colOff>
      <xdr:row>27</xdr:row>
      <xdr:rowOff>14360</xdr:rowOff>
    </xdr:to>
    <xdr:pic>
      <xdr:nvPicPr>
        <xdr:cNvPr id="5" name="図 4" descr="2018y04m11d_134402050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24375" y="3590925"/>
          <a:ext cx="6353175" cy="1709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</xdr:row>
      <xdr:rowOff>28575</xdr:rowOff>
    </xdr:from>
    <xdr:to>
      <xdr:col>6</xdr:col>
      <xdr:colOff>575232</xdr:colOff>
      <xdr:row>24</xdr:row>
      <xdr:rowOff>19050</xdr:rowOff>
    </xdr:to>
    <xdr:pic>
      <xdr:nvPicPr>
        <xdr:cNvPr id="6" name="図 5" descr="2018y04m11d_133903502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2900" y="676275"/>
          <a:ext cx="3861357" cy="401955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3</xdr:row>
      <xdr:rowOff>38100</xdr:rowOff>
    </xdr:from>
    <xdr:to>
      <xdr:col>17</xdr:col>
      <xdr:colOff>361950</xdr:colOff>
      <xdr:row>18</xdr:row>
      <xdr:rowOff>285750</xdr:rowOff>
    </xdr:to>
    <xdr:pic>
      <xdr:nvPicPr>
        <xdr:cNvPr id="7" name="図 6" descr="2018y04m11d_002351575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57700" y="685800"/>
          <a:ext cx="6191250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31</xdr:row>
      <xdr:rowOff>95250</xdr:rowOff>
    </xdr:from>
    <xdr:to>
      <xdr:col>9</xdr:col>
      <xdr:colOff>371475</xdr:colOff>
      <xdr:row>46</xdr:row>
      <xdr:rowOff>19050</xdr:rowOff>
    </xdr:to>
    <xdr:pic>
      <xdr:nvPicPr>
        <xdr:cNvPr id="8" name="図 7" descr="2018y04m11d_001141958.jpg">
          <a:extLst>
            <a:ext uri="{FF2B5EF4-FFF2-40B4-BE49-F238E27FC236}">
              <a16:creationId xmlns:a16="http://schemas.microsoft.com/office/drawing/2014/main" id="{E85DB0D5-CCCA-4B38-8D91-DEF93ACF7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571500"/>
          <a:ext cx="5857875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51</xdr:row>
      <xdr:rowOff>93179</xdr:rowOff>
    </xdr:from>
    <xdr:to>
      <xdr:col>9</xdr:col>
      <xdr:colOff>361950</xdr:colOff>
      <xdr:row>65</xdr:row>
      <xdr:rowOff>46211</xdr:rowOff>
    </xdr:to>
    <xdr:pic>
      <xdr:nvPicPr>
        <xdr:cNvPr id="9" name="図 8" descr="2018y04m11d_133654036.jpg">
          <a:extLst>
            <a:ext uri="{FF2B5EF4-FFF2-40B4-BE49-F238E27FC236}">
              <a16:creationId xmlns:a16="http://schemas.microsoft.com/office/drawing/2014/main" id="{563ADF28-5B47-4CFA-BBF3-B1427F59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1925" y="4427054"/>
          <a:ext cx="5886450" cy="23533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1143000</xdr:colOff>
      <xdr:row>12</xdr:row>
      <xdr:rowOff>0</xdr:rowOff>
    </xdr:from>
    <xdr:ext cx="65" cy="17222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429000" y="258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2</xdr:row>
      <xdr:rowOff>19050</xdr:rowOff>
    </xdr:from>
    <xdr:to>
      <xdr:col>6</xdr:col>
      <xdr:colOff>171450</xdr:colOff>
      <xdr:row>5</xdr:row>
      <xdr:rowOff>0</xdr:rowOff>
    </xdr:to>
    <xdr:pic>
      <xdr:nvPicPr>
        <xdr:cNvPr id="17" name="図 8">
          <a:extLst>
            <a:ext uri="{FF2B5EF4-FFF2-40B4-BE49-F238E27FC236}">
              <a16:creationId xmlns:a16="http://schemas.microsoft.com/office/drawing/2014/main" id="{C0B7E38C-2A60-4AD2-8378-76548E651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95300"/>
          <a:ext cx="11620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381000</xdr:colOff>
      <xdr:row>2</xdr:row>
      <xdr:rowOff>19050</xdr:rowOff>
    </xdr:from>
    <xdr:to>
      <xdr:col>6</xdr:col>
      <xdr:colOff>171450</xdr:colOff>
      <xdr:row>5</xdr:row>
      <xdr:rowOff>0</xdr:rowOff>
    </xdr:to>
    <xdr:pic>
      <xdr:nvPicPr>
        <xdr:cNvPr id="18" name="図 8">
          <a:extLst>
            <a:ext uri="{FF2B5EF4-FFF2-40B4-BE49-F238E27FC236}">
              <a16:creationId xmlns:a16="http://schemas.microsoft.com/office/drawing/2014/main" id="{9864D0CC-BEA8-40E8-B16F-413447439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95300"/>
          <a:ext cx="11620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</xdr:colOff>
      <xdr:row>10</xdr:row>
      <xdr:rowOff>28575</xdr:rowOff>
    </xdr:from>
    <xdr:to>
      <xdr:col>6</xdr:col>
      <xdr:colOff>257175</xdr:colOff>
      <xdr:row>15</xdr:row>
      <xdr:rowOff>781050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3EDA75C-D4C9-4876-969E-80D4E84BC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2486025"/>
          <a:ext cx="230505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/>
  </sheetPr>
  <dimension ref="B1:L45"/>
  <sheetViews>
    <sheetView workbookViewId="0">
      <selection activeCell="B2" sqref="B2:G2"/>
    </sheetView>
  </sheetViews>
  <sheetFormatPr defaultColWidth="8.875" defaultRowHeight="13.5" x14ac:dyDescent="0.15"/>
  <cols>
    <col min="1" max="1" width="2.875" style="11" customWidth="1"/>
    <col min="2" max="2" width="14.875" style="11" customWidth="1"/>
    <col min="3" max="3" width="14" style="11" customWidth="1"/>
    <col min="4" max="4" width="12.375" style="11" customWidth="1"/>
    <col min="5" max="5" width="4.125" style="11" customWidth="1"/>
    <col min="6" max="6" width="13" style="11" customWidth="1"/>
    <col min="7" max="7" width="9.625" style="11" customWidth="1"/>
    <col min="8" max="11" width="13.625" style="11" customWidth="1"/>
    <col min="12" max="12" width="3" style="11" customWidth="1"/>
    <col min="13" max="16384" width="8.875" style="11"/>
  </cols>
  <sheetData>
    <row r="1" spans="2:12" ht="9.75" customHeight="1" x14ac:dyDescent="0.15"/>
    <row r="2" spans="2:12" ht="29.25" customHeight="1" x14ac:dyDescent="0.15">
      <c r="B2" s="257" t="s">
        <v>240</v>
      </c>
      <c r="C2" s="257"/>
      <c r="D2" s="257"/>
      <c r="E2" s="257"/>
      <c r="F2" s="257"/>
      <c r="G2" s="257"/>
      <c r="H2" s="258" t="s">
        <v>235</v>
      </c>
      <c r="I2" s="258"/>
      <c r="J2" s="258"/>
      <c r="K2" s="142" t="s">
        <v>174</v>
      </c>
    </row>
    <row r="3" spans="2:12" ht="17.25" customHeight="1" thickBot="1" x14ac:dyDescent="0.2">
      <c r="B3" s="18"/>
      <c r="C3" s="18"/>
      <c r="D3" s="18"/>
      <c r="E3" s="10"/>
      <c r="F3" s="10"/>
      <c r="G3" s="6"/>
      <c r="H3" s="6"/>
      <c r="I3" s="6"/>
      <c r="J3" s="6"/>
      <c r="K3" s="6"/>
    </row>
    <row r="4" spans="2:12" ht="53.25" customHeight="1" x14ac:dyDescent="0.15">
      <c r="B4" s="272" t="s">
        <v>190</v>
      </c>
      <c r="C4" s="273"/>
      <c r="D4" s="274"/>
      <c r="E4" s="12"/>
      <c r="F4" s="269" t="s">
        <v>195</v>
      </c>
      <c r="G4" s="270"/>
      <c r="H4" s="270"/>
      <c r="I4" s="270"/>
      <c r="J4" s="270"/>
      <c r="K4" s="271"/>
      <c r="L4" s="13"/>
    </row>
    <row r="5" spans="2:12" ht="21" customHeight="1" x14ac:dyDescent="0.15">
      <c r="B5" s="239" t="s">
        <v>74</v>
      </c>
      <c r="C5" s="240"/>
      <c r="D5" s="180">
        <v>100000</v>
      </c>
      <c r="F5" s="172" t="s">
        <v>46</v>
      </c>
      <c r="G5" s="152" t="s">
        <v>37</v>
      </c>
      <c r="H5" s="152" t="s">
        <v>197</v>
      </c>
      <c r="I5" s="152" t="s">
        <v>236</v>
      </c>
      <c r="J5" s="152" t="s">
        <v>203</v>
      </c>
      <c r="K5" s="178" t="s">
        <v>237</v>
      </c>
    </row>
    <row r="6" spans="2:12" ht="21" customHeight="1" x14ac:dyDescent="0.15">
      <c r="B6" s="239" t="s">
        <v>188</v>
      </c>
      <c r="C6" s="240"/>
      <c r="D6" s="180">
        <v>0</v>
      </c>
      <c r="F6" s="251" t="s">
        <v>47</v>
      </c>
      <c r="G6" s="195">
        <v>4</v>
      </c>
      <c r="H6" s="14"/>
      <c r="I6" s="189">
        <v>180000</v>
      </c>
      <c r="J6" s="186">
        <v>180000</v>
      </c>
      <c r="K6" s="185">
        <v>491000</v>
      </c>
    </row>
    <row r="7" spans="2:12" ht="21" customHeight="1" x14ac:dyDescent="0.15">
      <c r="B7" s="239" t="s">
        <v>189</v>
      </c>
      <c r="C7" s="240"/>
      <c r="D7" s="180">
        <v>3000</v>
      </c>
      <c r="F7" s="251"/>
      <c r="G7" s="195">
        <v>5</v>
      </c>
      <c r="H7" s="14"/>
      <c r="I7" s="189">
        <v>200000</v>
      </c>
      <c r="J7" s="186">
        <v>200000</v>
      </c>
      <c r="K7" s="185">
        <v>478000</v>
      </c>
    </row>
    <row r="8" spans="2:12" ht="21" customHeight="1" x14ac:dyDescent="0.15">
      <c r="B8" s="239" t="s">
        <v>187</v>
      </c>
      <c r="C8" s="240"/>
      <c r="D8" s="180">
        <v>0</v>
      </c>
      <c r="F8" s="251"/>
      <c r="G8" s="195">
        <v>6</v>
      </c>
      <c r="H8" s="14"/>
      <c r="I8" s="189">
        <v>254000</v>
      </c>
      <c r="J8" s="186">
        <v>254000</v>
      </c>
      <c r="K8" s="185">
        <v>523000</v>
      </c>
    </row>
    <row r="9" spans="2:12" ht="21" customHeight="1" x14ac:dyDescent="0.15">
      <c r="B9" s="239" t="s">
        <v>75</v>
      </c>
      <c r="C9" s="240"/>
      <c r="D9" s="180">
        <v>5000</v>
      </c>
      <c r="F9" s="251" t="s">
        <v>48</v>
      </c>
      <c r="G9" s="195">
        <v>7</v>
      </c>
      <c r="H9" s="152" t="s">
        <v>49</v>
      </c>
      <c r="I9" s="189">
        <v>300000</v>
      </c>
      <c r="J9" s="186">
        <v>256000</v>
      </c>
      <c r="K9" s="185">
        <v>1863000</v>
      </c>
    </row>
    <row r="10" spans="2:12" ht="21" customHeight="1" x14ac:dyDescent="0.15">
      <c r="B10" s="239" t="s">
        <v>201</v>
      </c>
      <c r="C10" s="240"/>
      <c r="D10" s="180">
        <v>5000</v>
      </c>
      <c r="F10" s="251"/>
      <c r="G10" s="195">
        <v>8</v>
      </c>
      <c r="H10" s="152" t="s">
        <v>50</v>
      </c>
      <c r="I10" s="189">
        <v>200000</v>
      </c>
      <c r="J10" s="186">
        <v>243000</v>
      </c>
      <c r="K10" s="185">
        <v>1311000</v>
      </c>
    </row>
    <row r="11" spans="2:12" ht="21" customHeight="1" x14ac:dyDescent="0.15">
      <c r="B11" s="239" t="s">
        <v>200</v>
      </c>
      <c r="C11" s="240"/>
      <c r="D11" s="180">
        <v>5000</v>
      </c>
      <c r="F11" s="251"/>
      <c r="G11" s="195">
        <v>9</v>
      </c>
      <c r="H11" s="152" t="s">
        <v>51</v>
      </c>
      <c r="I11" s="189">
        <v>220000</v>
      </c>
      <c r="J11" s="186">
        <v>277000</v>
      </c>
      <c r="K11" s="185">
        <v>1348000</v>
      </c>
    </row>
    <row r="12" spans="2:12" ht="21" customHeight="1" x14ac:dyDescent="0.15">
      <c r="B12" s="265" t="s">
        <v>198</v>
      </c>
      <c r="C12" s="266"/>
      <c r="D12" s="181">
        <v>10000</v>
      </c>
      <c r="F12" s="251"/>
      <c r="G12" s="195">
        <v>10</v>
      </c>
      <c r="H12" s="152" t="s">
        <v>52</v>
      </c>
      <c r="I12" s="189">
        <v>250000</v>
      </c>
      <c r="J12" s="186">
        <v>304000</v>
      </c>
      <c r="K12" s="185">
        <v>1478000</v>
      </c>
    </row>
    <row r="13" spans="2:12" ht="21" customHeight="1" x14ac:dyDescent="0.15">
      <c r="B13" s="267" t="s">
        <v>199</v>
      </c>
      <c r="C13" s="268"/>
      <c r="D13" s="181">
        <v>20000</v>
      </c>
      <c r="F13" s="251"/>
      <c r="G13" s="195">
        <v>11</v>
      </c>
      <c r="H13" s="152" t="s">
        <v>53</v>
      </c>
      <c r="I13" s="189">
        <v>250000</v>
      </c>
      <c r="J13" s="186">
        <v>327000</v>
      </c>
      <c r="K13" s="185">
        <v>1558000</v>
      </c>
    </row>
    <row r="14" spans="2:12" ht="21" customHeight="1" thickBot="1" x14ac:dyDescent="0.2">
      <c r="B14" s="263" t="s">
        <v>76</v>
      </c>
      <c r="C14" s="264"/>
      <c r="D14" s="182"/>
      <c r="F14" s="251"/>
      <c r="G14" s="195">
        <v>12</v>
      </c>
      <c r="H14" s="152" t="s">
        <v>54</v>
      </c>
      <c r="I14" s="189">
        <v>350000</v>
      </c>
      <c r="J14" s="186">
        <v>415000</v>
      </c>
      <c r="K14" s="185">
        <v>1665000</v>
      </c>
    </row>
    <row r="15" spans="2:12" ht="21" customHeight="1" thickTop="1" x14ac:dyDescent="0.15">
      <c r="B15" s="241" t="s">
        <v>192</v>
      </c>
      <c r="C15" s="242"/>
      <c r="D15" s="183">
        <f>SUM(D5:D14)</f>
        <v>148000</v>
      </c>
      <c r="F15" s="251" t="s">
        <v>55</v>
      </c>
      <c r="G15" s="195">
        <v>13</v>
      </c>
      <c r="H15" s="152" t="s">
        <v>49</v>
      </c>
      <c r="I15" s="189">
        <v>400000</v>
      </c>
      <c r="J15" s="186">
        <v>461000</v>
      </c>
      <c r="K15" s="185">
        <v>1620000</v>
      </c>
    </row>
    <row r="16" spans="2:12" ht="21" customHeight="1" thickBot="1" x14ac:dyDescent="0.2">
      <c r="B16" s="243" t="s">
        <v>193</v>
      </c>
      <c r="C16" s="244"/>
      <c r="D16" s="229">
        <f>D15*12</f>
        <v>1776000</v>
      </c>
      <c r="F16" s="251"/>
      <c r="G16" s="195">
        <v>14</v>
      </c>
      <c r="H16" s="152" t="s">
        <v>50</v>
      </c>
      <c r="I16" s="189">
        <v>350000</v>
      </c>
      <c r="J16" s="186">
        <v>406000</v>
      </c>
      <c r="K16" s="185">
        <v>1152000</v>
      </c>
    </row>
    <row r="17" spans="2:12" ht="21" customHeight="1" thickBot="1" x14ac:dyDescent="0.2">
      <c r="B17" s="15"/>
      <c r="C17" s="15"/>
      <c r="D17" s="16"/>
      <c r="F17" s="251"/>
      <c r="G17" s="195">
        <v>15</v>
      </c>
      <c r="H17" s="152" t="s">
        <v>51</v>
      </c>
      <c r="I17" s="189">
        <v>500000</v>
      </c>
      <c r="J17" s="186">
        <v>576000</v>
      </c>
      <c r="K17" s="185">
        <v>1244000</v>
      </c>
    </row>
    <row r="18" spans="2:12" ht="21" customHeight="1" x14ac:dyDescent="0.15">
      <c r="B18" s="260" t="s">
        <v>191</v>
      </c>
      <c r="C18" s="261"/>
      <c r="D18" s="262"/>
      <c r="F18" s="251" t="s">
        <v>90</v>
      </c>
      <c r="G18" s="195">
        <v>16</v>
      </c>
      <c r="H18" s="152" t="s">
        <v>49</v>
      </c>
      <c r="I18" s="189">
        <v>400000</v>
      </c>
      <c r="J18" s="186">
        <v>488000</v>
      </c>
      <c r="K18" s="185">
        <v>1178000</v>
      </c>
    </row>
    <row r="19" spans="2:12" ht="21" customHeight="1" x14ac:dyDescent="0.15">
      <c r="B19" s="239" t="s">
        <v>77</v>
      </c>
      <c r="C19" s="240"/>
      <c r="D19" s="180">
        <v>150000</v>
      </c>
      <c r="F19" s="251"/>
      <c r="G19" s="195">
        <v>17</v>
      </c>
      <c r="H19" s="152" t="s">
        <v>50</v>
      </c>
      <c r="I19" s="189">
        <v>330000</v>
      </c>
      <c r="J19" s="186">
        <v>392000</v>
      </c>
      <c r="K19" s="185">
        <v>939000</v>
      </c>
    </row>
    <row r="20" spans="2:12" ht="21" customHeight="1" x14ac:dyDescent="0.15">
      <c r="B20" s="239" t="s">
        <v>79</v>
      </c>
      <c r="C20" s="240"/>
      <c r="D20" s="180">
        <v>40000</v>
      </c>
      <c r="F20" s="251"/>
      <c r="G20" s="195">
        <v>18</v>
      </c>
      <c r="H20" s="152" t="s">
        <v>51</v>
      </c>
      <c r="I20" s="189">
        <v>300000</v>
      </c>
      <c r="J20" s="186">
        <v>345000</v>
      </c>
      <c r="K20" s="185">
        <v>855000</v>
      </c>
      <c r="L20" s="5"/>
    </row>
    <row r="21" spans="2:12" ht="21" customHeight="1" x14ac:dyDescent="0.15">
      <c r="B21" s="239" t="s">
        <v>78</v>
      </c>
      <c r="C21" s="240"/>
      <c r="D21" s="180">
        <v>80000</v>
      </c>
      <c r="F21" s="251" t="s">
        <v>56</v>
      </c>
      <c r="G21" s="195">
        <v>19</v>
      </c>
      <c r="H21" s="152" t="s">
        <v>49</v>
      </c>
      <c r="I21" s="189">
        <v>810000</v>
      </c>
      <c r="J21" s="186">
        <v>817000</v>
      </c>
      <c r="K21" s="185">
        <v>1125000</v>
      </c>
      <c r="L21" s="5"/>
    </row>
    <row r="22" spans="2:12" ht="21" customHeight="1" x14ac:dyDescent="0.15">
      <c r="B22" s="239" t="s">
        <v>154</v>
      </c>
      <c r="C22" s="240"/>
      <c r="D22" s="180">
        <v>40000</v>
      </c>
      <c r="F22" s="251"/>
      <c r="G22" s="195">
        <v>20</v>
      </c>
      <c r="H22" s="152" t="s">
        <v>50</v>
      </c>
      <c r="I22" s="189">
        <v>530000</v>
      </c>
      <c r="J22" s="186">
        <v>535000</v>
      </c>
      <c r="K22" s="185">
        <v>864000</v>
      </c>
      <c r="L22" s="5"/>
    </row>
    <row r="23" spans="2:12" s="12" customFormat="1" ht="21" customHeight="1" thickBot="1" x14ac:dyDescent="0.2">
      <c r="B23" s="253" t="s">
        <v>210</v>
      </c>
      <c r="C23" s="254"/>
      <c r="D23" s="182">
        <v>20000</v>
      </c>
      <c r="E23" s="11"/>
      <c r="F23" s="251"/>
      <c r="G23" s="195">
        <v>21</v>
      </c>
      <c r="H23" s="152" t="s">
        <v>51</v>
      </c>
      <c r="I23" s="189">
        <v>530000</v>
      </c>
      <c r="J23" s="186">
        <v>535000</v>
      </c>
      <c r="K23" s="185">
        <v>864000</v>
      </c>
      <c r="L23" s="5"/>
    </row>
    <row r="24" spans="2:12" ht="21" customHeight="1" thickTop="1" thickBot="1" x14ac:dyDescent="0.2">
      <c r="B24" s="255" t="s">
        <v>194</v>
      </c>
      <c r="C24" s="256"/>
      <c r="D24" s="230">
        <f>SUM(D19:D23)</f>
        <v>330000</v>
      </c>
      <c r="F24" s="252"/>
      <c r="G24" s="196">
        <v>22</v>
      </c>
      <c r="H24" s="179" t="s">
        <v>52</v>
      </c>
      <c r="I24" s="190">
        <v>530000</v>
      </c>
      <c r="J24" s="187">
        <v>535000</v>
      </c>
      <c r="K24" s="188">
        <v>864000</v>
      </c>
      <c r="L24" s="5"/>
    </row>
    <row r="25" spans="2:12" ht="21" customHeight="1" x14ac:dyDescent="0.15">
      <c r="F25" s="250" t="s">
        <v>239</v>
      </c>
      <c r="G25" s="250"/>
      <c r="H25" s="250"/>
      <c r="I25" s="250"/>
      <c r="J25" s="250"/>
      <c r="K25" s="250"/>
      <c r="L25" s="5"/>
    </row>
    <row r="26" spans="2:12" ht="21" customHeight="1" x14ac:dyDescent="0.15">
      <c r="F26" s="150"/>
      <c r="G26" s="150"/>
      <c r="H26" s="150"/>
      <c r="I26" s="150"/>
      <c r="J26" s="150"/>
      <c r="K26" s="150"/>
      <c r="L26" s="151"/>
    </row>
    <row r="27" spans="2:12" ht="29.25" customHeight="1" x14ac:dyDescent="0.15">
      <c r="B27" s="257" t="s">
        <v>202</v>
      </c>
      <c r="C27" s="257"/>
      <c r="D27" s="257"/>
      <c r="E27" s="10"/>
      <c r="F27" s="10"/>
      <c r="G27"/>
      <c r="H27" s="258"/>
      <c r="I27" s="259"/>
      <c r="J27" s="259"/>
      <c r="K27" s="142"/>
    </row>
    <row r="28" spans="2:12" ht="17.25" customHeight="1" thickBot="1" x14ac:dyDescent="0.2">
      <c r="B28" s="177"/>
      <c r="C28" s="177"/>
      <c r="D28" s="177"/>
      <c r="E28" s="10"/>
      <c r="F28" s="10"/>
      <c r="G28" s="124"/>
      <c r="H28" s="124"/>
      <c r="I28" s="124"/>
      <c r="J28" s="124"/>
      <c r="K28" s="124"/>
    </row>
    <row r="29" spans="2:12" ht="21" customHeight="1" x14ac:dyDescent="0.15">
      <c r="B29" s="247" t="s">
        <v>196</v>
      </c>
      <c r="C29" s="248"/>
      <c r="D29" s="249"/>
      <c r="F29" s="56"/>
      <c r="G29" s="56"/>
      <c r="H29" s="56"/>
      <c r="I29" s="56"/>
      <c r="J29" s="7"/>
      <c r="K29" s="13"/>
    </row>
    <row r="30" spans="2:12" ht="21" customHeight="1" x14ac:dyDescent="0.15">
      <c r="B30" s="239" t="s">
        <v>84</v>
      </c>
      <c r="C30" s="240"/>
      <c r="D30" s="191">
        <v>20000</v>
      </c>
      <c r="F30" s="56"/>
      <c r="G30" s="56"/>
      <c r="H30" s="56"/>
      <c r="I30" s="56"/>
      <c r="J30" s="17"/>
      <c r="K30" s="13"/>
    </row>
    <row r="31" spans="2:12" ht="21" customHeight="1" x14ac:dyDescent="0.15">
      <c r="B31" s="192" t="s">
        <v>88</v>
      </c>
      <c r="C31" s="148"/>
      <c r="D31" s="193">
        <v>30000</v>
      </c>
      <c r="F31" s="56"/>
      <c r="G31" s="56"/>
      <c r="H31" s="56"/>
      <c r="I31" s="56"/>
      <c r="J31" s="17"/>
      <c r="K31" s="13"/>
    </row>
    <row r="32" spans="2:12" ht="21" customHeight="1" x14ac:dyDescent="0.15">
      <c r="B32" s="239" t="s">
        <v>85</v>
      </c>
      <c r="C32" s="240"/>
      <c r="D32" s="193">
        <v>50000</v>
      </c>
      <c r="F32" s="56"/>
      <c r="G32" s="56"/>
      <c r="H32" s="56"/>
      <c r="I32" s="56"/>
      <c r="J32" s="17"/>
      <c r="K32" s="13"/>
    </row>
    <row r="33" spans="2:11" ht="21" customHeight="1" x14ac:dyDescent="0.15">
      <c r="B33" s="192" t="s">
        <v>89</v>
      </c>
      <c r="C33" s="148"/>
      <c r="D33" s="193">
        <v>40000</v>
      </c>
      <c r="F33" s="56"/>
      <c r="G33" s="56"/>
      <c r="H33" s="56"/>
      <c r="I33" s="56"/>
      <c r="J33" s="17"/>
      <c r="K33" s="13"/>
    </row>
    <row r="34" spans="2:11" ht="21" customHeight="1" x14ac:dyDescent="0.15">
      <c r="B34" s="194" t="s">
        <v>86</v>
      </c>
      <c r="C34" s="149"/>
      <c r="D34" s="193">
        <v>40000</v>
      </c>
      <c r="F34" s="56"/>
      <c r="G34" s="56"/>
      <c r="H34" s="56"/>
      <c r="I34" s="56"/>
      <c r="J34" s="17"/>
      <c r="K34" s="13"/>
    </row>
    <row r="35" spans="2:11" ht="21" customHeight="1" x14ac:dyDescent="0.15">
      <c r="B35" s="194" t="s">
        <v>87</v>
      </c>
      <c r="C35" s="149"/>
      <c r="D35" s="193">
        <v>70000</v>
      </c>
      <c r="F35" s="56"/>
      <c r="G35" s="56"/>
      <c r="H35" s="56"/>
      <c r="I35" s="56"/>
      <c r="J35" s="17"/>
      <c r="K35" s="13"/>
    </row>
    <row r="36" spans="2:11" ht="21" customHeight="1" x14ac:dyDescent="0.15">
      <c r="B36" s="245" t="s">
        <v>211</v>
      </c>
      <c r="C36" s="246"/>
      <c r="D36" s="193">
        <v>120000</v>
      </c>
      <c r="F36" s="56"/>
      <c r="G36" s="56"/>
      <c r="H36" s="56"/>
      <c r="I36" s="56"/>
      <c r="J36" s="17"/>
      <c r="K36" s="13"/>
    </row>
    <row r="37" spans="2:11" ht="21" customHeight="1" x14ac:dyDescent="0.15">
      <c r="B37" s="245" t="s">
        <v>212</v>
      </c>
      <c r="C37" s="246"/>
      <c r="D37" s="193">
        <v>40000</v>
      </c>
      <c r="F37" s="56"/>
      <c r="G37" s="56"/>
      <c r="H37" s="56"/>
      <c r="I37" s="56"/>
      <c r="J37" s="17"/>
      <c r="K37" s="13"/>
    </row>
    <row r="38" spans="2:11" ht="21" customHeight="1" x14ac:dyDescent="0.15">
      <c r="B38" s="245" t="s">
        <v>76</v>
      </c>
      <c r="C38" s="246"/>
      <c r="D38" s="193">
        <v>0</v>
      </c>
      <c r="F38" s="56"/>
      <c r="G38" s="56"/>
      <c r="H38" s="56"/>
      <c r="I38" s="56"/>
      <c r="J38" s="17"/>
      <c r="K38" s="13"/>
    </row>
    <row r="39" spans="2:11" ht="21" customHeight="1" thickBot="1" x14ac:dyDescent="0.2">
      <c r="B39" s="237" t="s">
        <v>83</v>
      </c>
      <c r="C39" s="238"/>
      <c r="D39" s="184">
        <f>SUM(D30:D38)</f>
        <v>410000</v>
      </c>
      <c r="F39" s="56"/>
      <c r="G39" s="56"/>
      <c r="H39" s="56"/>
      <c r="I39" s="56"/>
      <c r="J39" s="17"/>
      <c r="K39" s="13"/>
    </row>
    <row r="40" spans="2:11" ht="10.5" customHeight="1" x14ac:dyDescent="0.15"/>
    <row r="45" spans="2:11" ht="45.95" customHeight="1" x14ac:dyDescent="0.15"/>
  </sheetData>
  <mergeCells count="38">
    <mergeCell ref="F4:K4"/>
    <mergeCell ref="F6:F8"/>
    <mergeCell ref="B4:D4"/>
    <mergeCell ref="H2:J2"/>
    <mergeCell ref="B2:G2"/>
    <mergeCell ref="F9:F14"/>
    <mergeCell ref="F15:F17"/>
    <mergeCell ref="F18:F20"/>
    <mergeCell ref="B5:C5"/>
    <mergeCell ref="B6:C6"/>
    <mergeCell ref="B7:C7"/>
    <mergeCell ref="B8:C8"/>
    <mergeCell ref="B9:C9"/>
    <mergeCell ref="B18:D18"/>
    <mergeCell ref="B19:C19"/>
    <mergeCell ref="B20:C20"/>
    <mergeCell ref="B10:C10"/>
    <mergeCell ref="B11:C11"/>
    <mergeCell ref="B14:C14"/>
    <mergeCell ref="B12:C12"/>
    <mergeCell ref="B13:C13"/>
    <mergeCell ref="F25:K25"/>
    <mergeCell ref="B36:C36"/>
    <mergeCell ref="F21:F24"/>
    <mergeCell ref="B23:C23"/>
    <mergeCell ref="B24:C24"/>
    <mergeCell ref="B27:D27"/>
    <mergeCell ref="H27:J27"/>
    <mergeCell ref="B39:C39"/>
    <mergeCell ref="B21:C21"/>
    <mergeCell ref="B22:C22"/>
    <mergeCell ref="B15:C15"/>
    <mergeCell ref="B16:C16"/>
    <mergeCell ref="B38:C38"/>
    <mergeCell ref="B37:C37"/>
    <mergeCell ref="B30:C30"/>
    <mergeCell ref="B32:C32"/>
    <mergeCell ref="B29:D29"/>
  </mergeCells>
  <phoneticPr fontId="1"/>
  <pageMargins left="0.51181102362204722" right="0.51181102362204722" top="0.55118110236220474" bottom="0.55118110236220474" header="0.31496062992125984" footer="0.31496062992125984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/>
  </sheetPr>
  <dimension ref="A1:V126"/>
  <sheetViews>
    <sheetView topLeftCell="A22" workbookViewId="0">
      <selection activeCell="B2" sqref="B2:D2"/>
    </sheetView>
  </sheetViews>
  <sheetFormatPr defaultColWidth="9" defaultRowHeight="13.5" x14ac:dyDescent="0.15"/>
  <cols>
    <col min="1" max="1" width="1.375" style="1" customWidth="1"/>
    <col min="2" max="2" width="28.75" style="1" customWidth="1"/>
    <col min="3" max="3" width="5.125" style="1" customWidth="1"/>
    <col min="4" max="4" width="12.125" style="1" customWidth="1"/>
    <col min="5" max="5" width="1.875" style="1" customWidth="1"/>
    <col min="6" max="6" width="11.75" style="1" customWidth="1"/>
    <col min="7" max="7" width="12.5" style="1" customWidth="1"/>
    <col min="8" max="8" width="6.75" style="1" customWidth="1"/>
    <col min="9" max="9" width="13.625" style="1" customWidth="1"/>
    <col min="10" max="10" width="1.375" style="1" customWidth="1"/>
    <col min="11" max="11" width="12.125" style="2" customWidth="1"/>
    <col min="12" max="12" width="12.75" style="2" customWidth="1"/>
    <col min="13" max="13" width="9.125" style="2" customWidth="1"/>
    <col min="14" max="14" width="9.375" style="2" customWidth="1"/>
    <col min="15" max="22" width="9" style="2"/>
    <col min="23" max="16384" width="9" style="1"/>
  </cols>
  <sheetData>
    <row r="1" spans="1:20" ht="19.5" customHeight="1" x14ac:dyDescent="0.15">
      <c r="A1" s="2"/>
      <c r="B1" s="2"/>
      <c r="C1" s="2"/>
      <c r="D1" s="2"/>
      <c r="E1" s="2"/>
      <c r="F1" s="2"/>
      <c r="G1" s="2"/>
      <c r="H1" s="2"/>
      <c r="I1" s="2"/>
      <c r="J1" s="2"/>
    </row>
    <row r="2" spans="1:20" s="8" customFormat="1" ht="42" customHeight="1" x14ac:dyDescent="0.15">
      <c r="B2" s="257" t="s">
        <v>241</v>
      </c>
      <c r="C2" s="257"/>
      <c r="D2" s="257"/>
      <c r="E2" s="3"/>
      <c r="F2" s="147"/>
      <c r="G2" s="306" t="str">
        <f>支出の部!H2</f>
        <v>ショウサク　太郎</v>
      </c>
      <c r="H2" s="306"/>
      <c r="I2" s="143" t="s">
        <v>174</v>
      </c>
      <c r="J2"/>
      <c r="K2" s="9"/>
      <c r="L2" s="9"/>
    </row>
    <row r="3" spans="1:20" s="8" customFormat="1" ht="20.25" customHeight="1" x14ac:dyDescent="0.15">
      <c r="B3" s="145"/>
      <c r="C3" s="145"/>
      <c r="D3" s="145"/>
      <c r="E3" s="3"/>
      <c r="F3" s="147"/>
      <c r="G3" s="146"/>
      <c r="H3" s="146"/>
      <c r="I3" s="143"/>
      <c r="J3"/>
      <c r="K3" s="9"/>
      <c r="L3" s="9"/>
    </row>
    <row r="4" spans="1:20" ht="21.95" customHeight="1" thickBot="1" x14ac:dyDescent="0.2">
      <c r="A4" s="2"/>
      <c r="B4" s="289" t="s">
        <v>214</v>
      </c>
      <c r="C4" s="290"/>
      <c r="D4" s="290"/>
      <c r="E4" s="2"/>
      <c r="F4" s="291" t="s">
        <v>233</v>
      </c>
      <c r="G4" s="291"/>
      <c r="H4" s="291"/>
      <c r="I4" s="291"/>
      <c r="J4" s="2"/>
      <c r="K4" s="279" t="s">
        <v>231</v>
      </c>
      <c r="L4" s="279"/>
      <c r="M4" s="279"/>
    </row>
    <row r="5" spans="1:20" ht="21.95" customHeight="1" x14ac:dyDescent="0.15">
      <c r="A5" s="2"/>
      <c r="B5" s="307" t="s">
        <v>216</v>
      </c>
      <c r="C5" s="308"/>
      <c r="D5" s="205">
        <v>4000000</v>
      </c>
      <c r="E5" s="2"/>
      <c r="F5" s="280" t="s">
        <v>218</v>
      </c>
      <c r="G5" s="281"/>
      <c r="H5" s="206" t="s">
        <v>103</v>
      </c>
      <c r="I5" s="206" t="s">
        <v>165</v>
      </c>
      <c r="J5" s="2"/>
      <c r="K5" s="280" t="s">
        <v>217</v>
      </c>
      <c r="L5" s="281"/>
      <c r="M5" s="206" t="s">
        <v>165</v>
      </c>
    </row>
    <row r="6" spans="1:20" ht="21.95" customHeight="1" x14ac:dyDescent="0.15">
      <c r="A6" s="2"/>
      <c r="B6" s="207" t="s">
        <v>176</v>
      </c>
      <c r="C6" s="208">
        <f>VLOOKUP(D5,F6:H12,3,1)</f>
        <v>0.2</v>
      </c>
      <c r="D6" s="209">
        <f>-(D5*C6)</f>
        <v>-800000</v>
      </c>
      <c r="E6" s="2"/>
      <c r="F6" s="210">
        <v>0</v>
      </c>
      <c r="G6" s="210">
        <v>1625000</v>
      </c>
      <c r="H6" s="211">
        <v>0</v>
      </c>
      <c r="I6" s="210">
        <v>550000</v>
      </c>
      <c r="J6" s="2"/>
      <c r="K6" s="226">
        <v>0</v>
      </c>
      <c r="L6" s="226">
        <v>24000000</v>
      </c>
      <c r="M6" s="226">
        <v>480000</v>
      </c>
    </row>
    <row r="7" spans="1:20" ht="21.95" customHeight="1" x14ac:dyDescent="0.15">
      <c r="A7" s="2"/>
      <c r="B7" s="282" t="s">
        <v>177</v>
      </c>
      <c r="C7" s="278"/>
      <c r="D7" s="209">
        <f>-VLOOKUP(D5,F6:I12,4,1)</f>
        <v>-440000</v>
      </c>
      <c r="E7" s="2"/>
      <c r="F7" s="212">
        <v>1625001</v>
      </c>
      <c r="G7" s="212">
        <v>1800000</v>
      </c>
      <c r="H7" s="211">
        <v>0.4</v>
      </c>
      <c r="I7" s="212">
        <v>-100000</v>
      </c>
      <c r="J7" s="2"/>
      <c r="K7" s="226">
        <v>24000001</v>
      </c>
      <c r="L7" s="226">
        <v>24500000</v>
      </c>
      <c r="M7" s="226">
        <v>320000</v>
      </c>
    </row>
    <row r="8" spans="1:20" ht="21.95" customHeight="1" x14ac:dyDescent="0.15">
      <c r="A8" s="2"/>
      <c r="B8" s="283" t="s">
        <v>184</v>
      </c>
      <c r="C8" s="284"/>
      <c r="D8" s="209">
        <f>-IF(D5*C6+(-D7)&lt;I6,I6,D5*C6+(-D7))</f>
        <v>-1240000</v>
      </c>
      <c r="E8" s="2"/>
      <c r="F8" s="210">
        <v>1800001</v>
      </c>
      <c r="G8" s="210">
        <v>3600000</v>
      </c>
      <c r="H8" s="211">
        <v>0.3</v>
      </c>
      <c r="I8" s="210">
        <v>80000</v>
      </c>
      <c r="J8" s="2"/>
      <c r="K8" s="226">
        <v>24500001</v>
      </c>
      <c r="L8" s="226">
        <v>25000000</v>
      </c>
      <c r="M8" s="226">
        <v>160000</v>
      </c>
    </row>
    <row r="9" spans="1:20" ht="21.95" customHeight="1" x14ac:dyDescent="0.15">
      <c r="A9" s="2"/>
      <c r="B9" s="282" t="s">
        <v>106</v>
      </c>
      <c r="C9" s="278"/>
      <c r="D9" s="213">
        <f>D5+D8</f>
        <v>2760000</v>
      </c>
      <c r="E9" s="2"/>
      <c r="F9" s="210">
        <v>3600001</v>
      </c>
      <c r="G9" s="210">
        <v>6600000</v>
      </c>
      <c r="H9" s="211">
        <v>0.2</v>
      </c>
      <c r="I9" s="210">
        <v>440000</v>
      </c>
      <c r="J9" s="2"/>
      <c r="K9" s="226">
        <v>25000001</v>
      </c>
      <c r="L9" s="226">
        <v>100000000</v>
      </c>
      <c r="M9" s="226">
        <v>0</v>
      </c>
    </row>
    <row r="10" spans="1:20" ht="21.95" customHeight="1" x14ac:dyDescent="0.15">
      <c r="A10" s="2"/>
      <c r="B10" s="214" t="s">
        <v>224</v>
      </c>
      <c r="C10" s="227">
        <v>0.15</v>
      </c>
      <c r="D10" s="209">
        <f>-D9*C10</f>
        <v>-414000</v>
      </c>
      <c r="E10" s="2"/>
      <c r="F10" s="210">
        <v>6600001</v>
      </c>
      <c r="G10" s="210">
        <v>8500000</v>
      </c>
      <c r="H10" s="211">
        <v>0.1</v>
      </c>
      <c r="I10" s="210">
        <v>1100000</v>
      </c>
      <c r="J10" s="2"/>
      <c r="T10" s="56"/>
    </row>
    <row r="11" spans="1:20" ht="21.95" customHeight="1" x14ac:dyDescent="0.15">
      <c r="A11" s="2"/>
      <c r="B11" s="275" t="s">
        <v>225</v>
      </c>
      <c r="C11" s="276"/>
      <c r="D11" s="209">
        <v>0</v>
      </c>
      <c r="E11" s="2"/>
      <c r="F11" s="210">
        <v>8500001</v>
      </c>
      <c r="G11" s="210">
        <v>10000000</v>
      </c>
      <c r="H11" s="211">
        <v>0</v>
      </c>
      <c r="I11" s="210">
        <v>1950000</v>
      </c>
      <c r="J11" s="2"/>
      <c r="T11" s="56"/>
    </row>
    <row r="12" spans="1:20" ht="21.95" customHeight="1" x14ac:dyDescent="0.15">
      <c r="A12" s="2"/>
      <c r="B12" s="283" t="s">
        <v>215</v>
      </c>
      <c r="C12" s="284"/>
      <c r="D12" s="215">
        <f>D9-(-D10)-(-D11)</f>
        <v>2346000</v>
      </c>
      <c r="E12" s="2"/>
      <c r="F12" s="210">
        <v>10000001</v>
      </c>
      <c r="G12" s="210">
        <v>100000000</v>
      </c>
      <c r="H12" s="211">
        <v>0</v>
      </c>
      <c r="I12" s="210">
        <v>1950000</v>
      </c>
      <c r="J12" s="2"/>
      <c r="R12" s="56"/>
    </row>
    <row r="13" spans="1:20" ht="21.95" customHeight="1" x14ac:dyDescent="0.15">
      <c r="A13" s="2"/>
      <c r="B13" s="282" t="s">
        <v>213</v>
      </c>
      <c r="C13" s="278"/>
      <c r="D13" s="216">
        <f>-VLOOKUP(D12,K6:M9,3,1)</f>
        <v>-480000</v>
      </c>
      <c r="E13" s="2"/>
      <c r="F13" s="21"/>
      <c r="G13" s="21"/>
      <c r="H13" s="21"/>
      <c r="I13" s="21"/>
      <c r="J13" s="2"/>
    </row>
    <row r="14" spans="1:20" ht="21.95" customHeight="1" x14ac:dyDescent="0.15">
      <c r="A14" s="2"/>
      <c r="B14" s="207" t="s">
        <v>175</v>
      </c>
      <c r="C14" s="228" t="s">
        <v>226</v>
      </c>
      <c r="D14" s="216">
        <f>IF(C14="なし",0,-VLOOKUP(D12,K16:M19,3,1))</f>
        <v>0</v>
      </c>
      <c r="E14" s="2"/>
      <c r="F14" s="291" t="s">
        <v>234</v>
      </c>
      <c r="G14" s="291"/>
      <c r="H14" s="291"/>
      <c r="I14" s="291"/>
      <c r="J14" s="2"/>
      <c r="K14" s="279" t="s">
        <v>229</v>
      </c>
      <c r="L14" s="279"/>
      <c r="M14" s="279"/>
      <c r="N14" s="279"/>
    </row>
    <row r="15" spans="1:20" ht="21.95" customHeight="1" x14ac:dyDescent="0.15">
      <c r="A15" s="2"/>
      <c r="B15" s="309" t="s">
        <v>149</v>
      </c>
      <c r="C15" s="310"/>
      <c r="D15" s="217">
        <v>0</v>
      </c>
      <c r="E15" s="2"/>
      <c r="F15" s="295" t="s">
        <v>219</v>
      </c>
      <c r="G15" s="296"/>
      <c r="H15" s="218" t="s">
        <v>103</v>
      </c>
      <c r="I15" s="218" t="s">
        <v>166</v>
      </c>
      <c r="J15" s="2"/>
      <c r="K15" s="280" t="s">
        <v>217</v>
      </c>
      <c r="L15" s="281"/>
      <c r="M15" s="206" t="s">
        <v>165</v>
      </c>
      <c r="N15" s="206" t="s">
        <v>223</v>
      </c>
    </row>
    <row r="16" spans="1:20" ht="21.95" customHeight="1" x14ac:dyDescent="0.15">
      <c r="A16" s="2"/>
      <c r="B16" s="282" t="s">
        <v>107</v>
      </c>
      <c r="C16" s="278"/>
      <c r="D16" s="217">
        <v>0</v>
      </c>
      <c r="E16" s="2"/>
      <c r="F16" s="210">
        <v>0</v>
      </c>
      <c r="G16" s="210">
        <v>1950000</v>
      </c>
      <c r="H16" s="211">
        <v>0.05</v>
      </c>
      <c r="I16" s="210">
        <v>0</v>
      </c>
      <c r="J16" s="2"/>
      <c r="K16" s="226">
        <v>0</v>
      </c>
      <c r="L16" s="226">
        <v>9000000</v>
      </c>
      <c r="M16" s="226">
        <v>380000</v>
      </c>
      <c r="N16" s="226">
        <v>480000</v>
      </c>
    </row>
    <row r="17" spans="1:14" ht="21.95" customHeight="1" x14ac:dyDescent="0.15">
      <c r="A17" s="2"/>
      <c r="B17" s="282" t="s">
        <v>108</v>
      </c>
      <c r="C17" s="278"/>
      <c r="D17" s="217">
        <v>0</v>
      </c>
      <c r="E17" s="2"/>
      <c r="F17" s="210">
        <v>1950000</v>
      </c>
      <c r="G17" s="210">
        <v>3300000</v>
      </c>
      <c r="H17" s="211">
        <v>0.1</v>
      </c>
      <c r="I17" s="210">
        <v>97500</v>
      </c>
      <c r="J17" s="2"/>
      <c r="K17" s="226">
        <v>9000001</v>
      </c>
      <c r="L17" s="226">
        <v>9500000</v>
      </c>
      <c r="M17" s="226">
        <v>260000</v>
      </c>
      <c r="N17" s="226">
        <v>320000</v>
      </c>
    </row>
    <row r="18" spans="1:14" ht="21.95" customHeight="1" x14ac:dyDescent="0.15">
      <c r="A18" s="2"/>
      <c r="B18" s="282" t="s">
        <v>109</v>
      </c>
      <c r="C18" s="278"/>
      <c r="D18" s="217">
        <v>0</v>
      </c>
      <c r="E18" s="2"/>
      <c r="F18" s="210">
        <v>3300000</v>
      </c>
      <c r="G18" s="210">
        <v>6950000</v>
      </c>
      <c r="H18" s="211">
        <v>0.2</v>
      </c>
      <c r="I18" s="210">
        <v>427500</v>
      </c>
      <c r="J18" s="2"/>
      <c r="K18" s="226">
        <v>9500001</v>
      </c>
      <c r="L18" s="226">
        <v>10000000</v>
      </c>
      <c r="M18" s="226">
        <v>130000</v>
      </c>
      <c r="N18" s="226">
        <v>160000</v>
      </c>
    </row>
    <row r="19" spans="1:14" ht="21.95" customHeight="1" x14ac:dyDescent="0.15">
      <c r="A19" s="2"/>
      <c r="B19" s="283" t="s">
        <v>150</v>
      </c>
      <c r="C19" s="284"/>
      <c r="D19" s="213">
        <f>D12+D13+D14+D16+D17+D18</f>
        <v>1866000</v>
      </c>
      <c r="E19" s="2"/>
      <c r="F19" s="210">
        <v>6950000</v>
      </c>
      <c r="G19" s="210">
        <v>9000000</v>
      </c>
      <c r="H19" s="211">
        <v>0.23</v>
      </c>
      <c r="I19" s="210">
        <v>636000</v>
      </c>
      <c r="J19" s="2"/>
      <c r="K19" s="226">
        <v>10000000</v>
      </c>
      <c r="L19" s="226">
        <v>100000000</v>
      </c>
      <c r="M19" s="226">
        <v>0</v>
      </c>
      <c r="N19" s="226">
        <v>0</v>
      </c>
    </row>
    <row r="20" spans="1:14" ht="21.95" customHeight="1" x14ac:dyDescent="0.15">
      <c r="A20" s="2"/>
      <c r="B20" s="207" t="s">
        <v>151</v>
      </c>
      <c r="C20" s="208">
        <f>IF(D19&lt;0,0,VLOOKUP(D19,F16:H22,3,1))</f>
        <v>0.05</v>
      </c>
      <c r="D20" s="213">
        <f>D19*C20</f>
        <v>93300</v>
      </c>
      <c r="E20" s="2"/>
      <c r="F20" s="210">
        <v>9000000</v>
      </c>
      <c r="G20" s="210">
        <v>18000000</v>
      </c>
      <c r="H20" s="211">
        <v>0.33</v>
      </c>
      <c r="I20" s="210">
        <v>1536000</v>
      </c>
      <c r="J20" s="2"/>
    </row>
    <row r="21" spans="1:14" ht="21.95" customHeight="1" x14ac:dyDescent="0.15">
      <c r="A21" s="2"/>
      <c r="B21" s="282" t="s">
        <v>167</v>
      </c>
      <c r="C21" s="278"/>
      <c r="D21" s="219">
        <f>IF(D19&lt;0,0,VLOOKUP(D19,F16:I22,4,1))</f>
        <v>0</v>
      </c>
      <c r="E21" s="2"/>
      <c r="F21" s="210">
        <v>18000000</v>
      </c>
      <c r="G21" s="210">
        <v>40000000</v>
      </c>
      <c r="H21" s="211">
        <v>0.4</v>
      </c>
      <c r="I21" s="210">
        <v>2796000</v>
      </c>
      <c r="J21" s="2"/>
    </row>
    <row r="22" spans="1:14" ht="21.95" customHeight="1" thickBot="1" x14ac:dyDescent="0.2">
      <c r="A22" s="2"/>
      <c r="B22" s="285" t="s">
        <v>181</v>
      </c>
      <c r="C22" s="286"/>
      <c r="D22" s="220">
        <f>D19*C20+D21</f>
        <v>93300</v>
      </c>
      <c r="E22" s="2"/>
      <c r="F22" s="210">
        <v>40000000</v>
      </c>
      <c r="G22" s="210">
        <v>100000000</v>
      </c>
      <c r="H22" s="211">
        <v>0.45</v>
      </c>
      <c r="I22" s="210">
        <v>4796000</v>
      </c>
      <c r="J22" s="2"/>
    </row>
    <row r="23" spans="1:14" ht="21.95" customHeight="1" x14ac:dyDescent="0.15">
      <c r="A23" s="2"/>
      <c r="B23" s="21"/>
      <c r="C23" s="21"/>
      <c r="D23" s="19"/>
      <c r="E23" s="2"/>
      <c r="F23" s="19"/>
      <c r="G23" s="19"/>
      <c r="H23" s="20"/>
      <c r="I23" s="19"/>
      <c r="J23" s="2"/>
    </row>
    <row r="24" spans="1:14" ht="21.95" customHeight="1" thickBot="1" x14ac:dyDescent="0.2">
      <c r="A24" s="2"/>
      <c r="B24" s="289" t="s">
        <v>227</v>
      </c>
      <c r="C24" s="289"/>
      <c r="D24" s="289"/>
      <c r="E24" s="2"/>
      <c r="F24" s="291" t="s">
        <v>221</v>
      </c>
      <c r="G24" s="291"/>
      <c r="H24" s="291" t="s">
        <v>104</v>
      </c>
      <c r="I24" s="291"/>
      <c r="J24" s="2"/>
      <c r="K24" s="279" t="s">
        <v>232</v>
      </c>
      <c r="L24" s="279"/>
      <c r="M24" s="279"/>
    </row>
    <row r="25" spans="1:14" ht="21.95" customHeight="1" x14ac:dyDescent="0.15">
      <c r="A25" s="2"/>
      <c r="B25" s="307" t="s">
        <v>180</v>
      </c>
      <c r="C25" s="308"/>
      <c r="D25" s="221">
        <f>D19</f>
        <v>1866000</v>
      </c>
      <c r="E25" s="2"/>
      <c r="F25" s="292" t="s">
        <v>220</v>
      </c>
      <c r="G25" s="292">
        <f>G10</f>
        <v>8500000</v>
      </c>
      <c r="H25" s="292" t="s">
        <v>105</v>
      </c>
      <c r="I25" s="210">
        <f>D12</f>
        <v>2346000</v>
      </c>
      <c r="J25" s="2"/>
      <c r="K25" s="280" t="s">
        <v>217</v>
      </c>
      <c r="L25" s="281"/>
      <c r="M25" s="206" t="s">
        <v>165</v>
      </c>
    </row>
    <row r="26" spans="1:14" ht="21.95" customHeight="1" x14ac:dyDescent="0.15">
      <c r="A26" s="2"/>
      <c r="B26" s="282" t="s">
        <v>228</v>
      </c>
      <c r="C26" s="278"/>
      <c r="D26" s="222">
        <v>7.0000000000000007E-2</v>
      </c>
      <c r="E26" s="2"/>
      <c r="F26" s="277" t="s">
        <v>222</v>
      </c>
      <c r="G26" s="288"/>
      <c r="H26" s="278"/>
      <c r="I26" s="223">
        <f>-VLOOKUP(D12,K26:M29,3,1)</f>
        <v>-430000</v>
      </c>
      <c r="J26" s="2"/>
      <c r="K26" s="226">
        <v>0</v>
      </c>
      <c r="L26" s="226">
        <v>24000000</v>
      </c>
      <c r="M26" s="226">
        <v>430000</v>
      </c>
    </row>
    <row r="27" spans="1:14" ht="35.25" customHeight="1" x14ac:dyDescent="0.15">
      <c r="A27" s="2"/>
      <c r="B27" s="311" t="s">
        <v>183</v>
      </c>
      <c r="C27" s="312"/>
      <c r="D27" s="224">
        <f>D25*D26</f>
        <v>130620.00000000001</v>
      </c>
      <c r="E27" s="2"/>
      <c r="F27" s="277" t="s">
        <v>178</v>
      </c>
      <c r="G27" s="278"/>
      <c r="H27" s="228" t="s">
        <v>226</v>
      </c>
      <c r="I27" s="223">
        <f>IF(H27="なし",0,-VLOOKUP(I25,K32:M35,3,1))</f>
        <v>0</v>
      </c>
      <c r="J27" s="2"/>
      <c r="K27" s="226">
        <v>24000001</v>
      </c>
      <c r="L27" s="226">
        <v>24500000</v>
      </c>
      <c r="M27" s="226">
        <v>290000</v>
      </c>
    </row>
    <row r="28" spans="1:14" ht="21.95" customHeight="1" x14ac:dyDescent="0.15">
      <c r="A28" s="2"/>
      <c r="B28" s="300" t="s">
        <v>182</v>
      </c>
      <c r="C28" s="301"/>
      <c r="D28" s="302"/>
      <c r="E28" s="2"/>
      <c r="F28" s="277" t="s">
        <v>110</v>
      </c>
      <c r="G28" s="288"/>
      <c r="H28" s="278"/>
      <c r="I28" s="223">
        <v>0</v>
      </c>
      <c r="J28" s="2"/>
      <c r="K28" s="226">
        <v>24500001</v>
      </c>
      <c r="L28" s="226">
        <v>25000000</v>
      </c>
      <c r="M28" s="226">
        <v>150000</v>
      </c>
    </row>
    <row r="29" spans="1:14" ht="33.75" customHeight="1" thickBot="1" x14ac:dyDescent="0.2">
      <c r="A29" s="2"/>
      <c r="B29" s="303"/>
      <c r="C29" s="304"/>
      <c r="D29" s="305"/>
      <c r="E29" s="2"/>
      <c r="F29" s="293" t="s">
        <v>111</v>
      </c>
      <c r="G29" s="294"/>
      <c r="H29" s="276"/>
      <c r="I29" s="223">
        <v>0</v>
      </c>
      <c r="J29" s="2"/>
      <c r="K29" s="226">
        <v>25000001</v>
      </c>
      <c r="L29" s="226">
        <v>100000000</v>
      </c>
      <c r="M29" s="226">
        <v>0</v>
      </c>
    </row>
    <row r="30" spans="1:14" ht="21.95" customHeight="1" x14ac:dyDescent="0.15">
      <c r="A30" s="2"/>
      <c r="B30" s="2"/>
      <c r="C30" s="2"/>
      <c r="D30" s="2"/>
      <c r="E30" s="2"/>
      <c r="F30" s="277" t="s">
        <v>112</v>
      </c>
      <c r="G30" s="288"/>
      <c r="H30" s="278"/>
      <c r="I30" s="223">
        <v>0</v>
      </c>
      <c r="J30" s="2"/>
      <c r="K30" s="279" t="s">
        <v>230</v>
      </c>
      <c r="L30" s="279"/>
      <c r="M30" s="279"/>
      <c r="N30" s="279"/>
    </row>
    <row r="31" spans="1:14" ht="21.95" customHeight="1" x14ac:dyDescent="0.15">
      <c r="A31" s="2"/>
      <c r="B31" s="2"/>
      <c r="C31" s="2"/>
      <c r="D31" s="2"/>
      <c r="E31" s="2"/>
      <c r="F31" s="277" t="s">
        <v>113</v>
      </c>
      <c r="G31" s="288"/>
      <c r="H31" s="278"/>
      <c r="I31" s="210">
        <f>I25+I26+I27+I28</f>
        <v>1916000</v>
      </c>
      <c r="J31" s="2"/>
      <c r="K31" s="280" t="s">
        <v>217</v>
      </c>
      <c r="L31" s="281"/>
      <c r="M31" s="206" t="s">
        <v>165</v>
      </c>
      <c r="N31" s="206" t="s">
        <v>223</v>
      </c>
    </row>
    <row r="32" spans="1:14" ht="21.95" customHeight="1" x14ac:dyDescent="0.15">
      <c r="A32" s="2"/>
      <c r="B32" s="2"/>
      <c r="C32" s="2"/>
      <c r="D32" s="2"/>
      <c r="E32" s="2"/>
      <c r="F32" s="277" t="s">
        <v>185</v>
      </c>
      <c r="G32" s="288"/>
      <c r="H32" s="278"/>
      <c r="I32" s="210">
        <f>I31*0.1</f>
        <v>191600</v>
      </c>
      <c r="J32" s="2"/>
      <c r="K32" s="226">
        <v>0</v>
      </c>
      <c r="L32" s="226">
        <v>9000000</v>
      </c>
      <c r="M32" s="226">
        <v>330000</v>
      </c>
      <c r="N32" s="226">
        <v>380000</v>
      </c>
    </row>
    <row r="33" spans="1:14" ht="21.95" customHeight="1" x14ac:dyDescent="0.15">
      <c r="A33" s="2"/>
      <c r="B33" s="2"/>
      <c r="C33" s="2"/>
      <c r="D33" s="2"/>
      <c r="E33" s="2"/>
      <c r="F33" s="277" t="s">
        <v>186</v>
      </c>
      <c r="G33" s="288"/>
      <c r="H33" s="278"/>
      <c r="I33" s="210">
        <v>5500</v>
      </c>
      <c r="J33" s="2"/>
      <c r="K33" s="226">
        <v>9000001</v>
      </c>
      <c r="L33" s="226">
        <v>9500000</v>
      </c>
      <c r="M33" s="226">
        <v>220000</v>
      </c>
      <c r="N33" s="226">
        <v>260000</v>
      </c>
    </row>
    <row r="34" spans="1:14" ht="21.95" customHeight="1" x14ac:dyDescent="0.15">
      <c r="A34" s="2"/>
      <c r="B34" s="2"/>
      <c r="C34" s="2"/>
      <c r="D34" s="2"/>
      <c r="E34" s="2"/>
      <c r="F34" s="297" t="s">
        <v>179</v>
      </c>
      <c r="G34" s="298"/>
      <c r="H34" s="299"/>
      <c r="I34" s="225">
        <f>IF(I31&lt;0,0,I32+I33)</f>
        <v>197100</v>
      </c>
      <c r="J34" s="2"/>
      <c r="K34" s="226">
        <v>9500001</v>
      </c>
      <c r="L34" s="226">
        <v>10000000</v>
      </c>
      <c r="M34" s="226">
        <v>110000</v>
      </c>
      <c r="N34" s="226">
        <v>130000</v>
      </c>
    </row>
    <row r="35" spans="1:14" ht="21.95" customHeight="1" x14ac:dyDescent="0.15">
      <c r="A35" s="2"/>
      <c r="B35" s="2"/>
      <c r="C35" s="2"/>
      <c r="D35" s="2"/>
      <c r="E35" s="2"/>
      <c r="F35" s="287"/>
      <c r="G35" s="287"/>
      <c r="H35" s="287"/>
      <c r="I35" s="2"/>
      <c r="J35" s="2"/>
      <c r="K35" s="226">
        <v>10000000</v>
      </c>
      <c r="L35" s="226">
        <v>100000000</v>
      </c>
      <c r="M35" s="226">
        <v>0</v>
      </c>
      <c r="N35" s="226">
        <v>0</v>
      </c>
    </row>
    <row r="36" spans="1:14" ht="21.9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4" ht="18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4" s="2" customFormat="1" ht="20.100000000000001" customHeight="1" x14ac:dyDescent="0.15">
      <c r="B38" s="21"/>
      <c r="C38" s="21"/>
      <c r="D38" s="19"/>
    </row>
    <row r="39" spans="1:14" s="2" customFormat="1" ht="20.100000000000001" customHeight="1" x14ac:dyDescent="0.15">
      <c r="B39" s="22"/>
      <c r="C39" s="22"/>
    </row>
    <row r="40" spans="1:14" s="2" customFormat="1" x14ac:dyDescent="0.15"/>
    <row r="41" spans="1:14" s="2" customFormat="1" x14ac:dyDescent="0.15"/>
    <row r="42" spans="1:14" s="2" customFormat="1" x14ac:dyDescent="0.15"/>
    <row r="43" spans="1:14" s="2" customFormat="1" x14ac:dyDescent="0.15"/>
    <row r="44" spans="1:14" s="2" customFormat="1" x14ac:dyDescent="0.15"/>
    <row r="45" spans="1:14" s="2" customFormat="1" x14ac:dyDescent="0.15"/>
    <row r="46" spans="1:14" s="2" customFormat="1" x14ac:dyDescent="0.15"/>
    <row r="47" spans="1:14" s="2" customFormat="1" x14ac:dyDescent="0.15"/>
    <row r="48" spans="1:14" s="2" customFormat="1" x14ac:dyDescent="0.15"/>
    <row r="49" s="2" customFormat="1" x14ac:dyDescent="0.15"/>
    <row r="50" s="2" customFormat="1" x14ac:dyDescent="0.15"/>
    <row r="51" s="2" customFormat="1" x14ac:dyDescent="0.15"/>
    <row r="52" s="2" customFormat="1" x14ac:dyDescent="0.15"/>
    <row r="53" s="2" customFormat="1" x14ac:dyDescent="0.15"/>
    <row r="54" s="2" customFormat="1" x14ac:dyDescent="0.15"/>
    <row r="55" s="2" customFormat="1" x14ac:dyDescent="0.15"/>
    <row r="56" s="2" customFormat="1" x14ac:dyDescent="0.15"/>
    <row r="57" s="2" customFormat="1" x14ac:dyDescent="0.15"/>
    <row r="58" s="2" customFormat="1" x14ac:dyDescent="0.15"/>
    <row r="59" s="2" customFormat="1" x14ac:dyDescent="0.15"/>
    <row r="60" s="2" customFormat="1" x14ac:dyDescent="0.15"/>
    <row r="61" s="2" customFormat="1" x14ac:dyDescent="0.15"/>
    <row r="62" s="2" customFormat="1" x14ac:dyDescent="0.15"/>
    <row r="63" s="2" customFormat="1" x14ac:dyDescent="0.15"/>
    <row r="64" s="2" customFormat="1" x14ac:dyDescent="0.15"/>
    <row r="65" s="2" customFormat="1" x14ac:dyDescent="0.15"/>
    <row r="66" s="2" customFormat="1" x14ac:dyDescent="0.15"/>
    <row r="67" s="2" customFormat="1" x14ac:dyDescent="0.15"/>
    <row r="68" s="2" customFormat="1" x14ac:dyDescent="0.15"/>
    <row r="69" s="2" customFormat="1" x14ac:dyDescent="0.15"/>
    <row r="70" s="2" customFormat="1" x14ac:dyDescent="0.15"/>
    <row r="71" s="2" customFormat="1" x14ac:dyDescent="0.15"/>
    <row r="72" s="2" customFormat="1" x14ac:dyDescent="0.15"/>
    <row r="73" s="2" customFormat="1" x14ac:dyDescent="0.15"/>
    <row r="74" s="2" customFormat="1" x14ac:dyDescent="0.15"/>
    <row r="75" s="2" customFormat="1" x14ac:dyDescent="0.15"/>
    <row r="76" s="2" customFormat="1" x14ac:dyDescent="0.15"/>
    <row r="77" s="2" customFormat="1" x14ac:dyDescent="0.15"/>
    <row r="78" s="2" customFormat="1" x14ac:dyDescent="0.15"/>
    <row r="79" s="2" customFormat="1" x14ac:dyDescent="0.15"/>
    <row r="80" s="2" customFormat="1" x14ac:dyDescent="0.15"/>
    <row r="81" s="2" customFormat="1" x14ac:dyDescent="0.15"/>
    <row r="82" s="2" customFormat="1" x14ac:dyDescent="0.15"/>
    <row r="83" s="2" customFormat="1" x14ac:dyDescent="0.15"/>
    <row r="84" s="2" customFormat="1" x14ac:dyDescent="0.15"/>
    <row r="85" s="2" customFormat="1" x14ac:dyDescent="0.15"/>
    <row r="86" s="2" customFormat="1" x14ac:dyDescent="0.15"/>
    <row r="87" s="2" customFormat="1" x14ac:dyDescent="0.15"/>
    <row r="88" s="2" customFormat="1" x14ac:dyDescent="0.15"/>
    <row r="89" s="2" customFormat="1" x14ac:dyDescent="0.15"/>
    <row r="90" s="2" customFormat="1" x14ac:dyDescent="0.15"/>
    <row r="91" s="2" customFormat="1" x14ac:dyDescent="0.15"/>
    <row r="92" s="2" customFormat="1" x14ac:dyDescent="0.15"/>
    <row r="93" s="2" customFormat="1" x14ac:dyDescent="0.15"/>
    <row r="94" s="2" customFormat="1" x14ac:dyDescent="0.15"/>
    <row r="95" s="2" customFormat="1" x14ac:dyDescent="0.15"/>
    <row r="96" s="2" customFormat="1" x14ac:dyDescent="0.15"/>
    <row r="97" s="2" customFormat="1" x14ac:dyDescent="0.15"/>
    <row r="98" s="2" customFormat="1" x14ac:dyDescent="0.15"/>
    <row r="99" s="2" customFormat="1" x14ac:dyDescent="0.15"/>
    <row r="100" s="2" customFormat="1" x14ac:dyDescent="0.15"/>
    <row r="101" s="2" customFormat="1" x14ac:dyDescent="0.15"/>
    <row r="102" s="2" customFormat="1" x14ac:dyDescent="0.15"/>
    <row r="103" s="2" customFormat="1" x14ac:dyDescent="0.15"/>
    <row r="104" s="2" customFormat="1" x14ac:dyDescent="0.15"/>
    <row r="105" s="2" customFormat="1" x14ac:dyDescent="0.15"/>
    <row r="106" s="2" customFormat="1" x14ac:dyDescent="0.15"/>
    <row r="107" s="2" customFormat="1" x14ac:dyDescent="0.15"/>
    <row r="108" s="2" customFormat="1" x14ac:dyDescent="0.15"/>
    <row r="109" s="2" customFormat="1" x14ac:dyDescent="0.15"/>
    <row r="110" s="2" customFormat="1" x14ac:dyDescent="0.15"/>
    <row r="111" s="2" customFormat="1" x14ac:dyDescent="0.15"/>
    <row r="112" s="2" customFormat="1" x14ac:dyDescent="0.15"/>
    <row r="113" s="2" customFormat="1" x14ac:dyDescent="0.15"/>
    <row r="114" s="2" customFormat="1" x14ac:dyDescent="0.15"/>
    <row r="115" s="2" customFormat="1" x14ac:dyDescent="0.15"/>
    <row r="116" s="2" customFormat="1" x14ac:dyDescent="0.15"/>
    <row r="117" s="2" customFormat="1" x14ac:dyDescent="0.15"/>
    <row r="118" s="2" customFormat="1" x14ac:dyDescent="0.15"/>
    <row r="119" s="2" customFormat="1" x14ac:dyDescent="0.15"/>
    <row r="120" s="2" customFormat="1" x14ac:dyDescent="0.15"/>
    <row r="121" s="2" customFormat="1" x14ac:dyDescent="0.15"/>
    <row r="122" s="2" customFormat="1" x14ac:dyDescent="0.15"/>
    <row r="123" s="2" customFormat="1" x14ac:dyDescent="0.15"/>
    <row r="124" s="2" customFormat="1" x14ac:dyDescent="0.15"/>
    <row r="125" s="2" customFormat="1" x14ac:dyDescent="0.15"/>
    <row r="126" s="2" customFormat="1" x14ac:dyDescent="0.15"/>
  </sheetData>
  <mergeCells count="46">
    <mergeCell ref="B2:D2"/>
    <mergeCell ref="F32:H32"/>
    <mergeCell ref="F33:H33"/>
    <mergeCell ref="F34:H34"/>
    <mergeCell ref="B28:D29"/>
    <mergeCell ref="G2:H2"/>
    <mergeCell ref="B5:C5"/>
    <mergeCell ref="B7:C7"/>
    <mergeCell ref="B8:C8"/>
    <mergeCell ref="B9:C9"/>
    <mergeCell ref="B12:C12"/>
    <mergeCell ref="B13:C13"/>
    <mergeCell ref="B15:C15"/>
    <mergeCell ref="B25:C25"/>
    <mergeCell ref="B26:C26"/>
    <mergeCell ref="B27:C27"/>
    <mergeCell ref="F35:H35"/>
    <mergeCell ref="F30:H30"/>
    <mergeCell ref="F31:H31"/>
    <mergeCell ref="B24:D24"/>
    <mergeCell ref="B4:D4"/>
    <mergeCell ref="F4:I4"/>
    <mergeCell ref="F14:I14"/>
    <mergeCell ref="F24:I24"/>
    <mergeCell ref="F25:H25"/>
    <mergeCell ref="F29:H29"/>
    <mergeCell ref="F5:G5"/>
    <mergeCell ref="F15:G15"/>
    <mergeCell ref="F26:H26"/>
    <mergeCell ref="F28:H28"/>
    <mergeCell ref="B16:C16"/>
    <mergeCell ref="B17:C17"/>
    <mergeCell ref="B11:C11"/>
    <mergeCell ref="F27:G27"/>
    <mergeCell ref="K30:N30"/>
    <mergeCell ref="K31:L31"/>
    <mergeCell ref="K4:M4"/>
    <mergeCell ref="K5:L5"/>
    <mergeCell ref="K25:L25"/>
    <mergeCell ref="K24:M24"/>
    <mergeCell ref="K15:L15"/>
    <mergeCell ref="K14:N14"/>
    <mergeCell ref="B18:C18"/>
    <mergeCell ref="B19:C19"/>
    <mergeCell ref="B21:C21"/>
    <mergeCell ref="B22:C22"/>
  </mergeCells>
  <phoneticPr fontId="1"/>
  <dataValidations count="1">
    <dataValidation type="list" allowBlank="1" showInputMessage="1" showErrorMessage="1" sqref="C14 H27" xr:uid="{3DD5018B-5311-4D88-B7A7-2F26E0A8145D}">
      <formula1>"あり,なし"</formula1>
    </dataValidation>
  </dataValidations>
  <pageMargins left="0.31496062992125984" right="0.31496062992125984" top="0.55118110236220474" bottom="0.55118110236220474" header="0.31496062992125984" footer="0.31496062992125984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1:AU65"/>
  <sheetViews>
    <sheetView topLeftCell="A10" zoomScaleNormal="100" workbookViewId="0">
      <selection activeCell="B2" sqref="B2:M3"/>
    </sheetView>
  </sheetViews>
  <sheetFormatPr defaultColWidth="3" defaultRowHeight="12" x14ac:dyDescent="0.15"/>
  <cols>
    <col min="1" max="1" width="3.625" style="57" customWidth="1"/>
    <col min="2" max="2" width="5.375" style="57" customWidth="1"/>
    <col min="3" max="3" width="6.375" style="57" customWidth="1"/>
    <col min="4" max="4" width="4.875" style="57" customWidth="1"/>
    <col min="5" max="5" width="7.125" style="57" customWidth="1"/>
    <col min="6" max="6" width="6.75" style="57" customWidth="1"/>
    <col min="7" max="23" width="9.125" style="57" customWidth="1"/>
    <col min="24" max="24" width="2" style="61" customWidth="1"/>
    <col min="25" max="25" width="15.625" style="57" customWidth="1"/>
    <col min="26" max="45" width="9.125" style="57" customWidth="1"/>
    <col min="46" max="47" width="10" style="57" customWidth="1"/>
    <col min="48" max="16384" width="3" style="57"/>
  </cols>
  <sheetData>
    <row r="1" spans="2:47" ht="23.25" customHeight="1" x14ac:dyDescent="0.15"/>
    <row r="2" spans="2:47" ht="30" customHeight="1" x14ac:dyDescent="0.15">
      <c r="B2" s="315" t="s">
        <v>173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86" t="s">
        <v>242</v>
      </c>
      <c r="O2" s="386"/>
      <c r="P2" s="386"/>
      <c r="Q2" s="386"/>
      <c r="R2" s="386"/>
      <c r="S2" s="386"/>
      <c r="T2" s="386"/>
      <c r="U2" s="386"/>
      <c r="V2" s="386"/>
      <c r="W2" s="386"/>
      <c r="Y2" s="389" t="s">
        <v>172</v>
      </c>
      <c r="Z2" s="389"/>
      <c r="AA2" s="389"/>
      <c r="AB2" s="389"/>
      <c r="AC2" s="389"/>
      <c r="AD2" s="389"/>
      <c r="AE2" s="389"/>
      <c r="AF2" s="389"/>
      <c r="AG2" s="389"/>
      <c r="AH2" s="389"/>
      <c r="AI2" s="389"/>
      <c r="AJ2" s="386" t="s">
        <v>242</v>
      </c>
      <c r="AK2" s="387"/>
      <c r="AL2" s="387"/>
      <c r="AM2" s="387"/>
      <c r="AN2" s="387"/>
      <c r="AO2" s="387"/>
      <c r="AP2" s="387"/>
      <c r="AQ2" s="387"/>
      <c r="AR2" s="387"/>
      <c r="AS2" s="387"/>
    </row>
    <row r="3" spans="2:47" ht="30" customHeight="1" thickBot="1" x14ac:dyDescent="0.2"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90"/>
      <c r="O3" s="390"/>
      <c r="P3" s="390"/>
      <c r="Q3" s="390"/>
      <c r="R3" s="390"/>
      <c r="S3" s="390"/>
      <c r="T3" s="390"/>
      <c r="U3" s="390"/>
      <c r="V3" s="390"/>
      <c r="W3" s="390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8"/>
      <c r="AK3" s="388"/>
      <c r="AL3" s="388"/>
      <c r="AM3" s="388"/>
      <c r="AN3" s="388"/>
      <c r="AO3" s="388"/>
      <c r="AP3" s="388"/>
      <c r="AQ3" s="388"/>
      <c r="AR3" s="388"/>
      <c r="AS3" s="388"/>
    </row>
    <row r="4" spans="2:47" ht="27" customHeight="1" x14ac:dyDescent="0.15">
      <c r="B4" s="324" t="s">
        <v>0</v>
      </c>
      <c r="C4" s="325"/>
      <c r="D4" s="325"/>
      <c r="E4" s="325"/>
      <c r="F4" s="325"/>
      <c r="G4" s="202">
        <f ca="1">YEAR(TODAY())</f>
        <v>2022</v>
      </c>
      <c r="H4" s="202">
        <f ca="1">G4+1</f>
        <v>2023</v>
      </c>
      <c r="I4" s="202">
        <f t="shared" ref="I4:AS4" ca="1" si="0">H4+1</f>
        <v>2024</v>
      </c>
      <c r="J4" s="202">
        <f t="shared" ca="1" si="0"/>
        <v>2025</v>
      </c>
      <c r="K4" s="202">
        <f t="shared" ca="1" si="0"/>
        <v>2026</v>
      </c>
      <c r="L4" s="202">
        <f t="shared" ca="1" si="0"/>
        <v>2027</v>
      </c>
      <c r="M4" s="202">
        <f t="shared" ca="1" si="0"/>
        <v>2028</v>
      </c>
      <c r="N4" s="202">
        <f t="shared" ca="1" si="0"/>
        <v>2029</v>
      </c>
      <c r="O4" s="202">
        <f t="shared" ca="1" si="0"/>
        <v>2030</v>
      </c>
      <c r="P4" s="202">
        <f t="shared" ca="1" si="0"/>
        <v>2031</v>
      </c>
      <c r="Q4" s="202">
        <f t="shared" ca="1" si="0"/>
        <v>2032</v>
      </c>
      <c r="R4" s="202">
        <f t="shared" ca="1" si="0"/>
        <v>2033</v>
      </c>
      <c r="S4" s="202">
        <f t="shared" ca="1" si="0"/>
        <v>2034</v>
      </c>
      <c r="T4" s="202">
        <f t="shared" ca="1" si="0"/>
        <v>2035</v>
      </c>
      <c r="U4" s="202">
        <f t="shared" ca="1" si="0"/>
        <v>2036</v>
      </c>
      <c r="V4" s="202">
        <f t="shared" ca="1" si="0"/>
        <v>2037</v>
      </c>
      <c r="W4" s="203">
        <f t="shared" ca="1" si="0"/>
        <v>2038</v>
      </c>
      <c r="X4" s="96"/>
      <c r="Y4" s="204" t="str">
        <f>B4</f>
        <v>西暦</v>
      </c>
      <c r="Z4" s="202">
        <f ca="1">W4+1</f>
        <v>2039</v>
      </c>
      <c r="AA4" s="202">
        <f t="shared" ca="1" si="0"/>
        <v>2040</v>
      </c>
      <c r="AB4" s="202">
        <f t="shared" ca="1" si="0"/>
        <v>2041</v>
      </c>
      <c r="AC4" s="202">
        <f t="shared" ca="1" si="0"/>
        <v>2042</v>
      </c>
      <c r="AD4" s="202">
        <f t="shared" ca="1" si="0"/>
        <v>2043</v>
      </c>
      <c r="AE4" s="202">
        <f t="shared" ca="1" si="0"/>
        <v>2044</v>
      </c>
      <c r="AF4" s="202">
        <f t="shared" ca="1" si="0"/>
        <v>2045</v>
      </c>
      <c r="AG4" s="202">
        <f t="shared" ca="1" si="0"/>
        <v>2046</v>
      </c>
      <c r="AH4" s="202">
        <f t="shared" ca="1" si="0"/>
        <v>2047</v>
      </c>
      <c r="AI4" s="202">
        <f t="shared" ca="1" si="0"/>
        <v>2048</v>
      </c>
      <c r="AJ4" s="202">
        <f t="shared" ca="1" si="0"/>
        <v>2049</v>
      </c>
      <c r="AK4" s="202">
        <f t="shared" ca="1" si="0"/>
        <v>2050</v>
      </c>
      <c r="AL4" s="202">
        <f t="shared" ca="1" si="0"/>
        <v>2051</v>
      </c>
      <c r="AM4" s="202">
        <f t="shared" ca="1" si="0"/>
        <v>2052</v>
      </c>
      <c r="AN4" s="202">
        <f t="shared" ca="1" si="0"/>
        <v>2053</v>
      </c>
      <c r="AO4" s="202">
        <f t="shared" ca="1" si="0"/>
        <v>2054</v>
      </c>
      <c r="AP4" s="202">
        <f t="shared" ca="1" si="0"/>
        <v>2055</v>
      </c>
      <c r="AQ4" s="202">
        <f t="shared" ca="1" si="0"/>
        <v>2056</v>
      </c>
      <c r="AR4" s="202">
        <f t="shared" ca="1" si="0"/>
        <v>2057</v>
      </c>
      <c r="AS4" s="203">
        <f t="shared" ca="1" si="0"/>
        <v>2058</v>
      </c>
      <c r="AT4" s="58"/>
      <c r="AU4" s="59"/>
    </row>
    <row r="5" spans="2:47" ht="27" customHeight="1" x14ac:dyDescent="0.15">
      <c r="B5" s="326" t="s">
        <v>1</v>
      </c>
      <c r="C5" s="317"/>
      <c r="D5" s="317"/>
      <c r="E5" s="317"/>
      <c r="F5" s="317"/>
      <c r="G5" s="60" t="s">
        <v>45</v>
      </c>
      <c r="H5" s="60" t="s">
        <v>2</v>
      </c>
      <c r="I5" s="60" t="s">
        <v>3</v>
      </c>
      <c r="J5" s="60" t="s">
        <v>4</v>
      </c>
      <c r="K5" s="60" t="s">
        <v>5</v>
      </c>
      <c r="L5" s="60" t="s">
        <v>6</v>
      </c>
      <c r="M5" s="60" t="s">
        <v>7</v>
      </c>
      <c r="N5" s="60" t="s">
        <v>8</v>
      </c>
      <c r="O5" s="60" t="s">
        <v>9</v>
      </c>
      <c r="P5" s="60" t="s">
        <v>10</v>
      </c>
      <c r="Q5" s="60" t="s">
        <v>11</v>
      </c>
      <c r="R5" s="60" t="s">
        <v>12</v>
      </c>
      <c r="S5" s="60" t="s">
        <v>13</v>
      </c>
      <c r="T5" s="60" t="s">
        <v>14</v>
      </c>
      <c r="U5" s="60" t="s">
        <v>15</v>
      </c>
      <c r="V5" s="60" t="s">
        <v>16</v>
      </c>
      <c r="W5" s="105" t="s">
        <v>17</v>
      </c>
      <c r="X5" s="97"/>
      <c r="Y5" s="113" t="str">
        <f>B5</f>
        <v>経過年数</v>
      </c>
      <c r="Z5" s="60" t="s">
        <v>18</v>
      </c>
      <c r="AA5" s="60" t="s">
        <v>19</v>
      </c>
      <c r="AB5" s="60" t="s">
        <v>20</v>
      </c>
      <c r="AC5" s="60" t="s">
        <v>21</v>
      </c>
      <c r="AD5" s="60" t="s">
        <v>22</v>
      </c>
      <c r="AE5" s="60" t="s">
        <v>23</v>
      </c>
      <c r="AF5" s="60" t="s">
        <v>24</v>
      </c>
      <c r="AG5" s="60" t="s">
        <v>25</v>
      </c>
      <c r="AH5" s="60" t="s">
        <v>26</v>
      </c>
      <c r="AI5" s="60" t="s">
        <v>27</v>
      </c>
      <c r="AJ5" s="60" t="s">
        <v>28</v>
      </c>
      <c r="AK5" s="60" t="s">
        <v>29</v>
      </c>
      <c r="AL5" s="60" t="s">
        <v>30</v>
      </c>
      <c r="AM5" s="60" t="s">
        <v>31</v>
      </c>
      <c r="AN5" s="60" t="s">
        <v>32</v>
      </c>
      <c r="AO5" s="60" t="s">
        <v>33</v>
      </c>
      <c r="AP5" s="60" t="s">
        <v>34</v>
      </c>
      <c r="AQ5" s="60" t="s">
        <v>35</v>
      </c>
      <c r="AR5" s="60" t="s">
        <v>36</v>
      </c>
      <c r="AS5" s="105" t="s">
        <v>169</v>
      </c>
      <c r="AT5" s="61"/>
    </row>
    <row r="6" spans="2:47" ht="27" customHeight="1" x14ac:dyDescent="0.15">
      <c r="B6" s="313" t="str">
        <f>支出の部!H2</f>
        <v>ショウサク　太郎</v>
      </c>
      <c r="C6" s="314"/>
      <c r="D6" s="314"/>
      <c r="E6" s="337" t="s">
        <v>37</v>
      </c>
      <c r="F6" s="337"/>
      <c r="G6" s="62">
        <v>30</v>
      </c>
      <c r="H6" s="62">
        <f>IF(G6="","",G6+1)</f>
        <v>31</v>
      </c>
      <c r="I6" s="62">
        <f t="shared" ref="I6:AS6" si="1">IF(H6="","",H6+1)</f>
        <v>32</v>
      </c>
      <c r="J6" s="62">
        <f t="shared" si="1"/>
        <v>33</v>
      </c>
      <c r="K6" s="62">
        <f t="shared" si="1"/>
        <v>34</v>
      </c>
      <c r="L6" s="62">
        <f t="shared" si="1"/>
        <v>35</v>
      </c>
      <c r="M6" s="62">
        <f t="shared" si="1"/>
        <v>36</v>
      </c>
      <c r="N6" s="62">
        <f t="shared" si="1"/>
        <v>37</v>
      </c>
      <c r="O6" s="62">
        <f t="shared" si="1"/>
        <v>38</v>
      </c>
      <c r="P6" s="62">
        <f t="shared" si="1"/>
        <v>39</v>
      </c>
      <c r="Q6" s="62">
        <f t="shared" si="1"/>
        <v>40</v>
      </c>
      <c r="R6" s="62">
        <f t="shared" si="1"/>
        <v>41</v>
      </c>
      <c r="S6" s="62">
        <f t="shared" si="1"/>
        <v>42</v>
      </c>
      <c r="T6" s="62">
        <f t="shared" si="1"/>
        <v>43</v>
      </c>
      <c r="U6" s="62">
        <f t="shared" si="1"/>
        <v>44</v>
      </c>
      <c r="V6" s="62">
        <f t="shared" si="1"/>
        <v>45</v>
      </c>
      <c r="W6" s="132">
        <f t="shared" si="1"/>
        <v>46</v>
      </c>
      <c r="X6" s="98"/>
      <c r="Y6" s="316" t="str">
        <f>B6</f>
        <v>ショウサク　太郎</v>
      </c>
      <c r="Z6" s="62">
        <f>IF(W6="","",W6+1)</f>
        <v>47</v>
      </c>
      <c r="AA6" s="62">
        <f t="shared" si="1"/>
        <v>48</v>
      </c>
      <c r="AB6" s="62">
        <f t="shared" si="1"/>
        <v>49</v>
      </c>
      <c r="AC6" s="62">
        <f t="shared" si="1"/>
        <v>50</v>
      </c>
      <c r="AD6" s="62">
        <f t="shared" si="1"/>
        <v>51</v>
      </c>
      <c r="AE6" s="62">
        <f t="shared" si="1"/>
        <v>52</v>
      </c>
      <c r="AF6" s="62">
        <f t="shared" si="1"/>
        <v>53</v>
      </c>
      <c r="AG6" s="62">
        <f t="shared" si="1"/>
        <v>54</v>
      </c>
      <c r="AH6" s="62">
        <f t="shared" si="1"/>
        <v>55</v>
      </c>
      <c r="AI6" s="62">
        <f t="shared" si="1"/>
        <v>56</v>
      </c>
      <c r="AJ6" s="62">
        <f t="shared" si="1"/>
        <v>57</v>
      </c>
      <c r="AK6" s="62">
        <f t="shared" si="1"/>
        <v>58</v>
      </c>
      <c r="AL6" s="62">
        <f t="shared" si="1"/>
        <v>59</v>
      </c>
      <c r="AM6" s="62">
        <f t="shared" si="1"/>
        <v>60</v>
      </c>
      <c r="AN6" s="62">
        <f t="shared" si="1"/>
        <v>61</v>
      </c>
      <c r="AO6" s="62">
        <f t="shared" si="1"/>
        <v>62</v>
      </c>
      <c r="AP6" s="62">
        <f t="shared" si="1"/>
        <v>63</v>
      </c>
      <c r="AQ6" s="62">
        <f t="shared" si="1"/>
        <v>64</v>
      </c>
      <c r="AR6" s="62">
        <f t="shared" si="1"/>
        <v>65</v>
      </c>
      <c r="AS6" s="132">
        <f t="shared" si="1"/>
        <v>66</v>
      </c>
      <c r="AT6" s="61"/>
    </row>
    <row r="7" spans="2:47" ht="27" customHeight="1" x14ac:dyDescent="0.15">
      <c r="B7" s="313"/>
      <c r="C7" s="314"/>
      <c r="D7" s="314"/>
      <c r="E7" s="391" t="s">
        <v>164</v>
      </c>
      <c r="F7" s="392"/>
      <c r="G7" s="129" t="str">
        <f>IF(G6=65,"退職","")</f>
        <v/>
      </c>
      <c r="H7" s="129" t="str">
        <f t="shared" ref="H7:W7" si="2">IF(H6=65,"退職","")</f>
        <v/>
      </c>
      <c r="I7" s="129" t="str">
        <f t="shared" si="2"/>
        <v/>
      </c>
      <c r="J7" s="129" t="str">
        <f t="shared" si="2"/>
        <v/>
      </c>
      <c r="K7" s="129" t="str">
        <f t="shared" si="2"/>
        <v/>
      </c>
      <c r="L7" s="129" t="str">
        <f t="shared" si="2"/>
        <v/>
      </c>
      <c r="M7" s="129" t="str">
        <f t="shared" si="2"/>
        <v/>
      </c>
      <c r="N7" s="129" t="str">
        <f t="shared" si="2"/>
        <v/>
      </c>
      <c r="O7" s="129" t="str">
        <f t="shared" si="2"/>
        <v/>
      </c>
      <c r="P7" s="129" t="str">
        <f t="shared" si="2"/>
        <v/>
      </c>
      <c r="Q7" s="129" t="str">
        <f t="shared" si="2"/>
        <v/>
      </c>
      <c r="R7" s="129" t="str">
        <f t="shared" si="2"/>
        <v/>
      </c>
      <c r="S7" s="129" t="str">
        <f t="shared" si="2"/>
        <v/>
      </c>
      <c r="T7" s="129" t="str">
        <f t="shared" si="2"/>
        <v/>
      </c>
      <c r="U7" s="129" t="str">
        <f t="shared" si="2"/>
        <v/>
      </c>
      <c r="V7" s="129" t="str">
        <f t="shared" si="2"/>
        <v/>
      </c>
      <c r="W7" s="108" t="str">
        <f t="shared" si="2"/>
        <v/>
      </c>
      <c r="X7" s="98"/>
      <c r="Y7" s="316"/>
      <c r="Z7" s="129" t="str">
        <f t="shared" ref="Z7" si="3">IF(Z6=65,"退職","")</f>
        <v/>
      </c>
      <c r="AA7" s="129" t="str">
        <f t="shared" ref="AA7" si="4">IF(AA6=65,"退職","")</f>
        <v/>
      </c>
      <c r="AB7" s="129" t="str">
        <f t="shared" ref="AB7" si="5">IF(AB6=65,"退職","")</f>
        <v/>
      </c>
      <c r="AC7" s="129" t="str">
        <f t="shared" ref="AC7" si="6">IF(AC6=65,"退職","")</f>
        <v/>
      </c>
      <c r="AD7" s="129" t="str">
        <f t="shared" ref="AD7" si="7">IF(AD6=65,"退職","")</f>
        <v/>
      </c>
      <c r="AE7" s="129" t="str">
        <f t="shared" ref="AE7" si="8">IF(AE6=65,"退職","")</f>
        <v/>
      </c>
      <c r="AF7" s="129" t="str">
        <f t="shared" ref="AF7" si="9">IF(AF6=65,"退職","")</f>
        <v/>
      </c>
      <c r="AG7" s="129" t="str">
        <f t="shared" ref="AG7" si="10">IF(AG6=65,"退職","")</f>
        <v/>
      </c>
      <c r="AH7" s="129" t="str">
        <f t="shared" ref="AH7" si="11">IF(AH6=65,"退職","")</f>
        <v/>
      </c>
      <c r="AI7" s="129" t="str">
        <f t="shared" ref="AI7" si="12">IF(AI6=65,"退職","")</f>
        <v/>
      </c>
      <c r="AJ7" s="129" t="str">
        <f t="shared" ref="AJ7" si="13">IF(AJ6=65,"退職","")</f>
        <v/>
      </c>
      <c r="AK7" s="129" t="str">
        <f t="shared" ref="AK7" si="14">IF(AK6=65,"退職","")</f>
        <v/>
      </c>
      <c r="AL7" s="129" t="str">
        <f t="shared" ref="AL7" si="15">IF(AL6=65,"退職","")</f>
        <v/>
      </c>
      <c r="AM7" s="129" t="str">
        <f t="shared" ref="AM7" si="16">IF(AM6=65,"退職","")</f>
        <v/>
      </c>
      <c r="AN7" s="129" t="str">
        <f t="shared" ref="AN7" si="17">IF(AN6=65,"退職","")</f>
        <v/>
      </c>
      <c r="AO7" s="129" t="str">
        <f t="shared" ref="AO7" si="18">IF(AO6=65,"退職","")</f>
        <v/>
      </c>
      <c r="AP7" s="129" t="str">
        <f t="shared" ref="AP7" si="19">IF(AP6=65,"退職","")</f>
        <v/>
      </c>
      <c r="AQ7" s="129" t="str">
        <f t="shared" ref="AQ7" si="20">IF(AQ6=65,"退職","")</f>
        <v/>
      </c>
      <c r="AR7" s="129" t="str">
        <f t="shared" ref="AR7:AS7" si="21">IF(AR6=65,"退職","")</f>
        <v>退職</v>
      </c>
      <c r="AS7" s="108" t="str">
        <f t="shared" si="21"/>
        <v/>
      </c>
      <c r="AT7" s="61"/>
    </row>
    <row r="8" spans="2:47" ht="27" customHeight="1" x14ac:dyDescent="0.15">
      <c r="B8" s="313"/>
      <c r="C8" s="314"/>
      <c r="D8" s="314"/>
      <c r="E8" s="317" t="s">
        <v>80</v>
      </c>
      <c r="F8" s="317"/>
      <c r="G8" s="64">
        <v>15</v>
      </c>
      <c r="H8" s="65">
        <f>IF(G8="","",G8)</f>
        <v>15</v>
      </c>
      <c r="I8" s="65">
        <f t="shared" ref="I8:AS8" si="22">IF(H8="","",H8)</f>
        <v>15</v>
      </c>
      <c r="J8" s="65">
        <f t="shared" si="22"/>
        <v>15</v>
      </c>
      <c r="K8" s="65">
        <f t="shared" si="22"/>
        <v>15</v>
      </c>
      <c r="L8" s="65">
        <f t="shared" si="22"/>
        <v>15</v>
      </c>
      <c r="M8" s="65">
        <f t="shared" si="22"/>
        <v>15</v>
      </c>
      <c r="N8" s="65">
        <f t="shared" si="22"/>
        <v>15</v>
      </c>
      <c r="O8" s="65">
        <f t="shared" si="22"/>
        <v>15</v>
      </c>
      <c r="P8" s="65">
        <f t="shared" si="22"/>
        <v>15</v>
      </c>
      <c r="Q8" s="65">
        <f t="shared" si="22"/>
        <v>15</v>
      </c>
      <c r="R8" s="65">
        <f t="shared" si="22"/>
        <v>15</v>
      </c>
      <c r="S8" s="65">
        <f t="shared" si="22"/>
        <v>15</v>
      </c>
      <c r="T8" s="65">
        <f t="shared" si="22"/>
        <v>15</v>
      </c>
      <c r="U8" s="65">
        <f t="shared" si="22"/>
        <v>15</v>
      </c>
      <c r="V8" s="65">
        <f t="shared" si="22"/>
        <v>15</v>
      </c>
      <c r="W8" s="107">
        <f t="shared" si="22"/>
        <v>15</v>
      </c>
      <c r="X8" s="99"/>
      <c r="Y8" s="316"/>
      <c r="Z8" s="65">
        <f>IF(W8="","",W8)</f>
        <v>15</v>
      </c>
      <c r="AA8" s="65">
        <f t="shared" si="22"/>
        <v>15</v>
      </c>
      <c r="AB8" s="65">
        <f t="shared" si="22"/>
        <v>15</v>
      </c>
      <c r="AC8" s="65">
        <f t="shared" si="22"/>
        <v>15</v>
      </c>
      <c r="AD8" s="65">
        <f t="shared" si="22"/>
        <v>15</v>
      </c>
      <c r="AE8" s="65">
        <f t="shared" si="22"/>
        <v>15</v>
      </c>
      <c r="AF8" s="65">
        <f t="shared" si="22"/>
        <v>15</v>
      </c>
      <c r="AG8" s="65">
        <f t="shared" si="22"/>
        <v>15</v>
      </c>
      <c r="AH8" s="65">
        <f t="shared" si="22"/>
        <v>15</v>
      </c>
      <c r="AI8" s="65">
        <f t="shared" si="22"/>
        <v>15</v>
      </c>
      <c r="AJ8" s="65">
        <f t="shared" si="22"/>
        <v>15</v>
      </c>
      <c r="AK8" s="65">
        <f t="shared" si="22"/>
        <v>15</v>
      </c>
      <c r="AL8" s="65">
        <f t="shared" si="22"/>
        <v>15</v>
      </c>
      <c r="AM8" s="65">
        <f t="shared" si="22"/>
        <v>15</v>
      </c>
      <c r="AN8" s="65">
        <f t="shared" si="22"/>
        <v>15</v>
      </c>
      <c r="AO8" s="65">
        <f t="shared" si="22"/>
        <v>15</v>
      </c>
      <c r="AP8" s="65">
        <f t="shared" si="22"/>
        <v>15</v>
      </c>
      <c r="AQ8" s="65">
        <f t="shared" si="22"/>
        <v>15</v>
      </c>
      <c r="AR8" s="65">
        <f t="shared" si="22"/>
        <v>15</v>
      </c>
      <c r="AS8" s="107">
        <f t="shared" si="22"/>
        <v>15</v>
      </c>
      <c r="AT8" s="61"/>
    </row>
    <row r="9" spans="2:47" ht="27" customHeight="1" x14ac:dyDescent="0.15">
      <c r="B9" s="313" t="s">
        <v>57</v>
      </c>
      <c r="C9" s="314"/>
      <c r="D9" s="314"/>
      <c r="E9" s="337" t="s">
        <v>37</v>
      </c>
      <c r="F9" s="337"/>
      <c r="G9" s="66">
        <v>31</v>
      </c>
      <c r="H9" s="62">
        <f>IF(G9="","",G9+1)</f>
        <v>32</v>
      </c>
      <c r="I9" s="62">
        <f t="shared" ref="I9:AS9" si="23">IF(H9="","",H9+1)</f>
        <v>33</v>
      </c>
      <c r="J9" s="62">
        <f t="shared" si="23"/>
        <v>34</v>
      </c>
      <c r="K9" s="62">
        <f t="shared" si="23"/>
        <v>35</v>
      </c>
      <c r="L9" s="62">
        <f t="shared" si="23"/>
        <v>36</v>
      </c>
      <c r="M9" s="62">
        <f t="shared" si="23"/>
        <v>37</v>
      </c>
      <c r="N9" s="62">
        <f t="shared" si="23"/>
        <v>38</v>
      </c>
      <c r="O9" s="62">
        <f t="shared" si="23"/>
        <v>39</v>
      </c>
      <c r="P9" s="62">
        <f t="shared" si="23"/>
        <v>40</v>
      </c>
      <c r="Q9" s="62">
        <f t="shared" si="23"/>
        <v>41</v>
      </c>
      <c r="R9" s="62">
        <f t="shared" si="23"/>
        <v>42</v>
      </c>
      <c r="S9" s="62">
        <f t="shared" si="23"/>
        <v>43</v>
      </c>
      <c r="T9" s="62">
        <f t="shared" si="23"/>
        <v>44</v>
      </c>
      <c r="U9" s="62">
        <f t="shared" si="23"/>
        <v>45</v>
      </c>
      <c r="V9" s="62">
        <f t="shared" si="23"/>
        <v>46</v>
      </c>
      <c r="W9" s="132">
        <f t="shared" si="23"/>
        <v>47</v>
      </c>
      <c r="X9" s="98"/>
      <c r="Y9" s="316" t="str">
        <f>B9</f>
        <v>奥様</v>
      </c>
      <c r="Z9" s="62">
        <f>IF(W9="","",W9+1)</f>
        <v>48</v>
      </c>
      <c r="AA9" s="62">
        <f t="shared" si="23"/>
        <v>49</v>
      </c>
      <c r="AB9" s="62">
        <f t="shared" si="23"/>
        <v>50</v>
      </c>
      <c r="AC9" s="62">
        <f t="shared" si="23"/>
        <v>51</v>
      </c>
      <c r="AD9" s="62">
        <f t="shared" si="23"/>
        <v>52</v>
      </c>
      <c r="AE9" s="62">
        <f t="shared" si="23"/>
        <v>53</v>
      </c>
      <c r="AF9" s="62">
        <f t="shared" si="23"/>
        <v>54</v>
      </c>
      <c r="AG9" s="62">
        <f t="shared" si="23"/>
        <v>55</v>
      </c>
      <c r="AH9" s="62">
        <f t="shared" si="23"/>
        <v>56</v>
      </c>
      <c r="AI9" s="62">
        <f t="shared" si="23"/>
        <v>57</v>
      </c>
      <c r="AJ9" s="62">
        <f t="shared" si="23"/>
        <v>58</v>
      </c>
      <c r="AK9" s="62">
        <f t="shared" si="23"/>
        <v>59</v>
      </c>
      <c r="AL9" s="62">
        <f t="shared" si="23"/>
        <v>60</v>
      </c>
      <c r="AM9" s="62">
        <f t="shared" si="23"/>
        <v>61</v>
      </c>
      <c r="AN9" s="62">
        <f t="shared" si="23"/>
        <v>62</v>
      </c>
      <c r="AO9" s="62">
        <f t="shared" si="23"/>
        <v>63</v>
      </c>
      <c r="AP9" s="62">
        <f t="shared" si="23"/>
        <v>64</v>
      </c>
      <c r="AQ9" s="62">
        <f t="shared" si="23"/>
        <v>65</v>
      </c>
      <c r="AR9" s="62">
        <f t="shared" si="23"/>
        <v>66</v>
      </c>
      <c r="AS9" s="132">
        <f t="shared" si="23"/>
        <v>67</v>
      </c>
      <c r="AT9" s="61"/>
    </row>
    <row r="10" spans="2:47" ht="27" customHeight="1" x14ac:dyDescent="0.15">
      <c r="B10" s="313"/>
      <c r="C10" s="314"/>
      <c r="D10" s="314"/>
      <c r="E10" s="391" t="s">
        <v>164</v>
      </c>
      <c r="F10" s="392"/>
      <c r="G10" s="129" t="str">
        <f>IF(G9=65,"退職","")</f>
        <v/>
      </c>
      <c r="H10" s="129" t="str">
        <f t="shared" ref="H10:W10" si="24">IF(H9=65,"退職","")</f>
        <v/>
      </c>
      <c r="I10" s="129" t="str">
        <f t="shared" si="24"/>
        <v/>
      </c>
      <c r="J10" s="129" t="str">
        <f t="shared" si="24"/>
        <v/>
      </c>
      <c r="K10" s="129" t="str">
        <f t="shared" si="24"/>
        <v/>
      </c>
      <c r="L10" s="129" t="str">
        <f t="shared" si="24"/>
        <v/>
      </c>
      <c r="M10" s="129" t="str">
        <f t="shared" si="24"/>
        <v/>
      </c>
      <c r="N10" s="129" t="str">
        <f t="shared" si="24"/>
        <v/>
      </c>
      <c r="O10" s="129" t="str">
        <f t="shared" si="24"/>
        <v/>
      </c>
      <c r="P10" s="129" t="str">
        <f t="shared" si="24"/>
        <v/>
      </c>
      <c r="Q10" s="129" t="str">
        <f t="shared" si="24"/>
        <v/>
      </c>
      <c r="R10" s="129" t="str">
        <f t="shared" si="24"/>
        <v/>
      </c>
      <c r="S10" s="129" t="str">
        <f t="shared" si="24"/>
        <v/>
      </c>
      <c r="T10" s="129" t="str">
        <f t="shared" si="24"/>
        <v/>
      </c>
      <c r="U10" s="129" t="str">
        <f t="shared" si="24"/>
        <v/>
      </c>
      <c r="V10" s="129" t="str">
        <f t="shared" si="24"/>
        <v/>
      </c>
      <c r="W10" s="108" t="str">
        <f t="shared" si="24"/>
        <v/>
      </c>
      <c r="X10" s="98"/>
      <c r="Y10" s="316"/>
      <c r="Z10" s="129" t="str">
        <f t="shared" ref="Z10" si="25">IF(Z9=65,"退職","")</f>
        <v/>
      </c>
      <c r="AA10" s="129" t="str">
        <f t="shared" ref="AA10" si="26">IF(AA9=65,"退職","")</f>
        <v/>
      </c>
      <c r="AB10" s="129" t="str">
        <f t="shared" ref="AB10" si="27">IF(AB9=65,"退職","")</f>
        <v/>
      </c>
      <c r="AC10" s="129" t="str">
        <f t="shared" ref="AC10" si="28">IF(AC9=65,"退職","")</f>
        <v/>
      </c>
      <c r="AD10" s="129" t="str">
        <f t="shared" ref="AD10" si="29">IF(AD9=65,"退職","")</f>
        <v/>
      </c>
      <c r="AE10" s="129" t="str">
        <f t="shared" ref="AE10" si="30">IF(AE9=65,"退職","")</f>
        <v/>
      </c>
      <c r="AF10" s="129" t="str">
        <f t="shared" ref="AF10" si="31">IF(AF9=65,"退職","")</f>
        <v/>
      </c>
      <c r="AG10" s="129" t="str">
        <f t="shared" ref="AG10" si="32">IF(AG9=65,"退職","")</f>
        <v/>
      </c>
      <c r="AH10" s="129" t="str">
        <f t="shared" ref="AH10" si="33">IF(AH9=65,"退職","")</f>
        <v/>
      </c>
      <c r="AI10" s="129" t="str">
        <f t="shared" ref="AI10" si="34">IF(AI9=65,"退職","")</f>
        <v/>
      </c>
      <c r="AJ10" s="129" t="str">
        <f t="shared" ref="AJ10" si="35">IF(AJ9=65,"退職","")</f>
        <v/>
      </c>
      <c r="AK10" s="129" t="str">
        <f t="shared" ref="AK10" si="36">IF(AK9=65,"退職","")</f>
        <v/>
      </c>
      <c r="AL10" s="129" t="str">
        <f t="shared" ref="AL10" si="37">IF(AL9=65,"退職","")</f>
        <v/>
      </c>
      <c r="AM10" s="129" t="str">
        <f t="shared" ref="AM10" si="38">IF(AM9=65,"退職","")</f>
        <v/>
      </c>
      <c r="AN10" s="129" t="str">
        <f t="shared" ref="AN10" si="39">IF(AN9=65,"退職","")</f>
        <v/>
      </c>
      <c r="AO10" s="129" t="str">
        <f t="shared" ref="AO10" si="40">IF(AO9=65,"退職","")</f>
        <v/>
      </c>
      <c r="AP10" s="129" t="str">
        <f t="shared" ref="AP10" si="41">IF(AP9=65,"退職","")</f>
        <v/>
      </c>
      <c r="AQ10" s="129" t="str">
        <f t="shared" ref="AQ10" si="42">IF(AQ9=65,"退職","")</f>
        <v>退職</v>
      </c>
      <c r="AR10" s="129" t="str">
        <f t="shared" ref="AR10:AS10" si="43">IF(AR9=65,"退職","")</f>
        <v/>
      </c>
      <c r="AS10" s="108" t="str">
        <f t="shared" si="43"/>
        <v/>
      </c>
      <c r="AT10" s="61"/>
    </row>
    <row r="11" spans="2:47" ht="27" customHeight="1" x14ac:dyDescent="0.15">
      <c r="B11" s="313"/>
      <c r="C11" s="314"/>
      <c r="D11" s="314"/>
      <c r="E11" s="317" t="s">
        <v>80</v>
      </c>
      <c r="F11" s="317"/>
      <c r="G11" s="64">
        <v>15</v>
      </c>
      <c r="H11" s="65">
        <f>IF(G11="","",G11)</f>
        <v>15</v>
      </c>
      <c r="I11" s="65">
        <f t="shared" ref="I11:AS11" si="44">IF(H11="","",H11)</f>
        <v>15</v>
      </c>
      <c r="J11" s="65">
        <f t="shared" si="44"/>
        <v>15</v>
      </c>
      <c r="K11" s="65">
        <f t="shared" si="44"/>
        <v>15</v>
      </c>
      <c r="L11" s="65">
        <f t="shared" si="44"/>
        <v>15</v>
      </c>
      <c r="M11" s="65">
        <f t="shared" si="44"/>
        <v>15</v>
      </c>
      <c r="N11" s="65">
        <f t="shared" si="44"/>
        <v>15</v>
      </c>
      <c r="O11" s="65">
        <f t="shared" si="44"/>
        <v>15</v>
      </c>
      <c r="P11" s="65">
        <f t="shared" si="44"/>
        <v>15</v>
      </c>
      <c r="Q11" s="65">
        <f t="shared" si="44"/>
        <v>15</v>
      </c>
      <c r="R11" s="65">
        <f t="shared" si="44"/>
        <v>15</v>
      </c>
      <c r="S11" s="65">
        <f t="shared" si="44"/>
        <v>15</v>
      </c>
      <c r="T11" s="65">
        <f t="shared" si="44"/>
        <v>15</v>
      </c>
      <c r="U11" s="65">
        <f t="shared" si="44"/>
        <v>15</v>
      </c>
      <c r="V11" s="65">
        <f t="shared" si="44"/>
        <v>15</v>
      </c>
      <c r="W11" s="107">
        <f t="shared" si="44"/>
        <v>15</v>
      </c>
      <c r="X11" s="99"/>
      <c r="Y11" s="316"/>
      <c r="Z11" s="65">
        <f>IF(W11="","",W11)</f>
        <v>15</v>
      </c>
      <c r="AA11" s="65">
        <f t="shared" si="44"/>
        <v>15</v>
      </c>
      <c r="AB11" s="65">
        <f t="shared" si="44"/>
        <v>15</v>
      </c>
      <c r="AC11" s="65">
        <f t="shared" si="44"/>
        <v>15</v>
      </c>
      <c r="AD11" s="65">
        <f t="shared" si="44"/>
        <v>15</v>
      </c>
      <c r="AE11" s="65">
        <f t="shared" si="44"/>
        <v>15</v>
      </c>
      <c r="AF11" s="65">
        <f t="shared" si="44"/>
        <v>15</v>
      </c>
      <c r="AG11" s="65">
        <f t="shared" si="44"/>
        <v>15</v>
      </c>
      <c r="AH11" s="65">
        <f t="shared" si="44"/>
        <v>15</v>
      </c>
      <c r="AI11" s="65">
        <f t="shared" si="44"/>
        <v>15</v>
      </c>
      <c r="AJ11" s="65">
        <f t="shared" si="44"/>
        <v>15</v>
      </c>
      <c r="AK11" s="65">
        <f t="shared" si="44"/>
        <v>15</v>
      </c>
      <c r="AL11" s="65">
        <f t="shared" si="44"/>
        <v>15</v>
      </c>
      <c r="AM11" s="65">
        <f t="shared" si="44"/>
        <v>15</v>
      </c>
      <c r="AN11" s="65">
        <f t="shared" si="44"/>
        <v>15</v>
      </c>
      <c r="AO11" s="65">
        <f t="shared" si="44"/>
        <v>15</v>
      </c>
      <c r="AP11" s="65">
        <f t="shared" si="44"/>
        <v>15</v>
      </c>
      <c r="AQ11" s="65">
        <f t="shared" si="44"/>
        <v>15</v>
      </c>
      <c r="AR11" s="65">
        <f t="shared" si="44"/>
        <v>15</v>
      </c>
      <c r="AS11" s="107">
        <f t="shared" si="44"/>
        <v>15</v>
      </c>
      <c r="AT11" s="61"/>
    </row>
    <row r="12" spans="2:47" ht="27" customHeight="1" x14ac:dyDescent="0.15">
      <c r="B12" s="313" t="s">
        <v>58</v>
      </c>
      <c r="C12" s="314"/>
      <c r="D12" s="314"/>
      <c r="E12" s="337" t="s">
        <v>37</v>
      </c>
      <c r="F12" s="337"/>
      <c r="G12" s="66">
        <v>5</v>
      </c>
      <c r="H12" s="62">
        <f>IF(G12="","",G12+1)</f>
        <v>6</v>
      </c>
      <c r="I12" s="62">
        <f t="shared" ref="I12:AS12" si="45">IF(H12="","",H12+1)</f>
        <v>7</v>
      </c>
      <c r="J12" s="62">
        <f t="shared" si="45"/>
        <v>8</v>
      </c>
      <c r="K12" s="62">
        <f t="shared" si="45"/>
        <v>9</v>
      </c>
      <c r="L12" s="62">
        <f t="shared" si="45"/>
        <v>10</v>
      </c>
      <c r="M12" s="62">
        <f t="shared" si="45"/>
        <v>11</v>
      </c>
      <c r="N12" s="62">
        <f t="shared" si="45"/>
        <v>12</v>
      </c>
      <c r="O12" s="62">
        <f t="shared" si="45"/>
        <v>13</v>
      </c>
      <c r="P12" s="62">
        <f t="shared" si="45"/>
        <v>14</v>
      </c>
      <c r="Q12" s="62">
        <f t="shared" si="45"/>
        <v>15</v>
      </c>
      <c r="R12" s="62">
        <f t="shared" si="45"/>
        <v>16</v>
      </c>
      <c r="S12" s="62">
        <f t="shared" si="45"/>
        <v>17</v>
      </c>
      <c r="T12" s="62">
        <f t="shared" si="45"/>
        <v>18</v>
      </c>
      <c r="U12" s="62">
        <f t="shared" si="45"/>
        <v>19</v>
      </c>
      <c r="V12" s="62">
        <f t="shared" si="45"/>
        <v>20</v>
      </c>
      <c r="W12" s="132">
        <f t="shared" si="45"/>
        <v>21</v>
      </c>
      <c r="X12" s="98"/>
      <c r="Y12" s="316" t="str">
        <f>B12</f>
        <v>第一子</v>
      </c>
      <c r="Z12" s="62">
        <f>IF(W12="","",W12+1)</f>
        <v>22</v>
      </c>
      <c r="AA12" s="62">
        <f t="shared" si="45"/>
        <v>23</v>
      </c>
      <c r="AB12" s="62">
        <f t="shared" si="45"/>
        <v>24</v>
      </c>
      <c r="AC12" s="62">
        <f t="shared" si="45"/>
        <v>25</v>
      </c>
      <c r="AD12" s="62">
        <f t="shared" si="45"/>
        <v>26</v>
      </c>
      <c r="AE12" s="62">
        <f t="shared" si="45"/>
        <v>27</v>
      </c>
      <c r="AF12" s="62">
        <f t="shared" si="45"/>
        <v>28</v>
      </c>
      <c r="AG12" s="62">
        <f t="shared" si="45"/>
        <v>29</v>
      </c>
      <c r="AH12" s="62">
        <f t="shared" si="45"/>
        <v>30</v>
      </c>
      <c r="AI12" s="62">
        <f t="shared" si="45"/>
        <v>31</v>
      </c>
      <c r="AJ12" s="62">
        <f t="shared" si="45"/>
        <v>32</v>
      </c>
      <c r="AK12" s="62">
        <f t="shared" si="45"/>
        <v>33</v>
      </c>
      <c r="AL12" s="62">
        <f t="shared" si="45"/>
        <v>34</v>
      </c>
      <c r="AM12" s="62">
        <f t="shared" si="45"/>
        <v>35</v>
      </c>
      <c r="AN12" s="62">
        <f t="shared" si="45"/>
        <v>36</v>
      </c>
      <c r="AO12" s="62">
        <f t="shared" si="45"/>
        <v>37</v>
      </c>
      <c r="AP12" s="62">
        <f t="shared" si="45"/>
        <v>38</v>
      </c>
      <c r="AQ12" s="62">
        <f t="shared" si="45"/>
        <v>39</v>
      </c>
      <c r="AR12" s="62">
        <f t="shared" si="45"/>
        <v>40</v>
      </c>
      <c r="AS12" s="132">
        <f t="shared" si="45"/>
        <v>41</v>
      </c>
      <c r="AT12" s="61"/>
    </row>
    <row r="13" spans="2:47" ht="27" customHeight="1" x14ac:dyDescent="0.15">
      <c r="B13" s="313"/>
      <c r="C13" s="314"/>
      <c r="D13" s="314"/>
      <c r="E13" s="317" t="s">
        <v>163</v>
      </c>
      <c r="F13" s="317"/>
      <c r="G13" s="129" t="str">
        <f>IF(G12=4,"幼稚園入園",IF(G12=7,"小学校入学",IF(G12=13,"中学校入学",IF(G12=16,"高校入学",IF(G12=19,"大学入学",IF(G12=23,"就職",""))))))</f>
        <v/>
      </c>
      <c r="H13" s="129" t="str">
        <f t="shared" ref="H13:AR13" si="46">IF(H12=4,"幼稚園入園",IF(H12=7,"小学校入学",IF(H12=13,"中学校入学",IF(H12=16,"高校入学",IF(H12=19,"大学入学",IF(H12=23,"就職",""))))))</f>
        <v/>
      </c>
      <c r="I13" s="129" t="str">
        <f t="shared" si="46"/>
        <v>小学校入学</v>
      </c>
      <c r="J13" s="129" t="str">
        <f t="shared" si="46"/>
        <v/>
      </c>
      <c r="K13" s="129" t="str">
        <f>IF(K12=4,"幼稚園入園",IF(K12=7,"小学校入学",IF(K12=13,"中学校入学",IF(K12=16,"高校入学",IF(K12=19,"大学入学",IF(K12=23,"就職",""))))))</f>
        <v/>
      </c>
      <c r="L13" s="129" t="str">
        <f t="shared" si="46"/>
        <v/>
      </c>
      <c r="M13" s="129" t="str">
        <f t="shared" si="46"/>
        <v/>
      </c>
      <c r="N13" s="129" t="str">
        <f t="shared" si="46"/>
        <v/>
      </c>
      <c r="O13" s="129" t="str">
        <f t="shared" si="46"/>
        <v>中学校入学</v>
      </c>
      <c r="P13" s="129" t="str">
        <f t="shared" si="46"/>
        <v/>
      </c>
      <c r="Q13" s="129" t="str">
        <f t="shared" si="46"/>
        <v/>
      </c>
      <c r="R13" s="129" t="str">
        <f t="shared" si="46"/>
        <v>高校入学</v>
      </c>
      <c r="S13" s="129" t="str">
        <f t="shared" si="46"/>
        <v/>
      </c>
      <c r="T13" s="129" t="str">
        <f t="shared" si="46"/>
        <v/>
      </c>
      <c r="U13" s="129" t="str">
        <f t="shared" si="46"/>
        <v>大学入学</v>
      </c>
      <c r="V13" s="129" t="str">
        <f t="shared" si="46"/>
        <v/>
      </c>
      <c r="W13" s="108" t="str">
        <f t="shared" si="46"/>
        <v/>
      </c>
      <c r="X13" s="69"/>
      <c r="Y13" s="316"/>
      <c r="Z13" s="129" t="str">
        <f t="shared" si="46"/>
        <v/>
      </c>
      <c r="AA13" s="129" t="str">
        <f t="shared" si="46"/>
        <v>就職</v>
      </c>
      <c r="AB13" s="129" t="str">
        <f t="shared" si="46"/>
        <v/>
      </c>
      <c r="AC13" s="129" t="str">
        <f t="shared" si="46"/>
        <v/>
      </c>
      <c r="AD13" s="129" t="str">
        <f t="shared" si="46"/>
        <v/>
      </c>
      <c r="AE13" s="129" t="str">
        <f t="shared" si="46"/>
        <v/>
      </c>
      <c r="AF13" s="129" t="str">
        <f t="shared" si="46"/>
        <v/>
      </c>
      <c r="AG13" s="129" t="str">
        <f t="shared" si="46"/>
        <v/>
      </c>
      <c r="AH13" s="129" t="str">
        <f t="shared" si="46"/>
        <v/>
      </c>
      <c r="AI13" s="129" t="str">
        <f t="shared" si="46"/>
        <v/>
      </c>
      <c r="AJ13" s="129" t="str">
        <f t="shared" si="46"/>
        <v/>
      </c>
      <c r="AK13" s="129" t="str">
        <f t="shared" si="46"/>
        <v/>
      </c>
      <c r="AL13" s="129" t="str">
        <f t="shared" si="46"/>
        <v/>
      </c>
      <c r="AM13" s="129" t="str">
        <f t="shared" si="46"/>
        <v/>
      </c>
      <c r="AN13" s="129" t="str">
        <f t="shared" si="46"/>
        <v/>
      </c>
      <c r="AO13" s="129" t="str">
        <f t="shared" si="46"/>
        <v/>
      </c>
      <c r="AP13" s="129" t="str">
        <f t="shared" si="46"/>
        <v/>
      </c>
      <c r="AQ13" s="129" t="str">
        <f t="shared" si="46"/>
        <v/>
      </c>
      <c r="AR13" s="129" t="str">
        <f t="shared" si="46"/>
        <v/>
      </c>
      <c r="AS13" s="108" t="str">
        <f t="shared" ref="AS13" si="47">IF(AS12=4,"幼稚園入園",IF(AS12=7,"小学校入学",IF(AS12=13,"中学校入学",IF(AS12=16,"高校入学",IF(AS12=19,"大学入学",IF(AS12=23,"就職",""))))))</f>
        <v/>
      </c>
      <c r="AT13" s="61"/>
    </row>
    <row r="14" spans="2:47" ht="27" customHeight="1" x14ac:dyDescent="0.15">
      <c r="B14" s="313"/>
      <c r="C14" s="314"/>
      <c r="D14" s="314"/>
      <c r="E14" s="317" t="s">
        <v>207</v>
      </c>
      <c r="F14" s="317"/>
      <c r="G14" s="65">
        <f>IF(OR(G12&lt;4,G12&gt;22),"",(LOOKUP(G12,支出の部!$G$6:$K$24,支出の部!$I$6:$I$24))/10000)</f>
        <v>20</v>
      </c>
      <c r="H14" s="65">
        <f>IF(OR(H12&lt;4,H12&gt;22),"",(LOOKUP(H12,支出の部!$G$6:$K$24,支出の部!$I$6:$I$24))/10000)</f>
        <v>25.4</v>
      </c>
      <c r="I14" s="65">
        <f>IF(OR(I12&lt;4,I12&gt;22),"",(LOOKUP(I12,支出の部!$G$6:$K$24,支出の部!$I$6:$I$24))/10000)</f>
        <v>30</v>
      </c>
      <c r="J14" s="65">
        <f>IF(OR(J12&lt;4,J12&gt;22),"",(LOOKUP(J12,支出の部!$G$6:$K$24,支出の部!$I$6:$I$24))/10000)</f>
        <v>20</v>
      </c>
      <c r="K14" s="65">
        <f>IF(OR(K12&lt;4,K12&gt;22),"",(LOOKUP(K12,支出の部!$G$6:$K$24,支出の部!$I$6:$I$24))/10000)</f>
        <v>22</v>
      </c>
      <c r="L14" s="65">
        <f>IF(OR(L12&lt;4,L12&gt;22),"",(LOOKUP(L12,支出の部!$G$6:$K$24,支出の部!$I$6:$I$24))/10000)</f>
        <v>25</v>
      </c>
      <c r="M14" s="65">
        <f>IF(OR(M12&lt;4,M12&gt;22),"",(LOOKUP(M12,支出の部!$G$6:$K$24,支出の部!$I$6:$I$24))/10000)</f>
        <v>25</v>
      </c>
      <c r="N14" s="65">
        <f>IF(OR(N12&lt;4,N12&gt;22),"",(LOOKUP(N12,支出の部!$G$6:$K$24,支出の部!$I$6:$I$24))/10000)</f>
        <v>35</v>
      </c>
      <c r="O14" s="65">
        <f>IF(OR(O12&lt;4,O12&gt;22),"",(LOOKUP(O12,支出の部!$G$6:$K$24,支出の部!$I$6:$I$24))/10000)</f>
        <v>40</v>
      </c>
      <c r="P14" s="65">
        <f>IF(OR(P12&lt;4,P12&gt;22),"",(LOOKUP(P12,支出の部!$G$6:$K$24,支出の部!$I$6:$I$24))/10000)</f>
        <v>35</v>
      </c>
      <c r="Q14" s="65">
        <f>IF(OR(Q12&lt;4,Q12&gt;22),"",(LOOKUP(Q12,支出の部!$G$6:$K$24,支出の部!$I$6:$I$24))/10000)</f>
        <v>50</v>
      </c>
      <c r="R14" s="65">
        <f>IF(OR(R12&lt;4,R12&gt;22),"",(LOOKUP(R12,支出の部!$G$6:$K$24,支出の部!$I$6:$I$24))/10000)</f>
        <v>40</v>
      </c>
      <c r="S14" s="65">
        <f>IF(OR(S12&lt;4,S12&gt;22),"",(LOOKUP(S12,支出の部!$G$6:$K$24,支出の部!$I$6:$I$24))/10000)</f>
        <v>33</v>
      </c>
      <c r="T14" s="65">
        <f>IF(OR(T12&lt;4,T12&gt;22),"",(LOOKUP(T12,支出の部!$G$6:$K$24,支出の部!$I$6:$I$24))/10000)</f>
        <v>30</v>
      </c>
      <c r="U14" s="65">
        <f>IF(OR(U12&lt;4,U12&gt;22),"",(LOOKUP(U12,支出の部!$G$6:$K$24,支出の部!$I$6:$I$24))/10000)</f>
        <v>81</v>
      </c>
      <c r="V14" s="65">
        <f>IF(OR(V12&lt;4,V12&gt;22),"",(LOOKUP(V12,支出の部!$G$6:$K$24,支出の部!$I$6:$I$24))/10000)</f>
        <v>53</v>
      </c>
      <c r="W14" s="107">
        <f>IF(OR(W12&lt;4,W12&gt;22),"",(LOOKUP(W12,支出の部!$G$6:$K$24,支出の部!$I$6:$I$24))/10000)</f>
        <v>53</v>
      </c>
      <c r="X14" s="99"/>
      <c r="Y14" s="316"/>
      <c r="Z14" s="65">
        <f>IF(OR(Z12&lt;4,Z12&gt;22),"",(LOOKUP(Z12,支出の部!$G$6:$K$24,支出の部!$I$6:$I$24))/10000)</f>
        <v>53</v>
      </c>
      <c r="AA14" s="65" t="str">
        <f>IF(OR(AA12&lt;4,AA12&gt;22),"",(LOOKUP(AA12,支出の部!$G$6:$K$24,支出の部!$I$6:$I$24))/10000)</f>
        <v/>
      </c>
      <c r="AB14" s="65" t="str">
        <f>IF(OR(AB12&lt;4,AB12&gt;22),"",(LOOKUP(AB12,支出の部!$G$6:$K$24,支出の部!$I$6:$I$24))/10000)</f>
        <v/>
      </c>
      <c r="AC14" s="65" t="str">
        <f>IF(OR(AC12&lt;4,AC12&gt;22),"",(LOOKUP(AC12,支出の部!$G$6:$K$24,支出の部!$I$6:$I$24))/10000)</f>
        <v/>
      </c>
      <c r="AD14" s="65" t="str">
        <f>IF(OR(AD12&lt;4,AD12&gt;22),"",(LOOKUP(AD12,支出の部!$G$6:$K$24,支出の部!$I$6:$I$24))/10000)</f>
        <v/>
      </c>
      <c r="AE14" s="65" t="str">
        <f>IF(OR(AE12&lt;4,AE12&gt;22),"",(LOOKUP(AE12,支出の部!$G$6:$K$24,支出の部!$I$6:$I$24))/10000)</f>
        <v/>
      </c>
      <c r="AF14" s="65" t="str">
        <f>IF(OR(AF12&lt;4,AF12&gt;22),"",(LOOKUP(AF12,支出の部!$G$6:$K$24,支出の部!$I$6:$I$24))/10000)</f>
        <v/>
      </c>
      <c r="AG14" s="65" t="str">
        <f>IF(OR(AG12&lt;4,AG12&gt;22),"",(LOOKUP(AG12,支出の部!$G$6:$K$24,支出の部!$I$6:$I$24))/10000)</f>
        <v/>
      </c>
      <c r="AH14" s="65" t="str">
        <f>IF(OR(AH12&lt;4,AH12&gt;22),"",(LOOKUP(AH12,支出の部!$G$6:$K$24,支出の部!$I$6:$I$24))/10000)</f>
        <v/>
      </c>
      <c r="AI14" s="65" t="str">
        <f>IF(OR(AI12&lt;4,AI12&gt;22),"",(LOOKUP(AI12,支出の部!$G$6:$K$24,支出の部!$I$6:$I$24))/10000)</f>
        <v/>
      </c>
      <c r="AJ14" s="65" t="str">
        <f>IF(OR(AJ12&lt;4,AJ12&gt;22),"",(LOOKUP(AJ12,支出の部!$G$6:$K$24,支出の部!$I$6:$I$24))/10000)</f>
        <v/>
      </c>
      <c r="AK14" s="65" t="str">
        <f>IF(OR(AK12&lt;4,AK12&gt;22),"",(LOOKUP(AK12,支出の部!$G$6:$K$24,支出の部!$I$6:$I$24))/10000)</f>
        <v/>
      </c>
      <c r="AL14" s="65" t="str">
        <f>IF(OR(AL12&lt;4,AL12&gt;22),"",(LOOKUP(AL12,支出の部!$G$6:$K$24,支出の部!$I$6:$I$24))/10000)</f>
        <v/>
      </c>
      <c r="AM14" s="65" t="str">
        <f>IF(OR(AM12&lt;4,AM12&gt;22),"",(LOOKUP(AM12,支出の部!$G$6:$K$24,支出の部!$I$6:$I$24))/10000)</f>
        <v/>
      </c>
      <c r="AN14" s="65" t="str">
        <f>IF(OR(AN12&lt;4,AN12&gt;22),"",(LOOKUP(AN12,支出の部!$G$6:$K$24,支出の部!$I$6:$I$24))/10000)</f>
        <v/>
      </c>
      <c r="AO14" s="65" t="str">
        <f>IF(OR(AO12&lt;4,AO12&gt;22),"",(LOOKUP(AO12,支出の部!$G$6:$K$24,支出の部!$I$6:$I$24))/10000)</f>
        <v/>
      </c>
      <c r="AP14" s="65" t="str">
        <f>IF(OR(AP12&lt;4,AP12&gt;22),"",(LOOKUP(AP12,支出の部!$G$6:$K$24,支出の部!$I$6:$I$24))/10000)</f>
        <v/>
      </c>
      <c r="AQ14" s="65" t="str">
        <f>IF(OR(AQ12&lt;4,AQ12&gt;22),"",LOOKUP(AQ12,支出の部!$G$6:$K$24,支出の部!$I$6:$I$24))</f>
        <v/>
      </c>
      <c r="AR14" s="65" t="str">
        <f>IF(OR(AR12&lt;4,AR12&gt;22),"",LOOKUP(AR12,支出の部!$G$6:$K$24,支出の部!$I$6:$I$24))</f>
        <v/>
      </c>
      <c r="AS14" s="107" t="str">
        <f>IF(OR(AS12&lt;4,AS12&gt;22),"",LOOKUP(AS12,支出の部!$G$6:$K$24,支出の部!$I$6:$I$24))</f>
        <v/>
      </c>
      <c r="AT14" s="61"/>
    </row>
    <row r="15" spans="2:47" ht="27" customHeight="1" x14ac:dyDescent="0.15">
      <c r="B15" s="313" t="s">
        <v>59</v>
      </c>
      <c r="C15" s="314"/>
      <c r="D15" s="314"/>
      <c r="E15" s="317" t="s">
        <v>37</v>
      </c>
      <c r="F15" s="317"/>
      <c r="G15" s="66">
        <v>3</v>
      </c>
      <c r="H15" s="63">
        <f>IF(G15="","",G15+1)</f>
        <v>4</v>
      </c>
      <c r="I15" s="63">
        <f t="shared" ref="I15:AS15" si="48">IF(H15="","",H15+1)</f>
        <v>5</v>
      </c>
      <c r="J15" s="63">
        <f t="shared" si="48"/>
        <v>6</v>
      </c>
      <c r="K15" s="63">
        <f t="shared" si="48"/>
        <v>7</v>
      </c>
      <c r="L15" s="63">
        <f t="shared" si="48"/>
        <v>8</v>
      </c>
      <c r="M15" s="63">
        <f t="shared" si="48"/>
        <v>9</v>
      </c>
      <c r="N15" s="63">
        <f t="shared" si="48"/>
        <v>10</v>
      </c>
      <c r="O15" s="63">
        <f t="shared" si="48"/>
        <v>11</v>
      </c>
      <c r="P15" s="63">
        <f t="shared" si="48"/>
        <v>12</v>
      </c>
      <c r="Q15" s="63">
        <f t="shared" si="48"/>
        <v>13</v>
      </c>
      <c r="R15" s="63">
        <f t="shared" si="48"/>
        <v>14</v>
      </c>
      <c r="S15" s="63">
        <f t="shared" si="48"/>
        <v>15</v>
      </c>
      <c r="T15" s="63">
        <f t="shared" si="48"/>
        <v>16</v>
      </c>
      <c r="U15" s="63">
        <f t="shared" si="48"/>
        <v>17</v>
      </c>
      <c r="V15" s="63">
        <f t="shared" si="48"/>
        <v>18</v>
      </c>
      <c r="W15" s="106">
        <f t="shared" si="48"/>
        <v>19</v>
      </c>
      <c r="X15" s="98"/>
      <c r="Y15" s="316" t="str">
        <f t="shared" ref="Y15" si="49">B15</f>
        <v>第二子</v>
      </c>
      <c r="Z15" s="62">
        <f>IF(W15="","",W15+1)</f>
        <v>20</v>
      </c>
      <c r="AA15" s="62">
        <f t="shared" si="48"/>
        <v>21</v>
      </c>
      <c r="AB15" s="62">
        <f t="shared" si="48"/>
        <v>22</v>
      </c>
      <c r="AC15" s="62">
        <f t="shared" si="48"/>
        <v>23</v>
      </c>
      <c r="AD15" s="62">
        <f t="shared" si="48"/>
        <v>24</v>
      </c>
      <c r="AE15" s="62">
        <f t="shared" si="48"/>
        <v>25</v>
      </c>
      <c r="AF15" s="62">
        <f t="shared" si="48"/>
        <v>26</v>
      </c>
      <c r="AG15" s="62">
        <f t="shared" si="48"/>
        <v>27</v>
      </c>
      <c r="AH15" s="62">
        <f t="shared" si="48"/>
        <v>28</v>
      </c>
      <c r="AI15" s="62">
        <f t="shared" si="48"/>
        <v>29</v>
      </c>
      <c r="AJ15" s="62">
        <f t="shared" si="48"/>
        <v>30</v>
      </c>
      <c r="AK15" s="62">
        <f t="shared" si="48"/>
        <v>31</v>
      </c>
      <c r="AL15" s="62">
        <f t="shared" si="48"/>
        <v>32</v>
      </c>
      <c r="AM15" s="62">
        <f t="shared" si="48"/>
        <v>33</v>
      </c>
      <c r="AN15" s="62">
        <f t="shared" si="48"/>
        <v>34</v>
      </c>
      <c r="AO15" s="62">
        <f t="shared" si="48"/>
        <v>35</v>
      </c>
      <c r="AP15" s="62">
        <f t="shared" si="48"/>
        <v>36</v>
      </c>
      <c r="AQ15" s="62">
        <f t="shared" si="48"/>
        <v>37</v>
      </c>
      <c r="AR15" s="62">
        <f t="shared" si="48"/>
        <v>38</v>
      </c>
      <c r="AS15" s="132">
        <f t="shared" si="48"/>
        <v>39</v>
      </c>
      <c r="AT15" s="61"/>
    </row>
    <row r="16" spans="2:47" ht="27" customHeight="1" x14ac:dyDescent="0.15">
      <c r="B16" s="313"/>
      <c r="C16" s="314"/>
      <c r="D16" s="314"/>
      <c r="E16" s="317" t="s">
        <v>163</v>
      </c>
      <c r="F16" s="317"/>
      <c r="G16" s="129" t="str">
        <f>IF(G15=4,"幼稚園入園",IF(G15=7,"小学校入学",IF(G15=13,"中学校入学",IF(G15=16,"高校入学",IF(G15=19,"大学入学",IF(G15=23,"就職",""))))))</f>
        <v/>
      </c>
      <c r="H16" s="129" t="str">
        <f t="shared" ref="H16:AR16" si="50">IF(H15=4,"幼稚園入園",IF(H15=7,"小学校入学",IF(H15=13,"中学校入学",IF(H15=16,"高校入学",IF(H15=19,"大学入学",IF(H15=23,"就職",""))))))</f>
        <v>幼稚園入園</v>
      </c>
      <c r="I16" s="129" t="str">
        <f t="shared" si="50"/>
        <v/>
      </c>
      <c r="J16" s="129" t="str">
        <f t="shared" si="50"/>
        <v/>
      </c>
      <c r="K16" s="129" t="str">
        <f t="shared" si="50"/>
        <v>小学校入学</v>
      </c>
      <c r="L16" s="129" t="str">
        <f t="shared" si="50"/>
        <v/>
      </c>
      <c r="M16" s="129" t="str">
        <f t="shared" si="50"/>
        <v/>
      </c>
      <c r="N16" s="129" t="str">
        <f t="shared" si="50"/>
        <v/>
      </c>
      <c r="O16" s="129" t="str">
        <f t="shared" si="50"/>
        <v/>
      </c>
      <c r="P16" s="129" t="str">
        <f t="shared" si="50"/>
        <v/>
      </c>
      <c r="Q16" s="129" t="str">
        <f t="shared" si="50"/>
        <v>中学校入学</v>
      </c>
      <c r="R16" s="129" t="str">
        <f t="shared" si="50"/>
        <v/>
      </c>
      <c r="S16" s="129" t="str">
        <f t="shared" si="50"/>
        <v/>
      </c>
      <c r="T16" s="129" t="str">
        <f t="shared" si="50"/>
        <v>高校入学</v>
      </c>
      <c r="U16" s="129" t="str">
        <f t="shared" si="50"/>
        <v/>
      </c>
      <c r="V16" s="129" t="str">
        <f t="shared" si="50"/>
        <v/>
      </c>
      <c r="W16" s="108" t="str">
        <f t="shared" si="50"/>
        <v>大学入学</v>
      </c>
      <c r="X16" s="69"/>
      <c r="Y16" s="316"/>
      <c r="Z16" s="129" t="str">
        <f t="shared" si="50"/>
        <v/>
      </c>
      <c r="AA16" s="129" t="str">
        <f t="shared" si="50"/>
        <v/>
      </c>
      <c r="AB16" s="129" t="str">
        <f t="shared" si="50"/>
        <v/>
      </c>
      <c r="AC16" s="129" t="str">
        <f t="shared" si="50"/>
        <v>就職</v>
      </c>
      <c r="AD16" s="129" t="str">
        <f t="shared" si="50"/>
        <v/>
      </c>
      <c r="AE16" s="129" t="str">
        <f t="shared" si="50"/>
        <v/>
      </c>
      <c r="AF16" s="129" t="str">
        <f t="shared" si="50"/>
        <v/>
      </c>
      <c r="AG16" s="129" t="str">
        <f t="shared" si="50"/>
        <v/>
      </c>
      <c r="AH16" s="129" t="str">
        <f t="shared" si="50"/>
        <v/>
      </c>
      <c r="AI16" s="129" t="str">
        <f t="shared" si="50"/>
        <v/>
      </c>
      <c r="AJ16" s="129" t="str">
        <f t="shared" si="50"/>
        <v/>
      </c>
      <c r="AK16" s="129" t="str">
        <f t="shared" si="50"/>
        <v/>
      </c>
      <c r="AL16" s="129" t="str">
        <f t="shared" si="50"/>
        <v/>
      </c>
      <c r="AM16" s="129" t="str">
        <f t="shared" si="50"/>
        <v/>
      </c>
      <c r="AN16" s="129" t="str">
        <f t="shared" si="50"/>
        <v/>
      </c>
      <c r="AO16" s="129" t="str">
        <f t="shared" si="50"/>
        <v/>
      </c>
      <c r="AP16" s="129" t="str">
        <f t="shared" si="50"/>
        <v/>
      </c>
      <c r="AQ16" s="129" t="str">
        <f t="shared" si="50"/>
        <v/>
      </c>
      <c r="AR16" s="129" t="str">
        <f t="shared" si="50"/>
        <v/>
      </c>
      <c r="AS16" s="108" t="str">
        <f t="shared" ref="AS16" si="51">IF(AS15=4,"幼稚園入園",IF(AS15=7,"小学校入学",IF(AS15=13,"中学校入学",IF(AS15=16,"高校入学",IF(AS15=19,"大学入学",IF(AS15=23,"就職",""))))))</f>
        <v/>
      </c>
      <c r="AT16" s="61"/>
    </row>
    <row r="17" spans="2:46" ht="27" customHeight="1" x14ac:dyDescent="0.15">
      <c r="B17" s="313"/>
      <c r="C17" s="314"/>
      <c r="D17" s="314"/>
      <c r="E17" s="317" t="s">
        <v>207</v>
      </c>
      <c r="F17" s="317"/>
      <c r="G17" s="65" t="str">
        <f>IF(OR(G15&lt;4,G15&gt;22),"",(LOOKUP(G15,支出の部!$G$6:$K$24,支出の部!$I$6:$I$24))/10000)</f>
        <v/>
      </c>
      <c r="H17" s="65">
        <f>IF(OR(H15&lt;4,H15&gt;22),"",(LOOKUP(H15,支出の部!$G$6:$K$24,支出の部!$I$6:$I$24))/10000)</f>
        <v>18</v>
      </c>
      <c r="I17" s="65">
        <f>IF(OR(I15&lt;4,I15&gt;22),"",(LOOKUP(I15,支出の部!$G$6:$K$24,支出の部!$I$6:$I$24))/10000)</f>
        <v>20</v>
      </c>
      <c r="J17" s="65">
        <f>IF(OR(J15&lt;4,J15&gt;22),"",(LOOKUP(J15,支出の部!$G$6:$K$24,支出の部!$I$6:$I$24))/10000)</f>
        <v>25.4</v>
      </c>
      <c r="K17" s="65">
        <f>IF(OR(K15&lt;4,K15&gt;22),"",(LOOKUP(K15,支出の部!$G$6:$K$24,支出の部!$I$6:$I$24))/10000)</f>
        <v>30</v>
      </c>
      <c r="L17" s="65">
        <f>IF(OR(L15&lt;4,L15&gt;22),"",(LOOKUP(L15,支出の部!$G$6:$K$24,支出の部!$I$6:$I$24))/10000)</f>
        <v>20</v>
      </c>
      <c r="M17" s="65">
        <f>IF(OR(M15&lt;4,M15&gt;22),"",(LOOKUP(M15,支出の部!$G$6:$K$24,支出の部!$I$6:$I$24))/10000)</f>
        <v>22</v>
      </c>
      <c r="N17" s="65">
        <f>IF(OR(N15&lt;4,N15&gt;22),"",(LOOKUP(N15,支出の部!$G$6:$K$24,支出の部!$I$6:$I$24))/10000)</f>
        <v>25</v>
      </c>
      <c r="O17" s="65">
        <f>IF(OR(O15&lt;4,O15&gt;22),"",(LOOKUP(O15,支出の部!$G$6:$K$24,支出の部!$I$6:$I$24))/10000)</f>
        <v>25</v>
      </c>
      <c r="P17" s="65">
        <f>IF(OR(P15&lt;4,P15&gt;22),"",(LOOKUP(P15,支出の部!$G$6:$K$24,支出の部!$I$6:$I$24))/10000)</f>
        <v>35</v>
      </c>
      <c r="Q17" s="65">
        <f>IF(OR(Q15&lt;4,Q15&gt;22),"",(LOOKUP(Q15,支出の部!$G$6:$K$24,支出の部!$I$6:$I$24))/10000)</f>
        <v>40</v>
      </c>
      <c r="R17" s="65">
        <f>IF(OR(R15&lt;4,R15&gt;22),"",(LOOKUP(R15,支出の部!$G$6:$K$24,支出の部!$I$6:$I$24))/10000)</f>
        <v>35</v>
      </c>
      <c r="S17" s="65">
        <f>IF(OR(S15&lt;4,S15&gt;22),"",(LOOKUP(S15,支出の部!$G$6:$K$24,支出の部!$I$6:$I$24))/10000)</f>
        <v>50</v>
      </c>
      <c r="T17" s="65">
        <f>IF(OR(T15&lt;4,T15&gt;22),"",(LOOKUP(T15,支出の部!$G$6:$K$24,支出の部!$I$6:$I$24))/10000)</f>
        <v>40</v>
      </c>
      <c r="U17" s="65">
        <f>IF(OR(U15&lt;4,U15&gt;22),"",(LOOKUP(U15,支出の部!$G$6:$K$24,支出の部!$I$6:$I$24))/10000)</f>
        <v>33</v>
      </c>
      <c r="V17" s="65">
        <f>IF(OR(V15&lt;4,V15&gt;22),"",(LOOKUP(V15,支出の部!$G$6:$K$24,支出の部!$I$6:$I$24))/10000)</f>
        <v>30</v>
      </c>
      <c r="W17" s="107">
        <f>IF(OR(W15&lt;4,W15&gt;22),"",(LOOKUP(W15,支出の部!$G$6:$K$24,支出の部!$I$6:$I$24))/10000)</f>
        <v>81</v>
      </c>
      <c r="X17" s="99"/>
      <c r="Y17" s="316"/>
      <c r="Z17" s="65">
        <f>IF(OR(Z15&lt;4,Z15&gt;22),"",(LOOKUP(Z15,支出の部!$G$6:$K$24,支出の部!$I$6:$I$24))/10000)</f>
        <v>53</v>
      </c>
      <c r="AA17" s="65">
        <f>IF(OR(AA15&lt;4,AA15&gt;22),"",(LOOKUP(AA15,支出の部!$G$6:$K$24,支出の部!$I$6:$I$24))/10000)</f>
        <v>53</v>
      </c>
      <c r="AB17" s="65">
        <f>IF(OR(AB15&lt;4,AB15&gt;22),"",(LOOKUP(AB15,支出の部!$G$6:$K$24,支出の部!$I$6:$I$24))/10000)</f>
        <v>53</v>
      </c>
      <c r="AC17" s="65" t="str">
        <f>IF(OR(AC15&lt;4,AC15&gt;22),"",(LOOKUP(AC15,支出の部!$G$6:$K$24,支出の部!$I$6:$I$24))/10000)</f>
        <v/>
      </c>
      <c r="AD17" s="65" t="str">
        <f>IF(OR(AD15&lt;4,AD15&gt;22),"",(LOOKUP(AD15,支出の部!$G$6:$K$24,支出の部!$I$6:$I$24))/10000)</f>
        <v/>
      </c>
      <c r="AE17" s="65" t="str">
        <f>IF(OR(AE15&lt;4,AE15&gt;22),"",(LOOKUP(AE15,支出の部!$G$6:$K$24,支出の部!$I$6:$I$24))/10000)</f>
        <v/>
      </c>
      <c r="AF17" s="65" t="str">
        <f>IF(OR(AF15&lt;4,AF15&gt;22),"",(LOOKUP(AF15,支出の部!$G$6:$K$24,支出の部!$I$6:$I$24))/10000)</f>
        <v/>
      </c>
      <c r="AG17" s="65" t="str">
        <f>IF(OR(AG15&lt;4,AG15&gt;22),"",(LOOKUP(AG15,支出の部!$G$6:$K$24,支出の部!$I$6:$I$24))/10000)</f>
        <v/>
      </c>
      <c r="AH17" s="65" t="str">
        <f>IF(OR(AH15&lt;4,AH15&gt;22),"",(LOOKUP(AH15,支出の部!$G$6:$K$24,支出の部!$I$6:$I$24))/10000)</f>
        <v/>
      </c>
      <c r="AI17" s="65" t="str">
        <f>IF(OR(AI15&lt;4,AI15&gt;22),"",(LOOKUP(AI15,支出の部!$G$6:$K$24,支出の部!$I$6:$I$24))/10000)</f>
        <v/>
      </c>
      <c r="AJ17" s="65" t="str">
        <f>IF(OR(AJ15&lt;4,AJ15&gt;22),"",(LOOKUP(AJ15,支出の部!$G$6:$K$24,支出の部!$I$6:$I$24))/10000)</f>
        <v/>
      </c>
      <c r="AK17" s="65" t="str">
        <f>IF(OR(AK15&lt;4,AK15&gt;22),"",(LOOKUP(AK15,支出の部!$G$6:$K$24,支出の部!$I$6:$I$24))/10000)</f>
        <v/>
      </c>
      <c r="AL17" s="65" t="str">
        <f>IF(OR(AL15&lt;4,AL15&gt;22),"",(LOOKUP(AL15,支出の部!$G$6:$K$24,支出の部!$I$6:$I$24))/10000)</f>
        <v/>
      </c>
      <c r="AM17" s="65" t="str">
        <f>IF(OR(AM15&lt;4,AM15&gt;22),"",(LOOKUP(AM15,支出の部!$G$6:$K$24,支出の部!$I$6:$I$24))/10000)</f>
        <v/>
      </c>
      <c r="AN17" s="65" t="str">
        <f>IF(OR(AN15&lt;4,AN15&gt;22),"",(LOOKUP(AN15,支出の部!$G$6:$K$24,支出の部!$I$6:$I$24))/10000)</f>
        <v/>
      </c>
      <c r="AO17" s="65" t="str">
        <f>IF(OR(AO15&lt;4,AO15&gt;22),"",(LOOKUP(AO15,支出の部!$G$6:$K$24,支出の部!$I$6:$I$24))/10000)</f>
        <v/>
      </c>
      <c r="AP17" s="65" t="str">
        <f>IF(OR(AP15&lt;4,AP15&gt;22),"",(LOOKUP(AP15,支出の部!$G$6:$K$24,支出の部!$I$6:$I$24))/10000)</f>
        <v/>
      </c>
      <c r="AQ17" s="65" t="str">
        <f>IF(OR(AQ15&lt;4,AQ15&gt;22),"",LOOKUP(AQ15,支出の部!$G$6:$K$24,支出の部!$I$6:$I$24))</f>
        <v/>
      </c>
      <c r="AR17" s="65" t="str">
        <f>IF(OR(AR15&lt;4,AR15&gt;22),"",LOOKUP(AR15,支出の部!$G$6:$K$24,支出の部!$I$6:$I$24))</f>
        <v/>
      </c>
      <c r="AS17" s="107" t="str">
        <f>IF(OR(AS15&lt;4,AS15&gt;22),"",LOOKUP(AS15,支出の部!$G$6:$K$24,支出の部!$I$6:$I$24))</f>
        <v/>
      </c>
      <c r="AT17" s="61"/>
    </row>
    <row r="18" spans="2:46" ht="27" customHeight="1" x14ac:dyDescent="0.15">
      <c r="B18" s="313" t="s">
        <v>60</v>
      </c>
      <c r="C18" s="314"/>
      <c r="D18" s="314"/>
      <c r="E18" s="337" t="s">
        <v>37</v>
      </c>
      <c r="F18" s="337"/>
      <c r="G18" s="66">
        <v>1</v>
      </c>
      <c r="H18" s="62">
        <f>IF(G18="","",G18+1)</f>
        <v>2</v>
      </c>
      <c r="I18" s="62">
        <f t="shared" ref="I18:AS18" si="52">IF(H18="","",H18+1)</f>
        <v>3</v>
      </c>
      <c r="J18" s="62">
        <f t="shared" si="52"/>
        <v>4</v>
      </c>
      <c r="K18" s="62">
        <f t="shared" si="52"/>
        <v>5</v>
      </c>
      <c r="L18" s="62">
        <f t="shared" si="52"/>
        <v>6</v>
      </c>
      <c r="M18" s="62">
        <f t="shared" si="52"/>
        <v>7</v>
      </c>
      <c r="N18" s="62">
        <f t="shared" si="52"/>
        <v>8</v>
      </c>
      <c r="O18" s="62">
        <f t="shared" si="52"/>
        <v>9</v>
      </c>
      <c r="P18" s="62">
        <f t="shared" si="52"/>
        <v>10</v>
      </c>
      <c r="Q18" s="62">
        <f t="shared" si="52"/>
        <v>11</v>
      </c>
      <c r="R18" s="62">
        <f t="shared" si="52"/>
        <v>12</v>
      </c>
      <c r="S18" s="62">
        <f t="shared" si="52"/>
        <v>13</v>
      </c>
      <c r="T18" s="62">
        <f t="shared" si="52"/>
        <v>14</v>
      </c>
      <c r="U18" s="62">
        <f t="shared" si="52"/>
        <v>15</v>
      </c>
      <c r="V18" s="62">
        <f t="shared" si="52"/>
        <v>16</v>
      </c>
      <c r="W18" s="132">
        <f t="shared" si="52"/>
        <v>17</v>
      </c>
      <c r="X18" s="98"/>
      <c r="Y18" s="316" t="str">
        <f t="shared" ref="Y18" si="53">B18</f>
        <v>第三子</v>
      </c>
      <c r="Z18" s="62">
        <f>IF(W18="","",W18+1)</f>
        <v>18</v>
      </c>
      <c r="AA18" s="62">
        <f t="shared" si="52"/>
        <v>19</v>
      </c>
      <c r="AB18" s="62">
        <f t="shared" si="52"/>
        <v>20</v>
      </c>
      <c r="AC18" s="62">
        <f t="shared" si="52"/>
        <v>21</v>
      </c>
      <c r="AD18" s="62">
        <f t="shared" si="52"/>
        <v>22</v>
      </c>
      <c r="AE18" s="62">
        <f t="shared" si="52"/>
        <v>23</v>
      </c>
      <c r="AF18" s="62">
        <f t="shared" si="52"/>
        <v>24</v>
      </c>
      <c r="AG18" s="62">
        <f t="shared" si="52"/>
        <v>25</v>
      </c>
      <c r="AH18" s="62">
        <f t="shared" si="52"/>
        <v>26</v>
      </c>
      <c r="AI18" s="62">
        <f t="shared" si="52"/>
        <v>27</v>
      </c>
      <c r="AJ18" s="62">
        <f t="shared" si="52"/>
        <v>28</v>
      </c>
      <c r="AK18" s="62">
        <f t="shared" si="52"/>
        <v>29</v>
      </c>
      <c r="AL18" s="62">
        <f t="shared" si="52"/>
        <v>30</v>
      </c>
      <c r="AM18" s="62">
        <f t="shared" si="52"/>
        <v>31</v>
      </c>
      <c r="AN18" s="62">
        <f t="shared" si="52"/>
        <v>32</v>
      </c>
      <c r="AO18" s="62">
        <f t="shared" si="52"/>
        <v>33</v>
      </c>
      <c r="AP18" s="62">
        <f t="shared" si="52"/>
        <v>34</v>
      </c>
      <c r="AQ18" s="62">
        <f t="shared" si="52"/>
        <v>35</v>
      </c>
      <c r="AR18" s="62">
        <f t="shared" si="52"/>
        <v>36</v>
      </c>
      <c r="AS18" s="132">
        <f t="shared" si="52"/>
        <v>37</v>
      </c>
      <c r="AT18" s="61"/>
    </row>
    <row r="19" spans="2:46" s="68" customFormat="1" ht="27" customHeight="1" x14ac:dyDescent="0.15">
      <c r="B19" s="313"/>
      <c r="C19" s="314"/>
      <c r="D19" s="314"/>
      <c r="E19" s="317" t="s">
        <v>163</v>
      </c>
      <c r="F19" s="317"/>
      <c r="G19" s="129" t="str">
        <f>IF(G18=4,"幼稚園入園",IF(G18=7,"小学校入学",IF(G18=13,"中学校入学",IF(G18=16,"高校入学",IF(G18=19,"大学入学",IF(G18=23,"就職",""))))))</f>
        <v/>
      </c>
      <c r="H19" s="129" t="str">
        <f t="shared" ref="H19:AB19" si="54">IF(H18=4,"幼稚園入園",IF(H18=7,"小学校入学",IF(H18=13,"中学校入学",IF(H18=16,"高校入学",IF(H18=19,"大学入学",IF(H18=23,"就職",""))))))</f>
        <v/>
      </c>
      <c r="I19" s="129" t="str">
        <f t="shared" si="54"/>
        <v/>
      </c>
      <c r="J19" s="129" t="str">
        <f t="shared" si="54"/>
        <v>幼稚園入園</v>
      </c>
      <c r="K19" s="129" t="str">
        <f t="shared" si="54"/>
        <v/>
      </c>
      <c r="L19" s="129" t="str">
        <f t="shared" si="54"/>
        <v/>
      </c>
      <c r="M19" s="129" t="str">
        <f t="shared" si="54"/>
        <v>小学校入学</v>
      </c>
      <c r="N19" s="129" t="str">
        <f t="shared" si="54"/>
        <v/>
      </c>
      <c r="O19" s="129" t="str">
        <f t="shared" si="54"/>
        <v/>
      </c>
      <c r="P19" s="129" t="str">
        <f t="shared" si="54"/>
        <v/>
      </c>
      <c r="Q19" s="129" t="str">
        <f t="shared" si="54"/>
        <v/>
      </c>
      <c r="R19" s="129" t="str">
        <f t="shared" si="54"/>
        <v/>
      </c>
      <c r="S19" s="129" t="str">
        <f t="shared" si="54"/>
        <v>中学校入学</v>
      </c>
      <c r="T19" s="129" t="str">
        <f t="shared" si="54"/>
        <v/>
      </c>
      <c r="U19" s="129" t="str">
        <f t="shared" si="54"/>
        <v/>
      </c>
      <c r="V19" s="129" t="str">
        <f t="shared" si="54"/>
        <v>高校入学</v>
      </c>
      <c r="W19" s="108" t="str">
        <f t="shared" si="54"/>
        <v/>
      </c>
      <c r="X19" s="69"/>
      <c r="Y19" s="316"/>
      <c r="Z19" s="129" t="str">
        <f t="shared" si="54"/>
        <v/>
      </c>
      <c r="AA19" s="129" t="str">
        <f t="shared" si="54"/>
        <v>大学入学</v>
      </c>
      <c r="AB19" s="129" t="str">
        <f t="shared" si="54"/>
        <v/>
      </c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08"/>
      <c r="AT19" s="67"/>
    </row>
    <row r="20" spans="2:46" ht="27" customHeight="1" x14ac:dyDescent="0.15">
      <c r="B20" s="313"/>
      <c r="C20" s="314"/>
      <c r="D20" s="314"/>
      <c r="E20" s="317" t="s">
        <v>207</v>
      </c>
      <c r="F20" s="317"/>
      <c r="G20" s="65" t="str">
        <f>IF(OR(G18&lt;4,G18&gt;22),"",(LOOKUP(G18,支出の部!$G$6:$K$24,支出の部!$I$6:$I$24))/10000)</f>
        <v/>
      </c>
      <c r="H20" s="65" t="str">
        <f>IF(OR(H18&lt;4,H18&gt;22),"",(LOOKUP(H18,支出の部!$G$6:$K$24,支出の部!$I$6:$I$24))/10000)</f>
        <v/>
      </c>
      <c r="I20" s="65" t="str">
        <f>IF(OR(I18&lt;4,I18&gt;22),"",(LOOKUP(I18,支出の部!$G$6:$K$24,支出の部!$I$6:$I$24))/10000)</f>
        <v/>
      </c>
      <c r="J20" s="65">
        <f>IF(OR(J18&lt;4,J18&gt;22),"",(LOOKUP(J18,支出の部!$G$6:$K$24,支出の部!$I$6:$I$24))/10000)</f>
        <v>18</v>
      </c>
      <c r="K20" s="65">
        <f>IF(OR(K18&lt;4,K18&gt;22),"",(LOOKUP(K18,支出の部!$G$6:$K$24,支出の部!$I$6:$I$24))/10000)</f>
        <v>20</v>
      </c>
      <c r="L20" s="65">
        <f>IF(OR(L18&lt;4,L18&gt;22),"",(LOOKUP(L18,支出の部!$G$6:$K$24,支出の部!$I$6:$I$24))/10000)</f>
        <v>25.4</v>
      </c>
      <c r="M20" s="65">
        <f>IF(OR(M18&lt;4,M18&gt;22),"",(LOOKUP(M18,支出の部!$G$6:$K$24,支出の部!$I$6:$I$24))/10000)</f>
        <v>30</v>
      </c>
      <c r="N20" s="65">
        <f>IF(OR(N18&lt;4,N18&gt;22),"",(LOOKUP(N18,支出の部!$G$6:$K$24,支出の部!$I$6:$I$24))/10000)</f>
        <v>20</v>
      </c>
      <c r="O20" s="65">
        <f>IF(OR(O18&lt;4,O18&gt;22),"",(LOOKUP(O18,支出の部!$G$6:$K$24,支出の部!$I$6:$I$24))/10000)</f>
        <v>22</v>
      </c>
      <c r="P20" s="65">
        <f>IF(OR(P18&lt;4,P18&gt;22),"",(LOOKUP(P18,支出の部!$G$6:$K$24,支出の部!$I$6:$I$24))/10000)</f>
        <v>25</v>
      </c>
      <c r="Q20" s="65">
        <f>IF(OR(Q18&lt;4,Q18&gt;22),"",(LOOKUP(Q18,支出の部!$G$6:$K$24,支出の部!$I$6:$I$24))/10000)</f>
        <v>25</v>
      </c>
      <c r="R20" s="65">
        <f>IF(OR(R18&lt;4,R18&gt;22),"",(LOOKUP(R18,支出の部!$G$6:$K$24,支出の部!$I$6:$I$24))/10000)</f>
        <v>35</v>
      </c>
      <c r="S20" s="65">
        <f>IF(OR(S18&lt;4,S18&gt;22),"",(LOOKUP(S18,支出の部!$G$6:$K$24,支出の部!$I$6:$I$24))/10000)</f>
        <v>40</v>
      </c>
      <c r="T20" s="65">
        <f>IF(OR(T18&lt;4,T18&gt;22),"",(LOOKUP(T18,支出の部!$G$6:$K$24,支出の部!$I$6:$I$24))/10000)</f>
        <v>35</v>
      </c>
      <c r="U20" s="65">
        <f>IF(OR(U18&lt;4,U18&gt;22),"",(LOOKUP(U18,支出の部!$G$6:$K$24,支出の部!$I$6:$I$24))/10000)</f>
        <v>50</v>
      </c>
      <c r="V20" s="65">
        <f>IF(OR(V18&lt;4,V18&gt;22),"",(LOOKUP(V18,支出の部!$G$6:$K$24,支出の部!$I$6:$I$24))/10000)</f>
        <v>40</v>
      </c>
      <c r="W20" s="107">
        <f>IF(OR(W18&lt;4,W18&gt;22),"",(LOOKUP(W18,支出の部!$G$6:$K$24,支出の部!$I$6:$I$24))/10000)</f>
        <v>33</v>
      </c>
      <c r="X20" s="99"/>
      <c r="Y20" s="316"/>
      <c r="Z20" s="65">
        <f>IF(OR(Z18&lt;4,Z18&gt;22),"",(LOOKUP(Z18,支出の部!$G$6:$K$24,支出の部!$I$6:$I$24))/10000)</f>
        <v>30</v>
      </c>
      <c r="AA20" s="65">
        <f>IF(OR(AA18&lt;4,AA18&gt;22),"",(LOOKUP(AA18,支出の部!$G$6:$K$24,支出の部!$I$6:$I$24))/10000)</f>
        <v>81</v>
      </c>
      <c r="AB20" s="65">
        <f>IF(OR(AB18&lt;4,AB18&gt;22),"",(LOOKUP(AB18,支出の部!$G$6:$K$24,支出の部!$I$6:$I$24))/10000)</f>
        <v>53</v>
      </c>
      <c r="AC20" s="65">
        <f>IF(OR(AC18&lt;4,AC18&gt;22),"",(LOOKUP(AC18,支出の部!$G$6:$K$24,支出の部!$I$6:$I$24))/10000)</f>
        <v>53</v>
      </c>
      <c r="AD20" s="65">
        <f>IF(OR(AD18&lt;4,AD18&gt;22),"",(LOOKUP(AD18,支出の部!$G$6:$K$24,支出の部!$I$6:$I$24))/10000)</f>
        <v>53</v>
      </c>
      <c r="AE20" s="65" t="str">
        <f>IF(OR(AE18&lt;4,AE18&gt;22),"",(LOOKUP(AE18,支出の部!$G$6:$K$24,支出の部!$I$6:$I$24))/10000)</f>
        <v/>
      </c>
      <c r="AF20" s="65" t="str">
        <f>IF(OR(AF18&lt;4,AF18&gt;22),"",(LOOKUP(AF18,支出の部!$G$6:$K$24,支出の部!$I$6:$I$24))/10000)</f>
        <v/>
      </c>
      <c r="AG20" s="65" t="str">
        <f>IF(OR(AG18&lt;4,AG18&gt;22),"",(LOOKUP(AG18,支出の部!$G$6:$K$24,支出の部!$I$6:$I$24))/10000)</f>
        <v/>
      </c>
      <c r="AH20" s="65" t="str">
        <f>IF(OR(AH18&lt;4,AH18&gt;22),"",(LOOKUP(AH18,支出の部!$G$6:$K$24,支出の部!$I$6:$I$24))/10000)</f>
        <v/>
      </c>
      <c r="AI20" s="65" t="str">
        <f>IF(OR(AI18&lt;4,AI18&gt;22),"",(LOOKUP(AI18,支出の部!$G$6:$K$24,支出の部!$I$6:$I$24))/10000)</f>
        <v/>
      </c>
      <c r="AJ20" s="65" t="str">
        <f>IF(OR(AJ18&lt;4,AJ18&gt;22),"",(LOOKUP(AJ18,支出の部!$G$6:$K$24,支出の部!$I$6:$I$24))/10000)</f>
        <v/>
      </c>
      <c r="AK20" s="65" t="str">
        <f>IF(OR(AK18&lt;4,AK18&gt;22),"",(LOOKUP(AK18,支出の部!$G$6:$K$24,支出の部!$I$6:$I$24))/10000)</f>
        <v/>
      </c>
      <c r="AL20" s="65" t="str">
        <f>IF(OR(AL18&lt;4,AL18&gt;22),"",(LOOKUP(AL18,支出の部!$G$6:$K$24,支出の部!$I$6:$I$24))/10000)</f>
        <v/>
      </c>
      <c r="AM20" s="65" t="str">
        <f>IF(OR(AM18&lt;4,AM18&gt;22),"",(LOOKUP(AM18,支出の部!$G$6:$K$24,支出の部!$I$6:$I$24))/10000)</f>
        <v/>
      </c>
      <c r="AN20" s="65" t="str">
        <f>IF(OR(AN18&lt;4,AN18&gt;22),"",(LOOKUP(AN18,支出の部!$G$6:$K$24,支出の部!$I$6:$I$24))/10000)</f>
        <v/>
      </c>
      <c r="AO20" s="65" t="str">
        <f>IF(OR(AO18&lt;4,AO18&gt;22),"",(LOOKUP(AO18,支出の部!$G$6:$K$24,支出の部!$I$6:$I$24))/10000)</f>
        <v/>
      </c>
      <c r="AP20" s="65" t="str">
        <f>IF(OR(AP18&lt;4,AP18&gt;22),"",(LOOKUP(AP18,支出の部!$G$6:$K$24,支出の部!$I$6:$I$24))/10000)</f>
        <v/>
      </c>
      <c r="AQ20" s="65" t="str">
        <f>IF(OR(AQ18&lt;4,AQ18&gt;22),"",LOOKUP(AQ18,支出の部!$G$6:$K$24,支出の部!$I$6:$I$24))</f>
        <v/>
      </c>
      <c r="AR20" s="65" t="str">
        <f>IF(OR(AR18&lt;4,AR18&gt;22),"",LOOKUP(AR18,支出の部!$G$6:$K$24,支出の部!$I$6:$I$24))</f>
        <v/>
      </c>
      <c r="AS20" s="107" t="str">
        <f>IF(OR(AS18&lt;4,AS18&gt;22),"",LOOKUP(AS18,支出の部!$G$6:$K$24,支出の部!$I$6:$I$24))</f>
        <v/>
      </c>
      <c r="AT20" s="61"/>
    </row>
    <row r="21" spans="2:46" ht="27" customHeight="1" x14ac:dyDescent="0.15">
      <c r="B21" s="313" t="s">
        <v>61</v>
      </c>
      <c r="C21" s="314"/>
      <c r="D21" s="314"/>
      <c r="E21" s="337" t="s">
        <v>37</v>
      </c>
      <c r="F21" s="337"/>
      <c r="G21" s="66"/>
      <c r="H21" s="62" t="str">
        <f>IF(G21="","",G21+1)</f>
        <v/>
      </c>
      <c r="I21" s="62" t="str">
        <f t="shared" ref="I21:AS21" si="55">IF(H21="","",H21+1)</f>
        <v/>
      </c>
      <c r="J21" s="62" t="str">
        <f t="shared" si="55"/>
        <v/>
      </c>
      <c r="K21" s="62" t="str">
        <f t="shared" si="55"/>
        <v/>
      </c>
      <c r="L21" s="62" t="str">
        <f t="shared" si="55"/>
        <v/>
      </c>
      <c r="M21" s="62" t="str">
        <f t="shared" si="55"/>
        <v/>
      </c>
      <c r="N21" s="62" t="str">
        <f t="shared" si="55"/>
        <v/>
      </c>
      <c r="O21" s="62" t="str">
        <f t="shared" si="55"/>
        <v/>
      </c>
      <c r="P21" s="62" t="str">
        <f t="shared" si="55"/>
        <v/>
      </c>
      <c r="Q21" s="62" t="str">
        <f t="shared" si="55"/>
        <v/>
      </c>
      <c r="R21" s="62" t="str">
        <f t="shared" si="55"/>
        <v/>
      </c>
      <c r="S21" s="62" t="str">
        <f t="shared" si="55"/>
        <v/>
      </c>
      <c r="T21" s="62" t="str">
        <f t="shared" si="55"/>
        <v/>
      </c>
      <c r="U21" s="62" t="str">
        <f t="shared" si="55"/>
        <v/>
      </c>
      <c r="V21" s="62" t="str">
        <f t="shared" si="55"/>
        <v/>
      </c>
      <c r="W21" s="132" t="str">
        <f t="shared" si="55"/>
        <v/>
      </c>
      <c r="X21" s="98"/>
      <c r="Y21" s="316" t="str">
        <f t="shared" ref="Y21:Y24" si="56">B21</f>
        <v>第四子</v>
      </c>
      <c r="Z21" s="62" t="str">
        <f>IF(W21="","",W21+1)</f>
        <v/>
      </c>
      <c r="AA21" s="62" t="str">
        <f t="shared" si="55"/>
        <v/>
      </c>
      <c r="AB21" s="62" t="str">
        <f t="shared" si="55"/>
        <v/>
      </c>
      <c r="AC21" s="62" t="str">
        <f t="shared" si="55"/>
        <v/>
      </c>
      <c r="AD21" s="62" t="str">
        <f t="shared" si="55"/>
        <v/>
      </c>
      <c r="AE21" s="62" t="str">
        <f t="shared" si="55"/>
        <v/>
      </c>
      <c r="AF21" s="62" t="str">
        <f t="shared" si="55"/>
        <v/>
      </c>
      <c r="AG21" s="62" t="str">
        <f t="shared" si="55"/>
        <v/>
      </c>
      <c r="AH21" s="62" t="str">
        <f t="shared" si="55"/>
        <v/>
      </c>
      <c r="AI21" s="62" t="str">
        <f t="shared" si="55"/>
        <v/>
      </c>
      <c r="AJ21" s="62" t="str">
        <f t="shared" si="55"/>
        <v/>
      </c>
      <c r="AK21" s="62" t="str">
        <f t="shared" si="55"/>
        <v/>
      </c>
      <c r="AL21" s="62" t="str">
        <f t="shared" si="55"/>
        <v/>
      </c>
      <c r="AM21" s="62" t="str">
        <f t="shared" si="55"/>
        <v/>
      </c>
      <c r="AN21" s="62" t="str">
        <f t="shared" si="55"/>
        <v/>
      </c>
      <c r="AO21" s="62" t="str">
        <f t="shared" si="55"/>
        <v/>
      </c>
      <c r="AP21" s="62" t="str">
        <f t="shared" si="55"/>
        <v/>
      </c>
      <c r="AQ21" s="62" t="str">
        <f t="shared" si="55"/>
        <v/>
      </c>
      <c r="AR21" s="62" t="str">
        <f t="shared" si="55"/>
        <v/>
      </c>
      <c r="AS21" s="132" t="str">
        <f t="shared" si="55"/>
        <v/>
      </c>
      <c r="AT21" s="61"/>
    </row>
    <row r="22" spans="2:46" ht="27" customHeight="1" x14ac:dyDescent="0.15">
      <c r="B22" s="313"/>
      <c r="C22" s="314"/>
      <c r="D22" s="314"/>
      <c r="E22" s="317" t="s">
        <v>163</v>
      </c>
      <c r="F22" s="317"/>
      <c r="G22" s="129" t="str">
        <f>IF(G21=4,"幼稚園入園",IF(G21=7,"小学校入学",IF(G21=13,"中学校入学",IF(G21=16,"高校入学",IF(G21=19,"大学入学",IF(G21=23,"就職",""))))))</f>
        <v/>
      </c>
      <c r="H22" s="129" t="str">
        <f>IF(H21=4,"幼稚園入園",IF(H21=7,"小学校入学",IF(H21=13,"中学校入学",IF(H21=16,"高校入学",IF(H21=19,"大学入学",IF(H21=23,"就職",""))))))</f>
        <v/>
      </c>
      <c r="I22" s="129" t="str">
        <f t="shared" ref="I22:AR22" si="57">IF(I21=4,"幼稚園入園",IF(I21=7,"小学校入学",IF(I21=13,"中学校入学",IF(I21=16,"高校入学",IF(I21=19,"大学入学",IF(I21=23,"就職",""))))))</f>
        <v/>
      </c>
      <c r="J22" s="129" t="str">
        <f t="shared" si="57"/>
        <v/>
      </c>
      <c r="K22" s="129" t="str">
        <f t="shared" si="57"/>
        <v/>
      </c>
      <c r="L22" s="129" t="str">
        <f t="shared" si="57"/>
        <v/>
      </c>
      <c r="M22" s="129" t="str">
        <f t="shared" si="57"/>
        <v/>
      </c>
      <c r="N22" s="129" t="str">
        <f t="shared" si="57"/>
        <v/>
      </c>
      <c r="O22" s="129" t="str">
        <f t="shared" si="57"/>
        <v/>
      </c>
      <c r="P22" s="129" t="str">
        <f t="shared" si="57"/>
        <v/>
      </c>
      <c r="Q22" s="129" t="str">
        <f t="shared" si="57"/>
        <v/>
      </c>
      <c r="R22" s="129" t="str">
        <f t="shared" si="57"/>
        <v/>
      </c>
      <c r="S22" s="129" t="str">
        <f t="shared" si="57"/>
        <v/>
      </c>
      <c r="T22" s="129" t="str">
        <f t="shared" si="57"/>
        <v/>
      </c>
      <c r="U22" s="129" t="str">
        <f t="shared" si="57"/>
        <v/>
      </c>
      <c r="V22" s="129" t="str">
        <f t="shared" si="57"/>
        <v/>
      </c>
      <c r="W22" s="108" t="str">
        <f t="shared" si="57"/>
        <v/>
      </c>
      <c r="X22" s="69"/>
      <c r="Y22" s="316"/>
      <c r="Z22" s="129" t="str">
        <f t="shared" si="57"/>
        <v/>
      </c>
      <c r="AA22" s="129" t="str">
        <f t="shared" si="57"/>
        <v/>
      </c>
      <c r="AB22" s="129" t="str">
        <f t="shared" si="57"/>
        <v/>
      </c>
      <c r="AC22" s="129" t="str">
        <f t="shared" si="57"/>
        <v/>
      </c>
      <c r="AD22" s="129" t="str">
        <f t="shared" si="57"/>
        <v/>
      </c>
      <c r="AE22" s="129" t="str">
        <f t="shared" si="57"/>
        <v/>
      </c>
      <c r="AF22" s="129" t="str">
        <f t="shared" si="57"/>
        <v/>
      </c>
      <c r="AG22" s="129" t="str">
        <f t="shared" si="57"/>
        <v/>
      </c>
      <c r="AH22" s="129" t="str">
        <f t="shared" si="57"/>
        <v/>
      </c>
      <c r="AI22" s="129" t="str">
        <f t="shared" si="57"/>
        <v/>
      </c>
      <c r="AJ22" s="129" t="str">
        <f t="shared" si="57"/>
        <v/>
      </c>
      <c r="AK22" s="129" t="str">
        <f t="shared" si="57"/>
        <v/>
      </c>
      <c r="AL22" s="129" t="str">
        <f t="shared" si="57"/>
        <v/>
      </c>
      <c r="AM22" s="129" t="str">
        <f t="shared" si="57"/>
        <v/>
      </c>
      <c r="AN22" s="129" t="str">
        <f t="shared" si="57"/>
        <v/>
      </c>
      <c r="AO22" s="129" t="str">
        <f t="shared" si="57"/>
        <v/>
      </c>
      <c r="AP22" s="129" t="str">
        <f t="shared" si="57"/>
        <v/>
      </c>
      <c r="AQ22" s="129" t="str">
        <f t="shared" si="57"/>
        <v/>
      </c>
      <c r="AR22" s="129" t="str">
        <f t="shared" si="57"/>
        <v/>
      </c>
      <c r="AS22" s="108" t="str">
        <f t="shared" ref="AS22" si="58">IF(AS21=4,"幼稚園入園",IF(AS21=7,"小学校入学",IF(AS21=13,"中学校入学",IF(AS21=16,"高校入学",IF(AS21=19,"大学入学",IF(AS21=23,"就職",""))))))</f>
        <v/>
      </c>
      <c r="AT22" s="61"/>
    </row>
    <row r="23" spans="2:46" ht="27" customHeight="1" x14ac:dyDescent="0.15">
      <c r="B23" s="313"/>
      <c r="C23" s="314"/>
      <c r="D23" s="314"/>
      <c r="E23" s="317" t="s">
        <v>207</v>
      </c>
      <c r="F23" s="317"/>
      <c r="G23" s="65" t="str">
        <f>IF(OR(G21&lt;4,G21&gt;22),"",(LOOKUP(G21,支出の部!$G$6:$K$24,支出の部!$I$6:$I$24))/10000)</f>
        <v/>
      </c>
      <c r="H23" s="65" t="str">
        <f>IF(OR(H21&lt;4,H21&gt;22),"",(LOOKUP(H21,支出の部!$G$6:$K$24,支出の部!$I$6:$I$24))/10000)</f>
        <v/>
      </c>
      <c r="I23" s="65" t="str">
        <f>IF(OR(I21&lt;4,I21&gt;22),"",(LOOKUP(I21,支出の部!$G$6:$K$24,支出の部!$I$6:$I$24))/10000)</f>
        <v/>
      </c>
      <c r="J23" s="65" t="str">
        <f>IF(OR(J21&lt;4,J21&gt;22),"",(LOOKUP(J21,支出の部!$G$6:$K$24,支出の部!$I$6:$I$24))/10000)</f>
        <v/>
      </c>
      <c r="K23" s="65" t="str">
        <f>IF(OR(K21&lt;4,K21&gt;22),"",(LOOKUP(K21,支出の部!$G$6:$K$24,支出の部!$I$6:$I$24))/10000)</f>
        <v/>
      </c>
      <c r="L23" s="65" t="str">
        <f>IF(OR(L21&lt;4,L21&gt;22),"",(LOOKUP(L21,支出の部!$G$6:$K$24,支出の部!$I$6:$I$24))/10000)</f>
        <v/>
      </c>
      <c r="M23" s="65" t="str">
        <f>IF(OR(M21&lt;4,M21&gt;22),"",(LOOKUP(M21,支出の部!$G$6:$K$24,支出の部!$I$6:$I$24))/10000)</f>
        <v/>
      </c>
      <c r="N23" s="65" t="str">
        <f>IF(OR(N21&lt;4,N21&gt;22),"",(LOOKUP(N21,支出の部!$G$6:$K$24,支出の部!$I$6:$I$24))/10000)</f>
        <v/>
      </c>
      <c r="O23" s="65" t="str">
        <f>IF(OR(O21&lt;4,O21&gt;22),"",(LOOKUP(O21,支出の部!$G$6:$K$24,支出の部!$I$6:$I$24))/10000)</f>
        <v/>
      </c>
      <c r="P23" s="65" t="str">
        <f>IF(OR(P21&lt;4,P21&gt;22),"",(LOOKUP(P21,支出の部!$G$6:$K$24,支出の部!$I$6:$I$24))/10000)</f>
        <v/>
      </c>
      <c r="Q23" s="65" t="str">
        <f>IF(OR(Q21&lt;4,Q21&gt;22),"",(LOOKUP(Q21,支出の部!$G$6:$K$24,支出の部!$I$6:$I$24))/10000)</f>
        <v/>
      </c>
      <c r="R23" s="65" t="str">
        <f>IF(OR(R21&lt;4,R21&gt;22),"",(LOOKUP(R21,支出の部!$G$6:$K$24,支出の部!$I$6:$I$24))/10000)</f>
        <v/>
      </c>
      <c r="S23" s="65" t="str">
        <f>IF(OR(S21&lt;4,S21&gt;22),"",(LOOKUP(S21,支出の部!$G$6:$K$24,支出の部!$I$6:$I$24))/10000)</f>
        <v/>
      </c>
      <c r="T23" s="65" t="str">
        <f>IF(OR(T21&lt;4,T21&gt;22),"",(LOOKUP(T21,支出の部!$G$6:$K$24,支出の部!$I$6:$I$24))/10000)</f>
        <v/>
      </c>
      <c r="U23" s="65" t="str">
        <f>IF(OR(U21&lt;4,U21&gt;22),"",(LOOKUP(U21,支出の部!$G$6:$K$24,支出の部!$I$6:$I$24))/10000)</f>
        <v/>
      </c>
      <c r="V23" s="65" t="str">
        <f>IF(OR(V21&lt;4,V21&gt;22),"",(LOOKUP(V21,支出の部!$G$6:$K$24,支出の部!$I$6:$I$24))/10000)</f>
        <v/>
      </c>
      <c r="W23" s="107" t="str">
        <f>IF(OR(W21&lt;4,W21&gt;22),"",(LOOKUP(W21,支出の部!$G$6:$K$24,支出の部!$I$6:$I$24))/10000)</f>
        <v/>
      </c>
      <c r="X23" s="99"/>
      <c r="Y23" s="316"/>
      <c r="Z23" s="65" t="str">
        <f>IF(OR(Z21&lt;4,Z21&gt;22),"",LOOKUP(Z21,支出の部!$G$6:$K$24,支出の部!$I$6:$I$24))</f>
        <v/>
      </c>
      <c r="AA23" s="65" t="str">
        <f>IF(OR(AA21&lt;4,AA21&gt;22),"",LOOKUP(AA21,支出の部!$G$6:$K$24,支出の部!$I$6:$I$24))</f>
        <v/>
      </c>
      <c r="AB23" s="65" t="str">
        <f>IF(OR(AB21&lt;4,AB21&gt;22),"",LOOKUP(AB21,支出の部!$G$6:$K$24,支出の部!$I$6:$I$24))</f>
        <v/>
      </c>
      <c r="AC23" s="65" t="str">
        <f>IF(OR(AC21&lt;4,AC21&gt;22),"",LOOKUP(AC21,支出の部!$G$6:$K$24,支出の部!$I$6:$I$24))</f>
        <v/>
      </c>
      <c r="AD23" s="65" t="str">
        <f>IF(OR(AD21&lt;4,AD21&gt;22),"",LOOKUP(AD21,支出の部!$G$6:$K$24,支出の部!$I$6:$I$24))</f>
        <v/>
      </c>
      <c r="AE23" s="65" t="str">
        <f>IF(OR(AE21&lt;4,AE21&gt;22),"",LOOKUP(AE21,支出の部!$G$6:$K$24,支出の部!$I$6:$I$24))</f>
        <v/>
      </c>
      <c r="AF23" s="65" t="str">
        <f>IF(OR(AF21&lt;4,AF21&gt;22),"",LOOKUP(AF21,支出の部!$G$6:$K$24,支出の部!$I$6:$I$24))</f>
        <v/>
      </c>
      <c r="AG23" s="65" t="str">
        <f>IF(OR(AG21&lt;4,AG21&gt;22),"",LOOKUP(AG21,支出の部!$G$6:$K$24,支出の部!$I$6:$I$24))</f>
        <v/>
      </c>
      <c r="AH23" s="65" t="str">
        <f>IF(OR(AH21&lt;4,AH21&gt;22),"",LOOKUP(AH21,支出の部!$G$6:$K$24,支出の部!$I$6:$I$24))</f>
        <v/>
      </c>
      <c r="AI23" s="65" t="str">
        <f>IF(OR(AI21&lt;4,AI21&gt;22),"",LOOKUP(AI21,支出の部!$G$6:$K$24,支出の部!$I$6:$I$24))</f>
        <v/>
      </c>
      <c r="AJ23" s="65" t="str">
        <f>IF(OR(AJ21&lt;4,AJ21&gt;22),"",LOOKUP(AJ21,支出の部!$G$6:$K$24,支出の部!$I$6:$I$24))</f>
        <v/>
      </c>
      <c r="AK23" s="65" t="str">
        <f>IF(OR(AK21&lt;4,AK21&gt;22),"",LOOKUP(AK21,支出の部!$G$6:$K$24,支出の部!$I$6:$I$24))</f>
        <v/>
      </c>
      <c r="AL23" s="65" t="str">
        <f>IF(OR(AL21&lt;4,AL21&gt;22),"",LOOKUP(AL21,支出の部!$G$6:$K$24,支出の部!$I$6:$I$24))</f>
        <v/>
      </c>
      <c r="AM23" s="65" t="str">
        <f>IF(OR(AM21&lt;4,AM21&gt;22),"",LOOKUP(AM21,支出の部!$G$6:$K$24,支出の部!$I$6:$I$24))</f>
        <v/>
      </c>
      <c r="AN23" s="65" t="str">
        <f>IF(OR(AN21&lt;4,AN21&gt;22),"",LOOKUP(AN21,支出の部!$G$6:$K$24,支出の部!$I$6:$I$24))</f>
        <v/>
      </c>
      <c r="AO23" s="65" t="str">
        <f>IF(OR(AO21&lt;4,AO21&gt;22),"",LOOKUP(AO21,支出の部!$G$6:$K$24,支出の部!$I$6:$I$24))</f>
        <v/>
      </c>
      <c r="AP23" s="65" t="str">
        <f>IF(OR(AP21&lt;4,AP21&gt;22),"",LOOKUP(AP21,支出の部!$G$6:$K$24,支出の部!$I$6:$I$24))</f>
        <v/>
      </c>
      <c r="AQ23" s="65" t="str">
        <f>IF(OR(AQ21&lt;4,AQ21&gt;22),"",LOOKUP(AQ21,支出の部!$G$6:$K$24,支出の部!$I$6:$I$24))</f>
        <v/>
      </c>
      <c r="AR23" s="65" t="str">
        <f>IF(OR(AR21&lt;4,AR21&gt;22),"",LOOKUP(AR21,支出の部!$G$6:$K$24,支出の部!$I$6:$I$24))</f>
        <v/>
      </c>
      <c r="AS23" s="107" t="str">
        <f>IF(OR(AS21&lt;4,AS21&gt;22),"",LOOKUP(AS21,支出の部!$G$6:$K$24,支出の部!$I$6:$I$24))</f>
        <v/>
      </c>
      <c r="AT23" s="61"/>
    </row>
    <row r="24" spans="2:46" ht="27" customHeight="1" x14ac:dyDescent="0.15">
      <c r="B24" s="327" t="s">
        <v>62</v>
      </c>
      <c r="C24" s="328"/>
      <c r="D24" s="329"/>
      <c r="E24" s="396" t="s">
        <v>37</v>
      </c>
      <c r="F24" s="397"/>
      <c r="G24" s="66"/>
      <c r="H24" s="62" t="str">
        <f>IF(G24="","",G24+1)</f>
        <v/>
      </c>
      <c r="I24" s="62" t="str">
        <f t="shared" ref="I24:AS24" si="59">IF(H24="","",H24+1)</f>
        <v/>
      </c>
      <c r="J24" s="62" t="str">
        <f t="shared" si="59"/>
        <v/>
      </c>
      <c r="K24" s="62" t="str">
        <f t="shared" si="59"/>
        <v/>
      </c>
      <c r="L24" s="62" t="str">
        <f t="shared" si="59"/>
        <v/>
      </c>
      <c r="M24" s="62" t="str">
        <f t="shared" si="59"/>
        <v/>
      </c>
      <c r="N24" s="62" t="str">
        <f t="shared" si="59"/>
        <v/>
      </c>
      <c r="O24" s="62" t="str">
        <f t="shared" si="59"/>
        <v/>
      </c>
      <c r="P24" s="62" t="str">
        <f t="shared" si="59"/>
        <v/>
      </c>
      <c r="Q24" s="62" t="str">
        <f t="shared" si="59"/>
        <v/>
      </c>
      <c r="R24" s="62" t="str">
        <f t="shared" si="59"/>
        <v/>
      </c>
      <c r="S24" s="62" t="str">
        <f t="shared" si="59"/>
        <v/>
      </c>
      <c r="T24" s="62" t="str">
        <f t="shared" si="59"/>
        <v/>
      </c>
      <c r="U24" s="62" t="str">
        <f t="shared" si="59"/>
        <v/>
      </c>
      <c r="V24" s="62" t="str">
        <f t="shared" si="59"/>
        <v/>
      </c>
      <c r="W24" s="132" t="str">
        <f t="shared" si="59"/>
        <v/>
      </c>
      <c r="X24" s="98"/>
      <c r="Y24" s="316" t="str">
        <f t="shared" si="56"/>
        <v>第五子</v>
      </c>
      <c r="Z24" s="62" t="str">
        <f>IF(W24="","",W24+1)</f>
        <v/>
      </c>
      <c r="AA24" s="62" t="str">
        <f t="shared" si="59"/>
        <v/>
      </c>
      <c r="AB24" s="62" t="str">
        <f t="shared" si="59"/>
        <v/>
      </c>
      <c r="AC24" s="62" t="str">
        <f t="shared" si="59"/>
        <v/>
      </c>
      <c r="AD24" s="62" t="str">
        <f t="shared" si="59"/>
        <v/>
      </c>
      <c r="AE24" s="62" t="str">
        <f t="shared" si="59"/>
        <v/>
      </c>
      <c r="AF24" s="62" t="str">
        <f t="shared" si="59"/>
        <v/>
      </c>
      <c r="AG24" s="62" t="str">
        <f t="shared" si="59"/>
        <v/>
      </c>
      <c r="AH24" s="62" t="str">
        <f t="shared" si="59"/>
        <v/>
      </c>
      <c r="AI24" s="62" t="str">
        <f t="shared" si="59"/>
        <v/>
      </c>
      <c r="AJ24" s="62" t="str">
        <f t="shared" si="59"/>
        <v/>
      </c>
      <c r="AK24" s="62" t="str">
        <f t="shared" si="59"/>
        <v/>
      </c>
      <c r="AL24" s="62" t="str">
        <f t="shared" si="59"/>
        <v/>
      </c>
      <c r="AM24" s="62" t="str">
        <f t="shared" si="59"/>
        <v/>
      </c>
      <c r="AN24" s="62" t="str">
        <f t="shared" si="59"/>
        <v/>
      </c>
      <c r="AO24" s="62" t="str">
        <f t="shared" si="59"/>
        <v/>
      </c>
      <c r="AP24" s="62" t="str">
        <f t="shared" si="59"/>
        <v/>
      </c>
      <c r="AQ24" s="62" t="str">
        <f t="shared" si="59"/>
        <v/>
      </c>
      <c r="AR24" s="62" t="str">
        <f t="shared" si="59"/>
        <v/>
      </c>
      <c r="AS24" s="132" t="str">
        <f t="shared" si="59"/>
        <v/>
      </c>
      <c r="AT24" s="61"/>
    </row>
    <row r="25" spans="2:46" ht="27" customHeight="1" x14ac:dyDescent="0.15">
      <c r="B25" s="330"/>
      <c r="C25" s="331"/>
      <c r="D25" s="332"/>
      <c r="E25" s="391" t="s">
        <v>163</v>
      </c>
      <c r="F25" s="392"/>
      <c r="G25" s="129" t="str">
        <f>IF(G24=4,"幼稚園入園",IF(G24=7,"小学校入学",IF(G24=13,"中学校入学",IF(G24=16,"高校入学",IF(G24=19,"大学入学",IF(G24=23,"就職",""))))))</f>
        <v/>
      </c>
      <c r="H25" s="129" t="str">
        <f t="shared" ref="H25:AR25" si="60">IF(H24=4,"幼稚園入園",IF(H24=7,"小学校入学",IF(H24=13,"中学校入学",IF(H24=16,"高校入学",IF(H24=19,"大学入学",IF(H24=23,"就職",""))))))</f>
        <v/>
      </c>
      <c r="I25" s="129" t="str">
        <f t="shared" si="60"/>
        <v/>
      </c>
      <c r="J25" s="129" t="str">
        <f t="shared" si="60"/>
        <v/>
      </c>
      <c r="K25" s="129" t="str">
        <f t="shared" si="60"/>
        <v/>
      </c>
      <c r="L25" s="129" t="str">
        <f t="shared" si="60"/>
        <v/>
      </c>
      <c r="M25" s="129" t="str">
        <f t="shared" si="60"/>
        <v/>
      </c>
      <c r="N25" s="129" t="str">
        <f t="shared" si="60"/>
        <v/>
      </c>
      <c r="O25" s="129" t="str">
        <f t="shared" si="60"/>
        <v/>
      </c>
      <c r="P25" s="129" t="str">
        <f t="shared" si="60"/>
        <v/>
      </c>
      <c r="Q25" s="129" t="str">
        <f t="shared" si="60"/>
        <v/>
      </c>
      <c r="R25" s="129" t="str">
        <f t="shared" si="60"/>
        <v/>
      </c>
      <c r="S25" s="129" t="str">
        <f t="shared" si="60"/>
        <v/>
      </c>
      <c r="T25" s="129" t="str">
        <f t="shared" si="60"/>
        <v/>
      </c>
      <c r="U25" s="129" t="str">
        <f t="shared" si="60"/>
        <v/>
      </c>
      <c r="V25" s="129" t="str">
        <f t="shared" si="60"/>
        <v/>
      </c>
      <c r="W25" s="108" t="str">
        <f t="shared" si="60"/>
        <v/>
      </c>
      <c r="X25" s="69"/>
      <c r="Y25" s="316"/>
      <c r="Z25" s="129" t="str">
        <f t="shared" si="60"/>
        <v/>
      </c>
      <c r="AA25" s="129" t="str">
        <f t="shared" si="60"/>
        <v/>
      </c>
      <c r="AB25" s="129" t="str">
        <f t="shared" si="60"/>
        <v/>
      </c>
      <c r="AC25" s="129" t="str">
        <f t="shared" si="60"/>
        <v/>
      </c>
      <c r="AD25" s="129" t="str">
        <f t="shared" si="60"/>
        <v/>
      </c>
      <c r="AE25" s="129" t="str">
        <f t="shared" si="60"/>
        <v/>
      </c>
      <c r="AF25" s="129" t="str">
        <f t="shared" si="60"/>
        <v/>
      </c>
      <c r="AG25" s="129" t="str">
        <f t="shared" si="60"/>
        <v/>
      </c>
      <c r="AH25" s="129" t="str">
        <f t="shared" si="60"/>
        <v/>
      </c>
      <c r="AI25" s="129" t="str">
        <f t="shared" si="60"/>
        <v/>
      </c>
      <c r="AJ25" s="129" t="str">
        <f t="shared" si="60"/>
        <v/>
      </c>
      <c r="AK25" s="129" t="str">
        <f t="shared" si="60"/>
        <v/>
      </c>
      <c r="AL25" s="129" t="str">
        <f t="shared" si="60"/>
        <v/>
      </c>
      <c r="AM25" s="129" t="str">
        <f t="shared" si="60"/>
        <v/>
      </c>
      <c r="AN25" s="129" t="str">
        <f t="shared" si="60"/>
        <v/>
      </c>
      <c r="AO25" s="129" t="str">
        <f t="shared" si="60"/>
        <v/>
      </c>
      <c r="AP25" s="129" t="str">
        <f t="shared" si="60"/>
        <v/>
      </c>
      <c r="AQ25" s="129" t="str">
        <f t="shared" si="60"/>
        <v/>
      </c>
      <c r="AR25" s="129" t="str">
        <f t="shared" si="60"/>
        <v/>
      </c>
      <c r="AS25" s="108" t="str">
        <f t="shared" ref="AS25" si="61">IF(AS24=4,"幼稚園入園",IF(AS24=7,"小学校入学",IF(AS24=13,"中学校入学",IF(AS24=16,"高校入学",IF(AS24=19,"大学入学",IF(AS24=23,"就職",""))))))</f>
        <v/>
      </c>
      <c r="AT25" s="61"/>
    </row>
    <row r="26" spans="2:46" ht="27" customHeight="1" x14ac:dyDescent="0.15">
      <c r="B26" s="333"/>
      <c r="C26" s="334"/>
      <c r="D26" s="335"/>
      <c r="E26" s="317" t="s">
        <v>207</v>
      </c>
      <c r="F26" s="317"/>
      <c r="G26" s="65" t="str">
        <f>IF(OR(G24&lt;4,G24&gt;22),"",(LOOKUP(G24,支出の部!$G$6:$K$24,支出の部!$I$6:$I$24))/10000)</f>
        <v/>
      </c>
      <c r="H26" s="65" t="str">
        <f>IF(OR(H24&lt;4,H24&gt;22),"",(LOOKUP(H24,支出の部!$G$6:$K$24,支出の部!$I$6:$I$24))/10000)</f>
        <v/>
      </c>
      <c r="I26" s="65" t="str">
        <f>IF(OR(I24&lt;4,I24&gt;22),"",(LOOKUP(I24,支出の部!$G$6:$K$24,支出の部!$I$6:$I$24))/10000)</f>
        <v/>
      </c>
      <c r="J26" s="65" t="str">
        <f>IF(OR(J24&lt;4,J24&gt;22),"",(LOOKUP(J24,支出の部!$G$6:$K$24,支出の部!$I$6:$I$24))/10000)</f>
        <v/>
      </c>
      <c r="K26" s="65" t="str">
        <f>IF(OR(K24&lt;4,K24&gt;22),"",(LOOKUP(K24,支出の部!$G$6:$K$24,支出の部!$I$6:$I$24))/10000)</f>
        <v/>
      </c>
      <c r="L26" s="65" t="str">
        <f>IF(OR(L24&lt;4,L24&gt;22),"",(LOOKUP(L24,支出の部!$G$6:$K$24,支出の部!$I$6:$I$24))/10000)</f>
        <v/>
      </c>
      <c r="M26" s="65" t="str">
        <f>IF(OR(M24&lt;4,M24&gt;22),"",(LOOKUP(M24,支出の部!$G$6:$K$24,支出の部!$I$6:$I$24))/10000)</f>
        <v/>
      </c>
      <c r="N26" s="65" t="str">
        <f>IF(OR(N24&lt;4,N24&gt;22),"",(LOOKUP(N24,支出の部!$G$6:$K$24,支出の部!$I$6:$I$24))/10000)</f>
        <v/>
      </c>
      <c r="O26" s="65" t="str">
        <f>IF(OR(O24&lt;4,O24&gt;22),"",(LOOKUP(O24,支出の部!$G$6:$K$24,支出の部!$I$6:$I$24))/10000)</f>
        <v/>
      </c>
      <c r="P26" s="65" t="str">
        <f>IF(OR(P24&lt;4,P24&gt;22),"",(LOOKUP(P24,支出の部!$G$6:$K$24,支出の部!$I$6:$I$24))/10000)</f>
        <v/>
      </c>
      <c r="Q26" s="65" t="str">
        <f>IF(OR(Q24&lt;4,Q24&gt;22),"",(LOOKUP(Q24,支出の部!$G$6:$K$24,支出の部!$I$6:$I$24))/10000)</f>
        <v/>
      </c>
      <c r="R26" s="65" t="str">
        <f>IF(OR(R24&lt;4,R24&gt;22),"",(LOOKUP(R24,支出の部!$G$6:$K$24,支出の部!$I$6:$I$24))/10000)</f>
        <v/>
      </c>
      <c r="S26" s="65" t="str">
        <f>IF(OR(S24&lt;4,S24&gt;22),"",(LOOKUP(S24,支出の部!$G$6:$K$24,支出の部!$I$6:$I$24))/10000)</f>
        <v/>
      </c>
      <c r="T26" s="65" t="str">
        <f>IF(OR(T24&lt;4,T24&gt;22),"",(LOOKUP(T24,支出の部!$G$6:$K$24,支出の部!$I$6:$I$24))/10000)</f>
        <v/>
      </c>
      <c r="U26" s="65" t="str">
        <f>IF(OR(U24&lt;4,U24&gt;22),"",(LOOKUP(U24,支出の部!$G$6:$K$24,支出の部!$I$6:$I$24))/10000)</f>
        <v/>
      </c>
      <c r="V26" s="65" t="str">
        <f>IF(OR(V24&lt;4,V24&gt;22),"",(LOOKUP(V24,支出の部!$G$6:$K$24,支出の部!$I$6:$I$24))/10000)</f>
        <v/>
      </c>
      <c r="W26" s="107" t="str">
        <f>IF(OR(W24&lt;4,W24&gt;22),"",(LOOKUP(W24,支出の部!$G$6:$K$24,支出の部!$I$6:$I$24))/10000)</f>
        <v/>
      </c>
      <c r="X26" s="99"/>
      <c r="Y26" s="316"/>
      <c r="Z26" s="65" t="str">
        <f>IF(OR(Z24&lt;4,Z24&gt;22),"",LOOKUP(Z24,支出の部!$G$6:$K$24,支出の部!$I$6:$I$24))</f>
        <v/>
      </c>
      <c r="AA26" s="65" t="str">
        <f>IF(OR(AA24&lt;4,AA24&gt;22),"",LOOKUP(AA24,支出の部!$G$6:$K$24,支出の部!$I$6:$I$24))</f>
        <v/>
      </c>
      <c r="AB26" s="65" t="str">
        <f>IF(OR(AB24&lt;4,AB24&gt;22),"",LOOKUP(AB24,支出の部!$G$6:$K$24,支出の部!$I$6:$I$24))</f>
        <v/>
      </c>
      <c r="AC26" s="65" t="str">
        <f>IF(OR(AC24&lt;4,AC24&gt;22),"",LOOKUP(AC24,支出の部!$G$6:$K$24,支出の部!$I$6:$I$24))</f>
        <v/>
      </c>
      <c r="AD26" s="65" t="str">
        <f>IF(OR(AD24&lt;4,AD24&gt;22),"",LOOKUP(AD24,支出の部!$G$6:$K$24,支出の部!$I$6:$I$24))</f>
        <v/>
      </c>
      <c r="AE26" s="65" t="str">
        <f>IF(OR(AE24&lt;4,AE24&gt;22),"",LOOKUP(AE24,支出の部!$G$6:$K$24,支出の部!$I$6:$I$24))</f>
        <v/>
      </c>
      <c r="AF26" s="65" t="str">
        <f>IF(OR(AF24&lt;4,AF24&gt;22),"",LOOKUP(AF24,支出の部!$G$6:$K$24,支出の部!$I$6:$I$24))</f>
        <v/>
      </c>
      <c r="AG26" s="65" t="str">
        <f>IF(OR(AG24&lt;4,AG24&gt;22),"",LOOKUP(AG24,支出の部!$G$6:$K$24,支出の部!$I$6:$I$24))</f>
        <v/>
      </c>
      <c r="AH26" s="65" t="str">
        <f>IF(OR(AH24&lt;4,AH24&gt;22),"",LOOKUP(AH24,支出の部!$G$6:$K$24,支出の部!$I$6:$I$24))</f>
        <v/>
      </c>
      <c r="AI26" s="65" t="str">
        <f>IF(OR(AI24&lt;4,AI24&gt;22),"",LOOKUP(AI24,支出の部!$G$6:$K$24,支出の部!$I$6:$I$24))</f>
        <v/>
      </c>
      <c r="AJ26" s="65" t="str">
        <f>IF(OR(AJ24&lt;4,AJ24&gt;22),"",LOOKUP(AJ24,支出の部!$G$6:$K$24,支出の部!$I$6:$I$24))</f>
        <v/>
      </c>
      <c r="AK26" s="65" t="str">
        <f>IF(OR(AK24&lt;4,AK24&gt;22),"",LOOKUP(AK24,支出の部!$G$6:$K$24,支出の部!$I$6:$I$24))</f>
        <v/>
      </c>
      <c r="AL26" s="65" t="str">
        <f>IF(OR(AL24&lt;4,AL24&gt;22),"",LOOKUP(AL24,支出の部!$G$6:$K$24,支出の部!$I$6:$I$24))</f>
        <v/>
      </c>
      <c r="AM26" s="65" t="str">
        <f>IF(OR(AM24&lt;4,AM24&gt;22),"",LOOKUP(AM24,支出の部!$G$6:$K$24,支出の部!$I$6:$I$24))</f>
        <v/>
      </c>
      <c r="AN26" s="65" t="str">
        <f>IF(OR(AN24&lt;4,AN24&gt;22),"",LOOKUP(AN24,支出の部!$G$6:$K$24,支出の部!$I$6:$I$24))</f>
        <v/>
      </c>
      <c r="AO26" s="65" t="str">
        <f>IF(OR(AO24&lt;4,AO24&gt;22),"",LOOKUP(AO24,支出の部!$G$6:$K$24,支出の部!$I$6:$I$24))</f>
        <v/>
      </c>
      <c r="AP26" s="65" t="str">
        <f>IF(OR(AP24&lt;4,AP24&gt;22),"",LOOKUP(AP24,支出の部!$G$6:$K$24,支出の部!$I$6:$I$24))</f>
        <v/>
      </c>
      <c r="AQ26" s="65" t="str">
        <f>IF(OR(AQ24&lt;4,AQ24&gt;22),"",LOOKUP(AQ24,支出の部!$G$6:$K$24,支出の部!$I$6:$I$24))</f>
        <v/>
      </c>
      <c r="AR26" s="65" t="str">
        <f>IF(OR(AR24&lt;4,AR24&gt;22),"",LOOKUP(AR24,支出の部!$G$6:$K$24,支出の部!$I$6:$I$24))</f>
        <v/>
      </c>
      <c r="AS26" s="107" t="str">
        <f>IF(OR(AS24&lt;4,AS24&gt;22),"",LOOKUP(AS24,支出の部!$G$6:$K$24,支出の部!$I$6:$I$24))</f>
        <v/>
      </c>
      <c r="AT26" s="61"/>
    </row>
    <row r="27" spans="2:46" ht="27" customHeight="1" x14ac:dyDescent="0.15">
      <c r="B27" s="336" t="s">
        <v>163</v>
      </c>
      <c r="C27" s="337"/>
      <c r="D27" s="337"/>
      <c r="E27" s="317" t="s">
        <v>163</v>
      </c>
      <c r="F27" s="317"/>
      <c r="G27" s="153" t="s">
        <v>162</v>
      </c>
      <c r="H27" s="153"/>
      <c r="I27" s="153"/>
      <c r="J27" s="153"/>
      <c r="K27" s="153"/>
      <c r="L27" s="153" t="s">
        <v>208</v>
      </c>
      <c r="M27" s="153"/>
      <c r="N27" s="153"/>
      <c r="O27" s="153"/>
      <c r="P27" s="153" t="s">
        <v>209</v>
      </c>
      <c r="Q27" s="153" t="s">
        <v>208</v>
      </c>
      <c r="R27" s="153"/>
      <c r="S27" s="153"/>
      <c r="T27" s="153"/>
      <c r="U27" s="153"/>
      <c r="V27" s="153" t="s">
        <v>208</v>
      </c>
      <c r="W27" s="109"/>
      <c r="X27" s="69"/>
      <c r="Y27" s="382" t="s">
        <v>160</v>
      </c>
      <c r="Z27" s="153"/>
      <c r="AA27" s="153"/>
      <c r="AB27" s="153" t="s">
        <v>209</v>
      </c>
      <c r="AC27" s="153" t="s">
        <v>208</v>
      </c>
      <c r="AD27" s="153"/>
      <c r="AE27" s="153"/>
      <c r="AF27" s="153"/>
      <c r="AG27" s="153"/>
      <c r="AH27" s="153" t="s">
        <v>208</v>
      </c>
      <c r="AI27" s="153"/>
      <c r="AJ27" s="153"/>
      <c r="AK27" s="153"/>
      <c r="AL27" s="153" t="s">
        <v>209</v>
      </c>
      <c r="AM27" s="153" t="s">
        <v>208</v>
      </c>
      <c r="AN27" s="153"/>
      <c r="AO27" s="153"/>
      <c r="AP27" s="153"/>
      <c r="AQ27" s="153"/>
      <c r="AR27" s="153" t="s">
        <v>208</v>
      </c>
      <c r="AS27" s="109"/>
      <c r="AT27" s="61"/>
    </row>
    <row r="28" spans="2:46" ht="27" customHeight="1" thickBot="1" x14ac:dyDescent="0.2">
      <c r="B28" s="338"/>
      <c r="C28" s="339"/>
      <c r="D28" s="339"/>
      <c r="E28" s="384" t="s">
        <v>38</v>
      </c>
      <c r="F28" s="384"/>
      <c r="G28" s="122">
        <v>100</v>
      </c>
      <c r="H28" s="122"/>
      <c r="I28" s="122"/>
      <c r="J28" s="122"/>
      <c r="K28" s="122"/>
      <c r="L28" s="122">
        <v>10</v>
      </c>
      <c r="M28" s="122"/>
      <c r="N28" s="122"/>
      <c r="O28" s="122"/>
      <c r="P28" s="122">
        <v>100</v>
      </c>
      <c r="Q28" s="122">
        <v>10</v>
      </c>
      <c r="R28" s="122"/>
      <c r="S28" s="122"/>
      <c r="T28" s="122"/>
      <c r="U28" s="122"/>
      <c r="V28" s="122">
        <v>10</v>
      </c>
      <c r="W28" s="123"/>
      <c r="X28" s="110"/>
      <c r="Y28" s="383"/>
      <c r="Z28" s="122"/>
      <c r="AA28" s="122"/>
      <c r="AB28" s="122">
        <v>100</v>
      </c>
      <c r="AC28" s="122">
        <v>10</v>
      </c>
      <c r="AD28" s="122"/>
      <c r="AE28" s="122"/>
      <c r="AF28" s="122"/>
      <c r="AG28" s="122"/>
      <c r="AH28" s="122">
        <v>10</v>
      </c>
      <c r="AI28" s="122"/>
      <c r="AJ28" s="122"/>
      <c r="AK28" s="122"/>
      <c r="AL28" s="122">
        <v>100</v>
      </c>
      <c r="AM28" s="122">
        <v>10</v>
      </c>
      <c r="AN28" s="122"/>
      <c r="AO28" s="122"/>
      <c r="AP28" s="122"/>
      <c r="AQ28" s="122"/>
      <c r="AR28" s="122">
        <v>10</v>
      </c>
      <c r="AS28" s="123"/>
      <c r="AT28" s="61"/>
    </row>
    <row r="29" spans="2:46" ht="43.5" customHeight="1" thickBot="1" x14ac:dyDescent="0.2">
      <c r="AT29" s="61"/>
    </row>
    <row r="30" spans="2:46" ht="24" customHeight="1" thickBot="1" x14ac:dyDescent="0.2">
      <c r="B30" s="393" t="s">
        <v>206</v>
      </c>
      <c r="C30" s="394"/>
      <c r="D30" s="394"/>
      <c r="E30" s="394"/>
      <c r="F30" s="395"/>
      <c r="G30" s="133">
        <f ca="1">YEAR(TODAY())</f>
        <v>2022</v>
      </c>
      <c r="H30" s="134">
        <f ca="1">G30+1</f>
        <v>2023</v>
      </c>
      <c r="I30" s="134">
        <f t="shared" ref="I30:AS30" ca="1" si="62">H30+1</f>
        <v>2024</v>
      </c>
      <c r="J30" s="134">
        <f t="shared" ca="1" si="62"/>
        <v>2025</v>
      </c>
      <c r="K30" s="134">
        <f t="shared" ca="1" si="62"/>
        <v>2026</v>
      </c>
      <c r="L30" s="134">
        <f t="shared" ca="1" si="62"/>
        <v>2027</v>
      </c>
      <c r="M30" s="134">
        <f t="shared" ca="1" si="62"/>
        <v>2028</v>
      </c>
      <c r="N30" s="134">
        <f t="shared" ca="1" si="62"/>
        <v>2029</v>
      </c>
      <c r="O30" s="134">
        <f t="shared" ca="1" si="62"/>
        <v>2030</v>
      </c>
      <c r="P30" s="134">
        <f t="shared" ca="1" si="62"/>
        <v>2031</v>
      </c>
      <c r="Q30" s="134">
        <f t="shared" ca="1" si="62"/>
        <v>2032</v>
      </c>
      <c r="R30" s="134">
        <f t="shared" ca="1" si="62"/>
        <v>2033</v>
      </c>
      <c r="S30" s="134">
        <f t="shared" ca="1" si="62"/>
        <v>2034</v>
      </c>
      <c r="T30" s="134">
        <f t="shared" ca="1" si="62"/>
        <v>2035</v>
      </c>
      <c r="U30" s="134">
        <f t="shared" ca="1" si="62"/>
        <v>2036</v>
      </c>
      <c r="V30" s="134">
        <f t="shared" ca="1" si="62"/>
        <v>2037</v>
      </c>
      <c r="W30" s="135">
        <f t="shared" ca="1" si="62"/>
        <v>2038</v>
      </c>
      <c r="X30" s="100"/>
      <c r="Y30" s="126" t="s">
        <v>92</v>
      </c>
      <c r="Z30" s="134">
        <f ca="1">W30+1</f>
        <v>2039</v>
      </c>
      <c r="AA30" s="134">
        <f t="shared" ca="1" si="62"/>
        <v>2040</v>
      </c>
      <c r="AB30" s="134">
        <f t="shared" ca="1" si="62"/>
        <v>2041</v>
      </c>
      <c r="AC30" s="134">
        <f t="shared" ca="1" si="62"/>
        <v>2042</v>
      </c>
      <c r="AD30" s="134">
        <f t="shared" ca="1" si="62"/>
        <v>2043</v>
      </c>
      <c r="AE30" s="134">
        <f t="shared" ca="1" si="62"/>
        <v>2044</v>
      </c>
      <c r="AF30" s="134">
        <f t="shared" ca="1" si="62"/>
        <v>2045</v>
      </c>
      <c r="AG30" s="134">
        <f t="shared" ca="1" si="62"/>
        <v>2046</v>
      </c>
      <c r="AH30" s="134">
        <f t="shared" ca="1" si="62"/>
        <v>2047</v>
      </c>
      <c r="AI30" s="134">
        <f t="shared" ca="1" si="62"/>
        <v>2048</v>
      </c>
      <c r="AJ30" s="134">
        <f t="shared" ca="1" si="62"/>
        <v>2049</v>
      </c>
      <c r="AK30" s="134">
        <f t="shared" ca="1" si="62"/>
        <v>2050</v>
      </c>
      <c r="AL30" s="134">
        <f t="shared" ca="1" si="62"/>
        <v>2051</v>
      </c>
      <c r="AM30" s="134">
        <f t="shared" ca="1" si="62"/>
        <v>2052</v>
      </c>
      <c r="AN30" s="134">
        <f t="shared" ca="1" si="62"/>
        <v>2053</v>
      </c>
      <c r="AO30" s="134">
        <f t="shared" ca="1" si="62"/>
        <v>2054</v>
      </c>
      <c r="AP30" s="134">
        <f t="shared" ca="1" si="62"/>
        <v>2055</v>
      </c>
      <c r="AQ30" s="134">
        <f t="shared" ca="1" si="62"/>
        <v>2056</v>
      </c>
      <c r="AR30" s="134">
        <f t="shared" ca="1" si="62"/>
        <v>2057</v>
      </c>
      <c r="AS30" s="135">
        <f t="shared" ca="1" si="62"/>
        <v>2058</v>
      </c>
      <c r="AT30" s="61"/>
    </row>
    <row r="31" spans="2:46" ht="24" customHeight="1" x14ac:dyDescent="0.15">
      <c r="B31" s="326" t="s">
        <v>1</v>
      </c>
      <c r="C31" s="317"/>
      <c r="D31" s="317"/>
      <c r="E31" s="317"/>
      <c r="F31" s="317"/>
      <c r="G31" s="60" t="s">
        <v>45</v>
      </c>
      <c r="H31" s="60" t="s">
        <v>2</v>
      </c>
      <c r="I31" s="60" t="s">
        <v>3</v>
      </c>
      <c r="J31" s="60" t="s">
        <v>4</v>
      </c>
      <c r="K31" s="60" t="s">
        <v>5</v>
      </c>
      <c r="L31" s="60" t="s">
        <v>6</v>
      </c>
      <c r="M31" s="60" t="s">
        <v>7</v>
      </c>
      <c r="N31" s="60" t="s">
        <v>8</v>
      </c>
      <c r="O31" s="60" t="s">
        <v>9</v>
      </c>
      <c r="P31" s="60" t="s">
        <v>10</v>
      </c>
      <c r="Q31" s="60" t="s">
        <v>11</v>
      </c>
      <c r="R31" s="60" t="s">
        <v>12</v>
      </c>
      <c r="S31" s="60" t="s">
        <v>13</v>
      </c>
      <c r="T31" s="60" t="s">
        <v>14</v>
      </c>
      <c r="U31" s="60" t="s">
        <v>15</v>
      </c>
      <c r="V31" s="60" t="s">
        <v>16</v>
      </c>
      <c r="W31" s="105" t="s">
        <v>17</v>
      </c>
      <c r="X31" s="97"/>
      <c r="Y31" s="113" t="str">
        <f>B31</f>
        <v>経過年数</v>
      </c>
      <c r="Z31" s="60" t="s">
        <v>18</v>
      </c>
      <c r="AA31" s="60" t="s">
        <v>19</v>
      </c>
      <c r="AB31" s="60" t="s">
        <v>20</v>
      </c>
      <c r="AC31" s="60" t="s">
        <v>21</v>
      </c>
      <c r="AD31" s="60" t="s">
        <v>22</v>
      </c>
      <c r="AE31" s="60" t="s">
        <v>23</v>
      </c>
      <c r="AF31" s="60" t="s">
        <v>24</v>
      </c>
      <c r="AG31" s="60" t="s">
        <v>25</v>
      </c>
      <c r="AH31" s="60" t="s">
        <v>26</v>
      </c>
      <c r="AI31" s="60" t="s">
        <v>27</v>
      </c>
      <c r="AJ31" s="60" t="s">
        <v>28</v>
      </c>
      <c r="AK31" s="60" t="s">
        <v>29</v>
      </c>
      <c r="AL31" s="60" t="s">
        <v>30</v>
      </c>
      <c r="AM31" s="60" t="s">
        <v>31</v>
      </c>
      <c r="AN31" s="60" t="s">
        <v>32</v>
      </c>
      <c r="AO31" s="60" t="s">
        <v>33</v>
      </c>
      <c r="AP31" s="60" t="s">
        <v>34</v>
      </c>
      <c r="AQ31" s="60" t="s">
        <v>35</v>
      </c>
      <c r="AR31" s="60" t="s">
        <v>36</v>
      </c>
      <c r="AS31" s="105" t="s">
        <v>169</v>
      </c>
      <c r="AT31" s="61"/>
    </row>
    <row r="32" spans="2:46" ht="24" customHeight="1" x14ac:dyDescent="0.15">
      <c r="B32" s="345" t="s">
        <v>170</v>
      </c>
      <c r="C32" s="346"/>
      <c r="D32" s="347"/>
      <c r="E32" s="74" t="s">
        <v>39</v>
      </c>
      <c r="F32" s="70">
        <v>0.01</v>
      </c>
      <c r="G32" s="71">
        <v>400</v>
      </c>
      <c r="H32" s="72">
        <f>IF(G32="","",G32*(1+$F32))</f>
        <v>404</v>
      </c>
      <c r="I32" s="72">
        <f t="shared" ref="I32:AS32" si="63">IF(H32="","",H32*(1+$F32))</f>
        <v>408.04</v>
      </c>
      <c r="J32" s="72">
        <f t="shared" si="63"/>
        <v>412.12040000000002</v>
      </c>
      <c r="K32" s="72">
        <f t="shared" si="63"/>
        <v>416.241604</v>
      </c>
      <c r="L32" s="72">
        <f t="shared" si="63"/>
        <v>420.40402003999998</v>
      </c>
      <c r="M32" s="72">
        <f t="shared" si="63"/>
        <v>424.60806024039999</v>
      </c>
      <c r="N32" s="72">
        <f t="shared" si="63"/>
        <v>428.85414084280399</v>
      </c>
      <c r="O32" s="72">
        <f t="shared" si="63"/>
        <v>433.14268225123203</v>
      </c>
      <c r="P32" s="72">
        <f t="shared" si="63"/>
        <v>437.47410907374433</v>
      </c>
      <c r="Q32" s="72">
        <f t="shared" si="63"/>
        <v>441.8488501644818</v>
      </c>
      <c r="R32" s="72">
        <f t="shared" si="63"/>
        <v>446.26733866612665</v>
      </c>
      <c r="S32" s="72">
        <f t="shared" si="63"/>
        <v>450.73001205278791</v>
      </c>
      <c r="T32" s="72">
        <f t="shared" si="63"/>
        <v>455.23731217331579</v>
      </c>
      <c r="U32" s="72">
        <f t="shared" si="63"/>
        <v>459.78968529504897</v>
      </c>
      <c r="V32" s="72">
        <f t="shared" si="63"/>
        <v>464.38758214799947</v>
      </c>
      <c r="W32" s="73">
        <f t="shared" si="63"/>
        <v>469.03145796947945</v>
      </c>
      <c r="X32" s="101"/>
      <c r="Y32" s="114" t="str">
        <f>B32</f>
        <v>給与収入(ご主人)</v>
      </c>
      <c r="Z32" s="72">
        <f>IF(W32="","",W32*(1+$F32))</f>
        <v>473.72177254917426</v>
      </c>
      <c r="AA32" s="72">
        <f t="shared" si="63"/>
        <v>478.45899027466601</v>
      </c>
      <c r="AB32" s="72">
        <f t="shared" si="63"/>
        <v>483.2435801774127</v>
      </c>
      <c r="AC32" s="72">
        <f t="shared" si="63"/>
        <v>488.07601597918682</v>
      </c>
      <c r="AD32" s="72">
        <f t="shared" si="63"/>
        <v>492.95677613897868</v>
      </c>
      <c r="AE32" s="72">
        <f t="shared" si="63"/>
        <v>497.8863439003685</v>
      </c>
      <c r="AF32" s="72">
        <f t="shared" si="63"/>
        <v>502.8652073393722</v>
      </c>
      <c r="AG32" s="72">
        <f t="shared" si="63"/>
        <v>507.89385941276595</v>
      </c>
      <c r="AH32" s="72">
        <f t="shared" si="63"/>
        <v>512.97279800689364</v>
      </c>
      <c r="AI32" s="72">
        <f t="shared" si="63"/>
        <v>518.10252598696263</v>
      </c>
      <c r="AJ32" s="72">
        <f t="shared" si="63"/>
        <v>523.2835512468323</v>
      </c>
      <c r="AK32" s="72">
        <f t="shared" si="63"/>
        <v>528.51638675930064</v>
      </c>
      <c r="AL32" s="72">
        <f t="shared" si="63"/>
        <v>533.80155062689369</v>
      </c>
      <c r="AM32" s="72">
        <f t="shared" si="63"/>
        <v>539.13956613316259</v>
      </c>
      <c r="AN32" s="72">
        <f t="shared" si="63"/>
        <v>544.53096179449426</v>
      </c>
      <c r="AO32" s="72">
        <f t="shared" si="63"/>
        <v>549.97627141243925</v>
      </c>
      <c r="AP32" s="72">
        <f t="shared" si="63"/>
        <v>555.4760341265636</v>
      </c>
      <c r="AQ32" s="72">
        <f t="shared" si="63"/>
        <v>561.0307944678292</v>
      </c>
      <c r="AR32" s="72">
        <f t="shared" si="63"/>
        <v>566.64110241250751</v>
      </c>
      <c r="AS32" s="73">
        <f t="shared" si="63"/>
        <v>572.30751343663258</v>
      </c>
    </row>
    <row r="33" spans="2:46" ht="24" customHeight="1" x14ac:dyDescent="0.15">
      <c r="B33" s="326" t="s">
        <v>40</v>
      </c>
      <c r="C33" s="317"/>
      <c r="D33" s="317"/>
      <c r="E33" s="74" t="s">
        <v>82</v>
      </c>
      <c r="F33" s="70">
        <v>0.8</v>
      </c>
      <c r="G33" s="72">
        <f>IF(G32="","",G32*$F33)</f>
        <v>320</v>
      </c>
      <c r="H33" s="72">
        <f>IF(H32="","",H32*$F33)</f>
        <v>323.20000000000005</v>
      </c>
      <c r="I33" s="72">
        <f>IF(I32="","",I32*$F33)</f>
        <v>326.43200000000002</v>
      </c>
      <c r="J33" s="72">
        <f t="shared" ref="J33:AR33" si="64">IF(J32="","",J32*$F33)</f>
        <v>329.69632000000001</v>
      </c>
      <c r="K33" s="72">
        <f t="shared" si="64"/>
        <v>332.99328320000001</v>
      </c>
      <c r="L33" s="72">
        <f t="shared" si="64"/>
        <v>336.323216032</v>
      </c>
      <c r="M33" s="72">
        <f t="shared" si="64"/>
        <v>339.68644819232003</v>
      </c>
      <c r="N33" s="72">
        <f t="shared" si="64"/>
        <v>343.08331267424319</v>
      </c>
      <c r="O33" s="72">
        <f t="shared" si="64"/>
        <v>346.51414580098566</v>
      </c>
      <c r="P33" s="72">
        <f t="shared" si="64"/>
        <v>349.9792872589955</v>
      </c>
      <c r="Q33" s="72">
        <f t="shared" si="64"/>
        <v>353.47908013158548</v>
      </c>
      <c r="R33" s="72">
        <f t="shared" si="64"/>
        <v>357.01387093290134</v>
      </c>
      <c r="S33" s="72">
        <f t="shared" si="64"/>
        <v>360.58400964223034</v>
      </c>
      <c r="T33" s="72">
        <f t="shared" si="64"/>
        <v>364.18984973865264</v>
      </c>
      <c r="U33" s="72">
        <f t="shared" si="64"/>
        <v>367.83174823603918</v>
      </c>
      <c r="V33" s="72">
        <f t="shared" si="64"/>
        <v>371.51006571839957</v>
      </c>
      <c r="W33" s="73">
        <f t="shared" si="64"/>
        <v>375.22516637558357</v>
      </c>
      <c r="X33" s="101"/>
      <c r="Y33" s="114" t="str">
        <f t="shared" ref="Y33:Y39" si="65">B33</f>
        <v>可処分所得</v>
      </c>
      <c r="Z33" s="72">
        <f t="shared" si="64"/>
        <v>378.97741803933945</v>
      </c>
      <c r="AA33" s="72">
        <f t="shared" si="64"/>
        <v>382.76719221973281</v>
      </c>
      <c r="AB33" s="72">
        <f t="shared" si="64"/>
        <v>386.5948641419302</v>
      </c>
      <c r="AC33" s="72">
        <f t="shared" si="64"/>
        <v>390.46081278334947</v>
      </c>
      <c r="AD33" s="72">
        <f t="shared" si="64"/>
        <v>394.36542091118298</v>
      </c>
      <c r="AE33" s="72">
        <f t="shared" si="64"/>
        <v>398.30907512029484</v>
      </c>
      <c r="AF33" s="72">
        <f t="shared" si="64"/>
        <v>402.29216587149779</v>
      </c>
      <c r="AG33" s="72">
        <f t="shared" si="64"/>
        <v>406.31508753021279</v>
      </c>
      <c r="AH33" s="72">
        <f t="shared" si="64"/>
        <v>410.37823840551494</v>
      </c>
      <c r="AI33" s="72">
        <f t="shared" si="64"/>
        <v>414.48202078957013</v>
      </c>
      <c r="AJ33" s="72">
        <f t="shared" si="64"/>
        <v>418.62684099746588</v>
      </c>
      <c r="AK33" s="72">
        <f t="shared" si="64"/>
        <v>422.81310940744055</v>
      </c>
      <c r="AL33" s="72">
        <f t="shared" si="64"/>
        <v>427.04124050151495</v>
      </c>
      <c r="AM33" s="72">
        <f t="shared" si="64"/>
        <v>431.31165290653007</v>
      </c>
      <c r="AN33" s="72">
        <f t="shared" si="64"/>
        <v>435.62476943559545</v>
      </c>
      <c r="AO33" s="72">
        <f t="shared" si="64"/>
        <v>439.9810171299514</v>
      </c>
      <c r="AP33" s="72">
        <f t="shared" si="64"/>
        <v>444.38082730125092</v>
      </c>
      <c r="AQ33" s="72">
        <f t="shared" si="64"/>
        <v>448.82463557426337</v>
      </c>
      <c r="AR33" s="72">
        <f t="shared" si="64"/>
        <v>453.31288193000603</v>
      </c>
      <c r="AS33" s="73">
        <f t="shared" ref="AS33" si="66">IF(AS32="","",AS32*$F33)</f>
        <v>457.84601074930606</v>
      </c>
    </row>
    <row r="34" spans="2:46" ht="24" customHeight="1" x14ac:dyDescent="0.15">
      <c r="B34" s="373" t="s">
        <v>171</v>
      </c>
      <c r="C34" s="374"/>
      <c r="D34" s="375"/>
      <c r="E34" s="75" t="s">
        <v>39</v>
      </c>
      <c r="F34" s="76">
        <v>0.01</v>
      </c>
      <c r="G34" s="71">
        <v>100</v>
      </c>
      <c r="H34" s="72">
        <f>IF(G34="","",G34*(1+$F34))</f>
        <v>101</v>
      </c>
      <c r="I34" s="72">
        <f t="shared" ref="I34:AS34" si="67">IF(H34="","",H34*(1+$F34))</f>
        <v>102.01</v>
      </c>
      <c r="J34" s="72">
        <f t="shared" si="67"/>
        <v>103.0301</v>
      </c>
      <c r="K34" s="72">
        <f t="shared" si="67"/>
        <v>104.060401</v>
      </c>
      <c r="L34" s="72">
        <f t="shared" si="67"/>
        <v>105.10100500999999</v>
      </c>
      <c r="M34" s="72">
        <f t="shared" si="67"/>
        <v>106.1520150601</v>
      </c>
      <c r="N34" s="72">
        <f t="shared" si="67"/>
        <v>107.213535210701</v>
      </c>
      <c r="O34" s="72">
        <f t="shared" si="67"/>
        <v>108.28567056280801</v>
      </c>
      <c r="P34" s="72">
        <f t="shared" si="67"/>
        <v>109.36852726843608</v>
      </c>
      <c r="Q34" s="72">
        <f t="shared" si="67"/>
        <v>110.46221254112045</v>
      </c>
      <c r="R34" s="72">
        <f t="shared" si="67"/>
        <v>111.56683466653166</v>
      </c>
      <c r="S34" s="72">
        <f t="shared" si="67"/>
        <v>112.68250301319698</v>
      </c>
      <c r="T34" s="72">
        <f t="shared" si="67"/>
        <v>113.80932804332895</v>
      </c>
      <c r="U34" s="72">
        <f t="shared" si="67"/>
        <v>114.94742132376224</v>
      </c>
      <c r="V34" s="72">
        <f t="shared" si="67"/>
        <v>116.09689553699987</v>
      </c>
      <c r="W34" s="73">
        <f t="shared" si="67"/>
        <v>117.25786449236986</v>
      </c>
      <c r="X34" s="101"/>
      <c r="Y34" s="114" t="str">
        <f t="shared" si="65"/>
        <v>給与収入(奥様)</v>
      </c>
      <c r="Z34" s="72">
        <f>IF(W34="","",W34*(1+$F34))</f>
        <v>118.43044313729357</v>
      </c>
      <c r="AA34" s="72">
        <f t="shared" si="67"/>
        <v>119.6147475686665</v>
      </c>
      <c r="AB34" s="72">
        <f t="shared" si="67"/>
        <v>120.81089504435317</v>
      </c>
      <c r="AC34" s="72">
        <f t="shared" si="67"/>
        <v>122.01900399479671</v>
      </c>
      <c r="AD34" s="72">
        <f t="shared" si="67"/>
        <v>123.23919403474467</v>
      </c>
      <c r="AE34" s="72">
        <f t="shared" si="67"/>
        <v>124.47158597509213</v>
      </c>
      <c r="AF34" s="72">
        <f t="shared" si="67"/>
        <v>125.71630183484305</v>
      </c>
      <c r="AG34" s="72">
        <f t="shared" si="67"/>
        <v>126.97346485319149</v>
      </c>
      <c r="AH34" s="72">
        <f t="shared" si="67"/>
        <v>128.24319950172341</v>
      </c>
      <c r="AI34" s="72">
        <f t="shared" si="67"/>
        <v>129.52563149674066</v>
      </c>
      <c r="AJ34" s="72">
        <f t="shared" si="67"/>
        <v>130.82088781170808</v>
      </c>
      <c r="AK34" s="72">
        <f t="shared" si="67"/>
        <v>132.12909668982516</v>
      </c>
      <c r="AL34" s="72">
        <f t="shared" si="67"/>
        <v>133.45038765672342</v>
      </c>
      <c r="AM34" s="72">
        <f t="shared" si="67"/>
        <v>134.78489153329065</v>
      </c>
      <c r="AN34" s="72">
        <f t="shared" si="67"/>
        <v>136.13274044862357</v>
      </c>
      <c r="AO34" s="72">
        <f t="shared" si="67"/>
        <v>137.49406785310981</v>
      </c>
      <c r="AP34" s="72">
        <f t="shared" si="67"/>
        <v>138.8690085316409</v>
      </c>
      <c r="AQ34" s="72">
        <f t="shared" si="67"/>
        <v>140.2576986169573</v>
      </c>
      <c r="AR34" s="72">
        <f t="shared" si="67"/>
        <v>141.66027560312688</v>
      </c>
      <c r="AS34" s="73">
        <f t="shared" si="67"/>
        <v>143.07687835915814</v>
      </c>
    </row>
    <row r="35" spans="2:46" ht="24" customHeight="1" x14ac:dyDescent="0.15">
      <c r="B35" s="326" t="s">
        <v>40</v>
      </c>
      <c r="C35" s="317"/>
      <c r="D35" s="317"/>
      <c r="E35" s="74" t="s">
        <v>82</v>
      </c>
      <c r="F35" s="70">
        <v>0.8</v>
      </c>
      <c r="G35" s="72">
        <f>IF(G34="","",G34*$F35)</f>
        <v>80</v>
      </c>
      <c r="H35" s="72">
        <f t="shared" ref="H35:AR35" si="68">IF(H34="","",H34*$F35)</f>
        <v>80.800000000000011</v>
      </c>
      <c r="I35" s="72">
        <f t="shared" si="68"/>
        <v>81.608000000000004</v>
      </c>
      <c r="J35" s="72">
        <f t="shared" si="68"/>
        <v>82.424080000000004</v>
      </c>
      <c r="K35" s="72">
        <f t="shared" si="68"/>
        <v>83.248320800000002</v>
      </c>
      <c r="L35" s="72">
        <f t="shared" si="68"/>
        <v>84.080804008000001</v>
      </c>
      <c r="M35" s="72">
        <f t="shared" si="68"/>
        <v>84.921612048080007</v>
      </c>
      <c r="N35" s="72">
        <f t="shared" si="68"/>
        <v>85.770828168560797</v>
      </c>
      <c r="O35" s="72">
        <f t="shared" si="68"/>
        <v>86.628536450246415</v>
      </c>
      <c r="P35" s="72">
        <f t="shared" si="68"/>
        <v>87.494821814748875</v>
      </c>
      <c r="Q35" s="72">
        <f t="shared" si="68"/>
        <v>88.369770032896369</v>
      </c>
      <c r="R35" s="72">
        <f t="shared" si="68"/>
        <v>89.253467733225335</v>
      </c>
      <c r="S35" s="72">
        <f t="shared" si="68"/>
        <v>90.146002410557585</v>
      </c>
      <c r="T35" s="72">
        <f t="shared" si="68"/>
        <v>91.04746243466316</v>
      </c>
      <c r="U35" s="72">
        <f t="shared" si="68"/>
        <v>91.957937059009794</v>
      </c>
      <c r="V35" s="72">
        <f t="shared" si="68"/>
        <v>92.877516429599893</v>
      </c>
      <c r="W35" s="73">
        <f t="shared" si="68"/>
        <v>93.806291593895892</v>
      </c>
      <c r="X35" s="101"/>
      <c r="Y35" s="114" t="str">
        <f t="shared" si="65"/>
        <v>可処分所得</v>
      </c>
      <c r="Z35" s="72">
        <f t="shared" si="68"/>
        <v>94.744354509834864</v>
      </c>
      <c r="AA35" s="72">
        <f t="shared" si="68"/>
        <v>95.691798054933201</v>
      </c>
      <c r="AB35" s="72">
        <f t="shared" si="68"/>
        <v>96.648716035482551</v>
      </c>
      <c r="AC35" s="72">
        <f t="shared" si="68"/>
        <v>97.615203195837367</v>
      </c>
      <c r="AD35" s="72">
        <f t="shared" si="68"/>
        <v>98.591355227795745</v>
      </c>
      <c r="AE35" s="72">
        <f t="shared" si="68"/>
        <v>99.577268780073709</v>
      </c>
      <c r="AF35" s="72">
        <f t="shared" si="68"/>
        <v>100.57304146787445</v>
      </c>
      <c r="AG35" s="72">
        <f t="shared" si="68"/>
        <v>101.5787718825532</v>
      </c>
      <c r="AH35" s="72">
        <f t="shared" si="68"/>
        <v>102.59455960137873</v>
      </c>
      <c r="AI35" s="72">
        <f t="shared" si="68"/>
        <v>103.62050519739253</v>
      </c>
      <c r="AJ35" s="72">
        <f t="shared" si="68"/>
        <v>104.65671024936647</v>
      </c>
      <c r="AK35" s="72">
        <f t="shared" si="68"/>
        <v>105.70327735186014</v>
      </c>
      <c r="AL35" s="72">
        <f t="shared" si="68"/>
        <v>106.76031012537874</v>
      </c>
      <c r="AM35" s="72">
        <f t="shared" si="68"/>
        <v>107.82791322663252</v>
      </c>
      <c r="AN35" s="72">
        <f t="shared" si="68"/>
        <v>108.90619235889886</v>
      </c>
      <c r="AO35" s="72">
        <f t="shared" si="68"/>
        <v>109.99525428248785</v>
      </c>
      <c r="AP35" s="72">
        <f t="shared" si="68"/>
        <v>111.09520682531273</v>
      </c>
      <c r="AQ35" s="72">
        <f t="shared" si="68"/>
        <v>112.20615889356584</v>
      </c>
      <c r="AR35" s="72">
        <f t="shared" si="68"/>
        <v>113.32822048250151</v>
      </c>
      <c r="AS35" s="73">
        <f t="shared" ref="AS35" si="69">IF(AS34="","",AS34*$F35)</f>
        <v>114.46150268732652</v>
      </c>
    </row>
    <row r="36" spans="2:46" ht="24" customHeight="1" x14ac:dyDescent="0.15">
      <c r="B36" s="373" t="s">
        <v>69</v>
      </c>
      <c r="C36" s="374"/>
      <c r="D36" s="374"/>
      <c r="E36" s="74" t="s">
        <v>39</v>
      </c>
      <c r="F36" s="70">
        <v>0</v>
      </c>
      <c r="G36" s="72">
        <v>0</v>
      </c>
      <c r="H36" s="72">
        <f>IF(G36="","",G36*(1+$F36))</f>
        <v>0</v>
      </c>
      <c r="I36" s="72">
        <f t="shared" ref="I36:AS36" si="70">IF(H36="","",H36*(1+$F36))</f>
        <v>0</v>
      </c>
      <c r="J36" s="72">
        <f t="shared" si="70"/>
        <v>0</v>
      </c>
      <c r="K36" s="72">
        <f t="shared" si="70"/>
        <v>0</v>
      </c>
      <c r="L36" s="72">
        <f t="shared" si="70"/>
        <v>0</v>
      </c>
      <c r="M36" s="72">
        <f t="shared" si="70"/>
        <v>0</v>
      </c>
      <c r="N36" s="72">
        <f t="shared" si="70"/>
        <v>0</v>
      </c>
      <c r="O36" s="72">
        <f t="shared" si="70"/>
        <v>0</v>
      </c>
      <c r="P36" s="72">
        <f t="shared" si="70"/>
        <v>0</v>
      </c>
      <c r="Q36" s="72">
        <f t="shared" si="70"/>
        <v>0</v>
      </c>
      <c r="R36" s="72">
        <f t="shared" si="70"/>
        <v>0</v>
      </c>
      <c r="S36" s="72">
        <f t="shared" si="70"/>
        <v>0</v>
      </c>
      <c r="T36" s="72">
        <f t="shared" si="70"/>
        <v>0</v>
      </c>
      <c r="U36" s="72">
        <f t="shared" si="70"/>
        <v>0</v>
      </c>
      <c r="V36" s="72">
        <f t="shared" si="70"/>
        <v>0</v>
      </c>
      <c r="W36" s="73">
        <f t="shared" si="70"/>
        <v>0</v>
      </c>
      <c r="X36" s="101"/>
      <c r="Y36" s="114" t="str">
        <f t="shared" si="65"/>
        <v>その他の収入</v>
      </c>
      <c r="Z36" s="72">
        <f>IF(W36="","",W36*(1+$F36))</f>
        <v>0</v>
      </c>
      <c r="AA36" s="72">
        <f t="shared" si="70"/>
        <v>0</v>
      </c>
      <c r="AB36" s="72">
        <f t="shared" si="70"/>
        <v>0</v>
      </c>
      <c r="AC36" s="72">
        <f t="shared" si="70"/>
        <v>0</v>
      </c>
      <c r="AD36" s="72">
        <f t="shared" si="70"/>
        <v>0</v>
      </c>
      <c r="AE36" s="72">
        <f t="shared" si="70"/>
        <v>0</v>
      </c>
      <c r="AF36" s="72">
        <f t="shared" si="70"/>
        <v>0</v>
      </c>
      <c r="AG36" s="72">
        <f t="shared" si="70"/>
        <v>0</v>
      </c>
      <c r="AH36" s="72">
        <f t="shared" si="70"/>
        <v>0</v>
      </c>
      <c r="AI36" s="72">
        <f t="shared" si="70"/>
        <v>0</v>
      </c>
      <c r="AJ36" s="72">
        <f t="shared" si="70"/>
        <v>0</v>
      </c>
      <c r="AK36" s="72">
        <f t="shared" si="70"/>
        <v>0</v>
      </c>
      <c r="AL36" s="72">
        <f t="shared" si="70"/>
        <v>0</v>
      </c>
      <c r="AM36" s="72">
        <f t="shared" si="70"/>
        <v>0</v>
      </c>
      <c r="AN36" s="72">
        <f t="shared" si="70"/>
        <v>0</v>
      </c>
      <c r="AO36" s="72">
        <f t="shared" si="70"/>
        <v>0</v>
      </c>
      <c r="AP36" s="72">
        <f t="shared" si="70"/>
        <v>0</v>
      </c>
      <c r="AQ36" s="72">
        <f t="shared" si="70"/>
        <v>0</v>
      </c>
      <c r="AR36" s="72">
        <f t="shared" si="70"/>
        <v>0</v>
      </c>
      <c r="AS36" s="73">
        <f t="shared" si="70"/>
        <v>0</v>
      </c>
    </row>
    <row r="37" spans="2:46" ht="24" customHeight="1" x14ac:dyDescent="0.15">
      <c r="B37" s="326" t="s">
        <v>67</v>
      </c>
      <c r="C37" s="317"/>
      <c r="D37" s="317"/>
      <c r="E37" s="360" t="s">
        <v>45</v>
      </c>
      <c r="F37" s="385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7"/>
      <c r="X37" s="101"/>
      <c r="Y37" s="114" t="str">
        <f t="shared" si="65"/>
        <v>年金</v>
      </c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7"/>
    </row>
    <row r="38" spans="2:46" ht="24" customHeight="1" x14ac:dyDescent="0.15">
      <c r="B38" s="326" t="s">
        <v>68</v>
      </c>
      <c r="C38" s="317"/>
      <c r="D38" s="317"/>
      <c r="E38" s="360" t="s">
        <v>45</v>
      </c>
      <c r="F38" s="385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7"/>
      <c r="X38" s="101"/>
      <c r="Y38" s="114" t="str">
        <f t="shared" si="65"/>
        <v>退職金</v>
      </c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7"/>
    </row>
    <row r="39" spans="2:46" ht="24" customHeight="1" x14ac:dyDescent="0.15">
      <c r="B39" s="326" t="s">
        <v>41</v>
      </c>
      <c r="C39" s="317"/>
      <c r="D39" s="317"/>
      <c r="E39" s="360" t="s">
        <v>45</v>
      </c>
      <c r="F39" s="385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7"/>
      <c r="X39" s="101"/>
      <c r="Y39" s="114" t="str">
        <f t="shared" si="65"/>
        <v>臨時収入</v>
      </c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8"/>
      <c r="AO39" s="78"/>
      <c r="AP39" s="78"/>
      <c r="AQ39" s="78"/>
      <c r="AR39" s="78"/>
      <c r="AS39" s="79"/>
    </row>
    <row r="40" spans="2:46" ht="24" customHeight="1" thickBot="1" x14ac:dyDescent="0.2">
      <c r="B40" s="340" t="s">
        <v>42</v>
      </c>
      <c r="C40" s="341"/>
      <c r="D40" s="341"/>
      <c r="E40" s="341"/>
      <c r="F40" s="341"/>
      <c r="G40" s="80">
        <f>G33+G35+G36+G37+G38+G39</f>
        <v>400</v>
      </c>
      <c r="H40" s="80">
        <f>H33+H35+H36+H37+H38+H39</f>
        <v>404.00000000000006</v>
      </c>
      <c r="I40" s="80">
        <f t="shared" ref="I40:AR40" si="71">I33+I35+I36+I37+I38+I39</f>
        <v>408.04</v>
      </c>
      <c r="J40" s="80">
        <f t="shared" si="71"/>
        <v>412.12040000000002</v>
      </c>
      <c r="K40" s="80">
        <f t="shared" si="71"/>
        <v>416.241604</v>
      </c>
      <c r="L40" s="80">
        <f t="shared" si="71"/>
        <v>420.40402003999998</v>
      </c>
      <c r="M40" s="80">
        <f t="shared" si="71"/>
        <v>424.60806024040005</v>
      </c>
      <c r="N40" s="80">
        <f t="shared" si="71"/>
        <v>428.85414084280399</v>
      </c>
      <c r="O40" s="80">
        <f t="shared" si="71"/>
        <v>433.14268225123209</v>
      </c>
      <c r="P40" s="80">
        <f t="shared" si="71"/>
        <v>437.47410907374439</v>
      </c>
      <c r="Q40" s="80">
        <f t="shared" si="71"/>
        <v>441.84885016448186</v>
      </c>
      <c r="R40" s="80">
        <f t="shared" si="71"/>
        <v>446.26733866612665</v>
      </c>
      <c r="S40" s="80">
        <f t="shared" si="71"/>
        <v>450.73001205278791</v>
      </c>
      <c r="T40" s="80">
        <f t="shared" si="71"/>
        <v>455.23731217331579</v>
      </c>
      <c r="U40" s="80">
        <f t="shared" si="71"/>
        <v>459.78968529504897</v>
      </c>
      <c r="V40" s="80">
        <f t="shared" si="71"/>
        <v>464.38758214799947</v>
      </c>
      <c r="W40" s="81">
        <f t="shared" si="71"/>
        <v>469.03145796947945</v>
      </c>
      <c r="X40" s="104"/>
      <c r="Y40" s="115" t="s">
        <v>155</v>
      </c>
      <c r="Z40" s="80">
        <f>Z33+Z35+Z36+Z37+Z38+Z39</f>
        <v>473.72177254917432</v>
      </c>
      <c r="AA40" s="80">
        <f>AA33+AA35+AA36+AA37+AA38+AA39</f>
        <v>478.45899027466601</v>
      </c>
      <c r="AB40" s="80">
        <f t="shared" si="71"/>
        <v>483.24358017741275</v>
      </c>
      <c r="AC40" s="80">
        <f t="shared" si="71"/>
        <v>488.07601597918682</v>
      </c>
      <c r="AD40" s="80">
        <f t="shared" si="71"/>
        <v>492.95677613897874</v>
      </c>
      <c r="AE40" s="80">
        <f t="shared" si="71"/>
        <v>497.88634390036856</v>
      </c>
      <c r="AF40" s="80">
        <f t="shared" si="71"/>
        <v>502.8652073393722</v>
      </c>
      <c r="AG40" s="80">
        <f t="shared" si="71"/>
        <v>507.89385941276601</v>
      </c>
      <c r="AH40" s="80">
        <f t="shared" si="71"/>
        <v>512.97279800689364</v>
      </c>
      <c r="AI40" s="80">
        <f t="shared" si="71"/>
        <v>518.10252598696263</v>
      </c>
      <c r="AJ40" s="80">
        <f t="shared" si="71"/>
        <v>523.2835512468323</v>
      </c>
      <c r="AK40" s="80">
        <f t="shared" si="71"/>
        <v>528.51638675930064</v>
      </c>
      <c r="AL40" s="80">
        <f>AL33+AL35+AL36+AL37+AL38+AL39</f>
        <v>533.80155062689369</v>
      </c>
      <c r="AM40" s="80">
        <f t="shared" si="71"/>
        <v>539.13956613316259</v>
      </c>
      <c r="AN40" s="80">
        <f t="shared" si="71"/>
        <v>544.53096179449426</v>
      </c>
      <c r="AO40" s="80">
        <f t="shared" si="71"/>
        <v>549.97627141243925</v>
      </c>
      <c r="AP40" s="80">
        <f t="shared" si="71"/>
        <v>555.4760341265636</v>
      </c>
      <c r="AQ40" s="80">
        <f t="shared" si="71"/>
        <v>561.0307944678292</v>
      </c>
      <c r="AR40" s="80">
        <f t="shared" si="71"/>
        <v>566.64110241250751</v>
      </c>
      <c r="AS40" s="81">
        <f t="shared" ref="AS40" si="72">AS33+AS35+AS36+AS37+AS38+AS39</f>
        <v>572.30751343663258</v>
      </c>
    </row>
    <row r="41" spans="2:46" ht="24" customHeight="1" thickBot="1" x14ac:dyDescent="0.2">
      <c r="B41" s="61"/>
      <c r="C41" s="61"/>
      <c r="D41" s="61"/>
      <c r="E41" s="61"/>
      <c r="F41" s="61"/>
    </row>
    <row r="42" spans="2:46" ht="24" customHeight="1" thickBot="1" x14ac:dyDescent="0.2">
      <c r="B42" s="376" t="s">
        <v>204</v>
      </c>
      <c r="C42" s="377"/>
      <c r="D42" s="377"/>
      <c r="E42" s="377"/>
      <c r="F42" s="378"/>
      <c r="G42" s="139">
        <f ca="1">YEAR(TODAY())</f>
        <v>2022</v>
      </c>
      <c r="H42" s="140">
        <f ca="1">G42+1</f>
        <v>2023</v>
      </c>
      <c r="I42" s="140">
        <f t="shared" ref="I42:AS42" ca="1" si="73">H42+1</f>
        <v>2024</v>
      </c>
      <c r="J42" s="140">
        <f t="shared" ca="1" si="73"/>
        <v>2025</v>
      </c>
      <c r="K42" s="140">
        <f t="shared" ca="1" si="73"/>
        <v>2026</v>
      </c>
      <c r="L42" s="140">
        <f t="shared" ca="1" si="73"/>
        <v>2027</v>
      </c>
      <c r="M42" s="140">
        <f t="shared" ca="1" si="73"/>
        <v>2028</v>
      </c>
      <c r="N42" s="140">
        <f t="shared" ca="1" si="73"/>
        <v>2029</v>
      </c>
      <c r="O42" s="140">
        <f t="shared" ca="1" si="73"/>
        <v>2030</v>
      </c>
      <c r="P42" s="140">
        <f t="shared" ca="1" si="73"/>
        <v>2031</v>
      </c>
      <c r="Q42" s="140">
        <f t="shared" ca="1" si="73"/>
        <v>2032</v>
      </c>
      <c r="R42" s="140">
        <f t="shared" ca="1" si="73"/>
        <v>2033</v>
      </c>
      <c r="S42" s="140">
        <f t="shared" ca="1" si="73"/>
        <v>2034</v>
      </c>
      <c r="T42" s="140">
        <f t="shared" ca="1" si="73"/>
        <v>2035</v>
      </c>
      <c r="U42" s="140">
        <f t="shared" ca="1" si="73"/>
        <v>2036</v>
      </c>
      <c r="V42" s="140">
        <f t="shared" ca="1" si="73"/>
        <v>2037</v>
      </c>
      <c r="W42" s="141">
        <f t="shared" ca="1" si="73"/>
        <v>2038</v>
      </c>
      <c r="X42" s="100"/>
      <c r="Y42" s="127" t="s">
        <v>93</v>
      </c>
      <c r="Z42" s="140">
        <f ca="1">W42+1</f>
        <v>2039</v>
      </c>
      <c r="AA42" s="140">
        <f t="shared" ca="1" si="73"/>
        <v>2040</v>
      </c>
      <c r="AB42" s="140">
        <f t="shared" ca="1" si="73"/>
        <v>2041</v>
      </c>
      <c r="AC42" s="140">
        <f t="shared" ca="1" si="73"/>
        <v>2042</v>
      </c>
      <c r="AD42" s="140">
        <f t="shared" ca="1" si="73"/>
        <v>2043</v>
      </c>
      <c r="AE42" s="140">
        <f t="shared" ca="1" si="73"/>
        <v>2044</v>
      </c>
      <c r="AF42" s="140">
        <f t="shared" ca="1" si="73"/>
        <v>2045</v>
      </c>
      <c r="AG42" s="140">
        <f t="shared" ca="1" si="73"/>
        <v>2046</v>
      </c>
      <c r="AH42" s="140">
        <f t="shared" ca="1" si="73"/>
        <v>2047</v>
      </c>
      <c r="AI42" s="140">
        <f t="shared" ca="1" si="73"/>
        <v>2048</v>
      </c>
      <c r="AJ42" s="140">
        <f t="shared" ca="1" si="73"/>
        <v>2049</v>
      </c>
      <c r="AK42" s="140">
        <f t="shared" ca="1" si="73"/>
        <v>2050</v>
      </c>
      <c r="AL42" s="140">
        <f t="shared" ca="1" si="73"/>
        <v>2051</v>
      </c>
      <c r="AM42" s="140">
        <f t="shared" ca="1" si="73"/>
        <v>2052</v>
      </c>
      <c r="AN42" s="140">
        <f t="shared" ca="1" si="73"/>
        <v>2053</v>
      </c>
      <c r="AO42" s="140">
        <f t="shared" ca="1" si="73"/>
        <v>2054</v>
      </c>
      <c r="AP42" s="140">
        <f t="shared" ca="1" si="73"/>
        <v>2055</v>
      </c>
      <c r="AQ42" s="140">
        <f t="shared" ca="1" si="73"/>
        <v>2056</v>
      </c>
      <c r="AR42" s="140">
        <f t="shared" ca="1" si="73"/>
        <v>2057</v>
      </c>
      <c r="AS42" s="141">
        <f t="shared" ca="1" si="73"/>
        <v>2058</v>
      </c>
    </row>
    <row r="43" spans="2:46" ht="24" customHeight="1" x14ac:dyDescent="0.15">
      <c r="B43" s="326" t="s">
        <v>1</v>
      </c>
      <c r="C43" s="317"/>
      <c r="D43" s="317"/>
      <c r="E43" s="317"/>
      <c r="F43" s="317"/>
      <c r="G43" s="60" t="s">
        <v>45</v>
      </c>
      <c r="H43" s="60" t="s">
        <v>2</v>
      </c>
      <c r="I43" s="60" t="s">
        <v>3</v>
      </c>
      <c r="J43" s="60" t="s">
        <v>4</v>
      </c>
      <c r="K43" s="60" t="s">
        <v>5</v>
      </c>
      <c r="L43" s="60" t="s">
        <v>6</v>
      </c>
      <c r="M43" s="60" t="s">
        <v>7</v>
      </c>
      <c r="N43" s="60" t="s">
        <v>8</v>
      </c>
      <c r="O43" s="60" t="s">
        <v>9</v>
      </c>
      <c r="P43" s="60" t="s">
        <v>10</v>
      </c>
      <c r="Q43" s="60" t="s">
        <v>11</v>
      </c>
      <c r="R43" s="60" t="s">
        <v>12</v>
      </c>
      <c r="S43" s="60" t="s">
        <v>13</v>
      </c>
      <c r="T43" s="60" t="s">
        <v>14</v>
      </c>
      <c r="U43" s="60" t="s">
        <v>15</v>
      </c>
      <c r="V43" s="60" t="s">
        <v>16</v>
      </c>
      <c r="W43" s="105" t="s">
        <v>17</v>
      </c>
      <c r="X43" s="97"/>
      <c r="Y43" s="113" t="str">
        <f>B43</f>
        <v>経過年数</v>
      </c>
      <c r="Z43" s="60" t="s">
        <v>18</v>
      </c>
      <c r="AA43" s="60" t="s">
        <v>19</v>
      </c>
      <c r="AB43" s="60" t="s">
        <v>20</v>
      </c>
      <c r="AC43" s="60" t="s">
        <v>21</v>
      </c>
      <c r="AD43" s="60" t="s">
        <v>22</v>
      </c>
      <c r="AE43" s="60" t="s">
        <v>23</v>
      </c>
      <c r="AF43" s="60" t="s">
        <v>24</v>
      </c>
      <c r="AG43" s="60" t="s">
        <v>25</v>
      </c>
      <c r="AH43" s="60" t="s">
        <v>26</v>
      </c>
      <c r="AI43" s="60" t="s">
        <v>27</v>
      </c>
      <c r="AJ43" s="60" t="s">
        <v>28</v>
      </c>
      <c r="AK43" s="60" t="s">
        <v>29</v>
      </c>
      <c r="AL43" s="60" t="s">
        <v>30</v>
      </c>
      <c r="AM43" s="60" t="s">
        <v>31</v>
      </c>
      <c r="AN43" s="60" t="s">
        <v>32</v>
      </c>
      <c r="AO43" s="60" t="s">
        <v>33</v>
      </c>
      <c r="AP43" s="60" t="s">
        <v>34</v>
      </c>
      <c r="AQ43" s="60" t="s">
        <v>35</v>
      </c>
      <c r="AR43" s="60" t="s">
        <v>36</v>
      </c>
      <c r="AS43" s="105" t="s">
        <v>169</v>
      </c>
      <c r="AT43" s="61"/>
    </row>
    <row r="44" spans="2:46" ht="24" customHeight="1" x14ac:dyDescent="0.15">
      <c r="B44" s="342" t="s">
        <v>70</v>
      </c>
      <c r="C44" s="343"/>
      <c r="D44" s="344"/>
      <c r="E44" s="74" t="s">
        <v>39</v>
      </c>
      <c r="F44" s="82">
        <v>0</v>
      </c>
      <c r="G44" s="83">
        <f>支出の部!D16/10000</f>
        <v>177.6</v>
      </c>
      <c r="H44" s="84">
        <f>(1+$F44)*G44</f>
        <v>177.6</v>
      </c>
      <c r="I44" s="84">
        <f t="shared" ref="I44:AS44" si="74">(1+$F44)*H44</f>
        <v>177.6</v>
      </c>
      <c r="J44" s="84">
        <f t="shared" si="74"/>
        <v>177.6</v>
      </c>
      <c r="K44" s="84">
        <f t="shared" si="74"/>
        <v>177.6</v>
      </c>
      <c r="L44" s="84">
        <f t="shared" si="74"/>
        <v>177.6</v>
      </c>
      <c r="M44" s="84">
        <f t="shared" si="74"/>
        <v>177.6</v>
      </c>
      <c r="N44" s="84">
        <f t="shared" si="74"/>
        <v>177.6</v>
      </c>
      <c r="O44" s="84">
        <f t="shared" si="74"/>
        <v>177.6</v>
      </c>
      <c r="P44" s="84">
        <f t="shared" si="74"/>
        <v>177.6</v>
      </c>
      <c r="Q44" s="84">
        <f t="shared" si="74"/>
        <v>177.6</v>
      </c>
      <c r="R44" s="84">
        <f t="shared" si="74"/>
        <v>177.6</v>
      </c>
      <c r="S44" s="84">
        <f t="shared" si="74"/>
        <v>177.6</v>
      </c>
      <c r="T44" s="84">
        <f t="shared" si="74"/>
        <v>177.6</v>
      </c>
      <c r="U44" s="84">
        <f t="shared" si="74"/>
        <v>177.6</v>
      </c>
      <c r="V44" s="84">
        <f t="shared" si="74"/>
        <v>177.6</v>
      </c>
      <c r="W44" s="85">
        <f t="shared" si="74"/>
        <v>177.6</v>
      </c>
      <c r="X44" s="102"/>
      <c r="Y44" s="116" t="str">
        <f>B44</f>
        <v>基本生活費</v>
      </c>
      <c r="Z44" s="84">
        <f>(1+$F44)*W44</f>
        <v>177.6</v>
      </c>
      <c r="AA44" s="84">
        <f t="shared" si="74"/>
        <v>177.6</v>
      </c>
      <c r="AB44" s="84">
        <f t="shared" si="74"/>
        <v>177.6</v>
      </c>
      <c r="AC44" s="84">
        <f t="shared" si="74"/>
        <v>177.6</v>
      </c>
      <c r="AD44" s="84">
        <f t="shared" si="74"/>
        <v>177.6</v>
      </c>
      <c r="AE44" s="84">
        <f t="shared" si="74"/>
        <v>177.6</v>
      </c>
      <c r="AF44" s="84">
        <f t="shared" si="74"/>
        <v>177.6</v>
      </c>
      <c r="AG44" s="84">
        <f t="shared" si="74"/>
        <v>177.6</v>
      </c>
      <c r="AH44" s="84">
        <f t="shared" si="74"/>
        <v>177.6</v>
      </c>
      <c r="AI44" s="84">
        <f t="shared" si="74"/>
        <v>177.6</v>
      </c>
      <c r="AJ44" s="84">
        <f t="shared" si="74"/>
        <v>177.6</v>
      </c>
      <c r="AK44" s="84">
        <f t="shared" si="74"/>
        <v>177.6</v>
      </c>
      <c r="AL44" s="84">
        <f t="shared" si="74"/>
        <v>177.6</v>
      </c>
      <c r="AM44" s="84">
        <f t="shared" si="74"/>
        <v>177.6</v>
      </c>
      <c r="AN44" s="84">
        <f t="shared" si="74"/>
        <v>177.6</v>
      </c>
      <c r="AO44" s="84">
        <f t="shared" si="74"/>
        <v>177.6</v>
      </c>
      <c r="AP44" s="84">
        <f t="shared" si="74"/>
        <v>177.6</v>
      </c>
      <c r="AQ44" s="84">
        <f t="shared" si="74"/>
        <v>177.6</v>
      </c>
      <c r="AR44" s="84">
        <f t="shared" si="74"/>
        <v>177.6</v>
      </c>
      <c r="AS44" s="85">
        <f t="shared" si="74"/>
        <v>177.6</v>
      </c>
    </row>
    <row r="45" spans="2:46" ht="24" customHeight="1" x14ac:dyDescent="0.15">
      <c r="B45" s="352" t="s">
        <v>81</v>
      </c>
      <c r="C45" s="353"/>
      <c r="D45" s="354"/>
      <c r="E45" s="75" t="s">
        <v>39</v>
      </c>
      <c r="F45" s="86">
        <v>0</v>
      </c>
      <c r="G45" s="84">
        <f>G8+G11</f>
        <v>30</v>
      </c>
      <c r="H45" s="84">
        <f t="shared" ref="H45:AS45" si="75">(1+$F$45)*G45</f>
        <v>30</v>
      </c>
      <c r="I45" s="84">
        <f t="shared" si="75"/>
        <v>30</v>
      </c>
      <c r="J45" s="84">
        <f t="shared" si="75"/>
        <v>30</v>
      </c>
      <c r="K45" s="84">
        <f t="shared" si="75"/>
        <v>30</v>
      </c>
      <c r="L45" s="84">
        <f t="shared" si="75"/>
        <v>30</v>
      </c>
      <c r="M45" s="84">
        <f t="shared" si="75"/>
        <v>30</v>
      </c>
      <c r="N45" s="84">
        <f t="shared" si="75"/>
        <v>30</v>
      </c>
      <c r="O45" s="84">
        <f t="shared" si="75"/>
        <v>30</v>
      </c>
      <c r="P45" s="84">
        <f t="shared" si="75"/>
        <v>30</v>
      </c>
      <c r="Q45" s="84">
        <f t="shared" si="75"/>
        <v>30</v>
      </c>
      <c r="R45" s="84">
        <f t="shared" si="75"/>
        <v>30</v>
      </c>
      <c r="S45" s="84">
        <f t="shared" si="75"/>
        <v>30</v>
      </c>
      <c r="T45" s="84">
        <f t="shared" si="75"/>
        <v>30</v>
      </c>
      <c r="U45" s="84">
        <f t="shared" si="75"/>
        <v>30</v>
      </c>
      <c r="V45" s="84">
        <f t="shared" si="75"/>
        <v>30</v>
      </c>
      <c r="W45" s="85">
        <f t="shared" si="75"/>
        <v>30</v>
      </c>
      <c r="X45" s="102"/>
      <c r="Y45" s="116" t="str">
        <f t="shared" ref="Y45:Y55" si="76">B45</f>
        <v>趣味・交際費</v>
      </c>
      <c r="Z45" s="84">
        <f>(1+$F$45)*W45</f>
        <v>30</v>
      </c>
      <c r="AA45" s="84">
        <f t="shared" si="75"/>
        <v>30</v>
      </c>
      <c r="AB45" s="84">
        <f t="shared" si="75"/>
        <v>30</v>
      </c>
      <c r="AC45" s="84">
        <f t="shared" si="75"/>
        <v>30</v>
      </c>
      <c r="AD45" s="84">
        <f t="shared" si="75"/>
        <v>30</v>
      </c>
      <c r="AE45" s="84">
        <f t="shared" si="75"/>
        <v>30</v>
      </c>
      <c r="AF45" s="84">
        <f t="shared" si="75"/>
        <v>30</v>
      </c>
      <c r="AG45" s="84">
        <f t="shared" si="75"/>
        <v>30</v>
      </c>
      <c r="AH45" s="84">
        <f t="shared" si="75"/>
        <v>30</v>
      </c>
      <c r="AI45" s="84">
        <f t="shared" si="75"/>
        <v>30</v>
      </c>
      <c r="AJ45" s="84">
        <f t="shared" si="75"/>
        <v>30</v>
      </c>
      <c r="AK45" s="84">
        <f t="shared" si="75"/>
        <v>30</v>
      </c>
      <c r="AL45" s="84">
        <f t="shared" si="75"/>
        <v>30</v>
      </c>
      <c r="AM45" s="84">
        <f t="shared" si="75"/>
        <v>30</v>
      </c>
      <c r="AN45" s="84">
        <f t="shared" si="75"/>
        <v>30</v>
      </c>
      <c r="AO45" s="84">
        <f t="shared" si="75"/>
        <v>30</v>
      </c>
      <c r="AP45" s="84">
        <f t="shared" si="75"/>
        <v>30</v>
      </c>
      <c r="AQ45" s="84">
        <f t="shared" si="75"/>
        <v>30</v>
      </c>
      <c r="AR45" s="84">
        <f t="shared" si="75"/>
        <v>30</v>
      </c>
      <c r="AS45" s="85">
        <f t="shared" si="75"/>
        <v>30</v>
      </c>
    </row>
    <row r="46" spans="2:46" ht="24" customHeight="1" x14ac:dyDescent="0.15">
      <c r="B46" s="352" t="s">
        <v>65</v>
      </c>
      <c r="C46" s="353"/>
      <c r="D46" s="354"/>
      <c r="E46" s="359" t="s">
        <v>45</v>
      </c>
      <c r="F46" s="360"/>
      <c r="G46" s="84">
        <f>SUM(G14,G17,G20,G23,G26)</f>
        <v>20</v>
      </c>
      <c r="H46" s="84">
        <f t="shared" ref="H46:W46" si="77">SUM(H14,H17,H20,H23,H26)</f>
        <v>43.4</v>
      </c>
      <c r="I46" s="84">
        <f t="shared" si="77"/>
        <v>50</v>
      </c>
      <c r="J46" s="84">
        <f t="shared" si="77"/>
        <v>63.4</v>
      </c>
      <c r="K46" s="84">
        <f t="shared" si="77"/>
        <v>72</v>
      </c>
      <c r="L46" s="84">
        <f t="shared" si="77"/>
        <v>70.400000000000006</v>
      </c>
      <c r="M46" s="84">
        <f t="shared" si="77"/>
        <v>77</v>
      </c>
      <c r="N46" s="84">
        <f t="shared" si="77"/>
        <v>80</v>
      </c>
      <c r="O46" s="84">
        <f t="shared" si="77"/>
        <v>87</v>
      </c>
      <c r="P46" s="84">
        <f t="shared" si="77"/>
        <v>95</v>
      </c>
      <c r="Q46" s="84">
        <f>SUM(Q14,Q17,Q20,Q23,Q26)</f>
        <v>115</v>
      </c>
      <c r="R46" s="84">
        <f t="shared" si="77"/>
        <v>110</v>
      </c>
      <c r="S46" s="84">
        <f t="shared" si="77"/>
        <v>123</v>
      </c>
      <c r="T46" s="84">
        <f t="shared" si="77"/>
        <v>105</v>
      </c>
      <c r="U46" s="84">
        <f t="shared" si="77"/>
        <v>164</v>
      </c>
      <c r="V46" s="84">
        <f t="shared" si="77"/>
        <v>123</v>
      </c>
      <c r="W46" s="85">
        <f t="shared" si="77"/>
        <v>167</v>
      </c>
      <c r="X46" s="102"/>
      <c r="Y46" s="116" t="str">
        <f t="shared" si="76"/>
        <v>教育費</v>
      </c>
      <c r="Z46" s="84">
        <f t="shared" ref="Z46:AR46" si="78">SUM(Z14,Z17,Z20,Z23,Z26)</f>
        <v>136</v>
      </c>
      <c r="AA46" s="84">
        <f t="shared" si="78"/>
        <v>134</v>
      </c>
      <c r="AB46" s="84">
        <f t="shared" si="78"/>
        <v>106</v>
      </c>
      <c r="AC46" s="84">
        <f t="shared" si="78"/>
        <v>53</v>
      </c>
      <c r="AD46" s="84">
        <f t="shared" si="78"/>
        <v>53</v>
      </c>
      <c r="AE46" s="84">
        <f t="shared" si="78"/>
        <v>0</v>
      </c>
      <c r="AF46" s="84">
        <f t="shared" si="78"/>
        <v>0</v>
      </c>
      <c r="AG46" s="84">
        <f t="shared" si="78"/>
        <v>0</v>
      </c>
      <c r="AH46" s="84">
        <f t="shared" si="78"/>
        <v>0</v>
      </c>
      <c r="AI46" s="84">
        <f t="shared" si="78"/>
        <v>0</v>
      </c>
      <c r="AJ46" s="84">
        <f t="shared" si="78"/>
        <v>0</v>
      </c>
      <c r="AK46" s="84">
        <f t="shared" si="78"/>
        <v>0</v>
      </c>
      <c r="AL46" s="84">
        <f t="shared" si="78"/>
        <v>0</v>
      </c>
      <c r="AM46" s="84">
        <f t="shared" si="78"/>
        <v>0</v>
      </c>
      <c r="AN46" s="72">
        <f t="shared" si="78"/>
        <v>0</v>
      </c>
      <c r="AO46" s="72">
        <f t="shared" si="78"/>
        <v>0</v>
      </c>
      <c r="AP46" s="72">
        <f t="shared" si="78"/>
        <v>0</v>
      </c>
      <c r="AQ46" s="72">
        <f t="shared" si="78"/>
        <v>0</v>
      </c>
      <c r="AR46" s="72">
        <f t="shared" si="78"/>
        <v>0</v>
      </c>
      <c r="AS46" s="73">
        <f t="shared" ref="AS46" si="79">SUM(AS14,AS17,AS20,AS23,AS26)</f>
        <v>0</v>
      </c>
    </row>
    <row r="47" spans="2:46" ht="24" customHeight="1" x14ac:dyDescent="0.15">
      <c r="B47" s="352" t="s">
        <v>95</v>
      </c>
      <c r="C47" s="353"/>
      <c r="D47" s="354"/>
      <c r="E47" s="130" t="s">
        <v>168</v>
      </c>
      <c r="F47" s="131"/>
      <c r="G47" s="84" t="str">
        <f>IF(F47="","",F47*12)</f>
        <v/>
      </c>
      <c r="H47" s="84" t="str">
        <f>G47</f>
        <v/>
      </c>
      <c r="I47" s="84" t="str">
        <f t="shared" ref="I47:Q47" si="80">H47</f>
        <v/>
      </c>
      <c r="J47" s="84" t="str">
        <f t="shared" si="80"/>
        <v/>
      </c>
      <c r="K47" s="84" t="str">
        <f t="shared" si="80"/>
        <v/>
      </c>
      <c r="L47" s="84" t="str">
        <f t="shared" si="80"/>
        <v/>
      </c>
      <c r="M47" s="84" t="str">
        <f t="shared" si="80"/>
        <v/>
      </c>
      <c r="N47" s="84" t="str">
        <f t="shared" si="80"/>
        <v/>
      </c>
      <c r="O47" s="84" t="str">
        <f t="shared" si="80"/>
        <v/>
      </c>
      <c r="P47" s="84" t="str">
        <f t="shared" si="80"/>
        <v/>
      </c>
      <c r="Q47" s="84" t="str">
        <f t="shared" si="80"/>
        <v/>
      </c>
      <c r="R47" s="83"/>
      <c r="S47" s="83"/>
      <c r="T47" s="83"/>
      <c r="U47" s="83"/>
      <c r="V47" s="83"/>
      <c r="W47" s="90"/>
      <c r="X47" s="102"/>
      <c r="Y47" s="116" t="str">
        <f t="shared" si="76"/>
        <v>金融ローン</v>
      </c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71"/>
      <c r="AO47" s="71"/>
      <c r="AP47" s="71"/>
      <c r="AQ47" s="71"/>
      <c r="AR47" s="71"/>
      <c r="AS47" s="77"/>
    </row>
    <row r="48" spans="2:46" ht="24" customHeight="1" x14ac:dyDescent="0.15">
      <c r="B48" s="352" t="s">
        <v>66</v>
      </c>
      <c r="C48" s="353"/>
      <c r="D48" s="353"/>
      <c r="E48" s="130" t="s">
        <v>168</v>
      </c>
      <c r="F48" s="131">
        <v>7.5</v>
      </c>
      <c r="G48" s="83"/>
      <c r="H48" s="84">
        <f>IF(F48="","",F48*12)</f>
        <v>90</v>
      </c>
      <c r="I48" s="84">
        <f t="shared" ref="I48:AS48" si="81">H48</f>
        <v>90</v>
      </c>
      <c r="J48" s="84">
        <f t="shared" si="81"/>
        <v>90</v>
      </c>
      <c r="K48" s="84">
        <f t="shared" si="81"/>
        <v>90</v>
      </c>
      <c r="L48" s="84">
        <f t="shared" si="81"/>
        <v>90</v>
      </c>
      <c r="M48" s="84">
        <f t="shared" si="81"/>
        <v>90</v>
      </c>
      <c r="N48" s="84">
        <f t="shared" si="81"/>
        <v>90</v>
      </c>
      <c r="O48" s="84">
        <f t="shared" si="81"/>
        <v>90</v>
      </c>
      <c r="P48" s="84">
        <f t="shared" si="81"/>
        <v>90</v>
      </c>
      <c r="Q48" s="84">
        <f t="shared" si="81"/>
        <v>90</v>
      </c>
      <c r="R48" s="84">
        <f t="shared" si="81"/>
        <v>90</v>
      </c>
      <c r="S48" s="84">
        <f t="shared" si="81"/>
        <v>90</v>
      </c>
      <c r="T48" s="84">
        <f t="shared" si="81"/>
        <v>90</v>
      </c>
      <c r="U48" s="84">
        <f t="shared" si="81"/>
        <v>90</v>
      </c>
      <c r="V48" s="84">
        <f t="shared" si="81"/>
        <v>90</v>
      </c>
      <c r="W48" s="85">
        <f t="shared" si="81"/>
        <v>90</v>
      </c>
      <c r="X48" s="102"/>
      <c r="Y48" s="116" t="str">
        <f t="shared" si="76"/>
        <v>住宅ローン</v>
      </c>
      <c r="Z48" s="84">
        <f>W48</f>
        <v>90</v>
      </c>
      <c r="AA48" s="84">
        <f t="shared" si="81"/>
        <v>90</v>
      </c>
      <c r="AB48" s="84">
        <f t="shared" si="81"/>
        <v>90</v>
      </c>
      <c r="AC48" s="84">
        <f t="shared" si="81"/>
        <v>90</v>
      </c>
      <c r="AD48" s="84">
        <f t="shared" si="81"/>
        <v>90</v>
      </c>
      <c r="AE48" s="84">
        <f t="shared" si="81"/>
        <v>90</v>
      </c>
      <c r="AF48" s="84">
        <f t="shared" si="81"/>
        <v>90</v>
      </c>
      <c r="AG48" s="84">
        <f t="shared" si="81"/>
        <v>90</v>
      </c>
      <c r="AH48" s="84">
        <f t="shared" si="81"/>
        <v>90</v>
      </c>
      <c r="AI48" s="84">
        <f t="shared" si="81"/>
        <v>90</v>
      </c>
      <c r="AJ48" s="84">
        <f t="shared" si="81"/>
        <v>90</v>
      </c>
      <c r="AK48" s="84">
        <f t="shared" si="81"/>
        <v>90</v>
      </c>
      <c r="AL48" s="84">
        <f t="shared" si="81"/>
        <v>90</v>
      </c>
      <c r="AM48" s="84">
        <f t="shared" si="81"/>
        <v>90</v>
      </c>
      <c r="AN48" s="84">
        <f t="shared" si="81"/>
        <v>90</v>
      </c>
      <c r="AO48" s="84">
        <f t="shared" si="81"/>
        <v>90</v>
      </c>
      <c r="AP48" s="84">
        <f t="shared" si="81"/>
        <v>90</v>
      </c>
      <c r="AQ48" s="84">
        <f t="shared" si="81"/>
        <v>90</v>
      </c>
      <c r="AR48" s="84">
        <f t="shared" si="81"/>
        <v>90</v>
      </c>
      <c r="AS48" s="85">
        <f t="shared" si="81"/>
        <v>90</v>
      </c>
    </row>
    <row r="49" spans="2:46" ht="24" customHeight="1" x14ac:dyDescent="0.15">
      <c r="B49" s="361" t="s">
        <v>238</v>
      </c>
      <c r="C49" s="362"/>
      <c r="D49" s="363"/>
      <c r="E49" s="364" t="s">
        <v>45</v>
      </c>
      <c r="F49" s="365"/>
      <c r="G49" s="87"/>
      <c r="H49" s="88">
        <v>-8</v>
      </c>
      <c r="I49" s="87">
        <v>-17</v>
      </c>
      <c r="J49" s="87">
        <f t="shared" ref="J49:Q49" si="82">I49</f>
        <v>-17</v>
      </c>
      <c r="K49" s="87">
        <f t="shared" si="82"/>
        <v>-17</v>
      </c>
      <c r="L49" s="87">
        <f t="shared" si="82"/>
        <v>-17</v>
      </c>
      <c r="M49" s="87">
        <f t="shared" si="82"/>
        <v>-17</v>
      </c>
      <c r="N49" s="87">
        <f t="shared" si="82"/>
        <v>-17</v>
      </c>
      <c r="O49" s="87">
        <f t="shared" si="82"/>
        <v>-17</v>
      </c>
      <c r="P49" s="87">
        <f t="shared" si="82"/>
        <v>-17</v>
      </c>
      <c r="Q49" s="87">
        <f t="shared" si="82"/>
        <v>-17</v>
      </c>
      <c r="R49" s="87">
        <v>-9</v>
      </c>
      <c r="S49" s="87"/>
      <c r="T49" s="87"/>
      <c r="U49" s="87"/>
      <c r="V49" s="87"/>
      <c r="W49" s="89"/>
      <c r="X49" s="103"/>
      <c r="Y49" s="116" t="str">
        <f t="shared" si="76"/>
        <v>住宅ローン控除</v>
      </c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9"/>
    </row>
    <row r="50" spans="2:46" ht="24" customHeight="1" x14ac:dyDescent="0.15">
      <c r="B50" s="361" t="s">
        <v>73</v>
      </c>
      <c r="C50" s="362"/>
      <c r="D50" s="372"/>
      <c r="E50" s="359" t="s">
        <v>45</v>
      </c>
      <c r="F50" s="360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>
        <v>50</v>
      </c>
      <c r="S50" s="83"/>
      <c r="T50" s="83"/>
      <c r="U50" s="83"/>
      <c r="V50" s="83"/>
      <c r="W50" s="90"/>
      <c r="X50" s="102"/>
      <c r="Y50" s="116" t="str">
        <f t="shared" si="76"/>
        <v>住宅修繕費</v>
      </c>
      <c r="Z50" s="83"/>
      <c r="AA50" s="83"/>
      <c r="AB50" s="83"/>
      <c r="AC50" s="83"/>
      <c r="AD50" s="83">
        <v>75</v>
      </c>
      <c r="AE50" s="83"/>
      <c r="AF50" s="83"/>
      <c r="AG50" s="83"/>
      <c r="AH50" s="83"/>
      <c r="AI50" s="83"/>
      <c r="AJ50" s="83"/>
      <c r="AK50" s="83"/>
      <c r="AL50" s="83"/>
      <c r="AM50" s="83"/>
      <c r="AN50" s="83">
        <v>100</v>
      </c>
      <c r="AO50" s="83"/>
      <c r="AP50" s="83"/>
      <c r="AQ50" s="83"/>
      <c r="AR50" s="83"/>
      <c r="AS50" s="90"/>
    </row>
    <row r="51" spans="2:46" ht="24" customHeight="1" x14ac:dyDescent="0.15">
      <c r="B51" s="352" t="s">
        <v>64</v>
      </c>
      <c r="C51" s="353"/>
      <c r="D51" s="354"/>
      <c r="E51" s="75" t="s">
        <v>39</v>
      </c>
      <c r="F51" s="91">
        <v>0</v>
      </c>
      <c r="G51" s="83">
        <v>10</v>
      </c>
      <c r="H51" s="84">
        <f>G51</f>
        <v>10</v>
      </c>
      <c r="I51" s="84">
        <f t="shared" ref="I51:AS51" si="83">H51</f>
        <v>10</v>
      </c>
      <c r="J51" s="84">
        <f t="shared" si="83"/>
        <v>10</v>
      </c>
      <c r="K51" s="84">
        <f t="shared" si="83"/>
        <v>10</v>
      </c>
      <c r="L51" s="84">
        <f t="shared" si="83"/>
        <v>10</v>
      </c>
      <c r="M51" s="84">
        <f t="shared" si="83"/>
        <v>10</v>
      </c>
      <c r="N51" s="84">
        <f t="shared" si="83"/>
        <v>10</v>
      </c>
      <c r="O51" s="84">
        <f t="shared" si="83"/>
        <v>10</v>
      </c>
      <c r="P51" s="84">
        <f t="shared" si="83"/>
        <v>10</v>
      </c>
      <c r="Q51" s="84">
        <f t="shared" si="83"/>
        <v>10</v>
      </c>
      <c r="R51" s="84">
        <f t="shared" si="83"/>
        <v>10</v>
      </c>
      <c r="S51" s="84">
        <f t="shared" si="83"/>
        <v>10</v>
      </c>
      <c r="T51" s="84">
        <f t="shared" si="83"/>
        <v>10</v>
      </c>
      <c r="U51" s="84">
        <f t="shared" si="83"/>
        <v>10</v>
      </c>
      <c r="V51" s="84">
        <f t="shared" si="83"/>
        <v>10</v>
      </c>
      <c r="W51" s="85">
        <f t="shared" si="83"/>
        <v>10</v>
      </c>
      <c r="X51" s="102"/>
      <c r="Y51" s="116" t="str">
        <f t="shared" si="76"/>
        <v>保険料</v>
      </c>
      <c r="Z51" s="84">
        <f>W51</f>
        <v>10</v>
      </c>
      <c r="AA51" s="84">
        <f t="shared" si="83"/>
        <v>10</v>
      </c>
      <c r="AB51" s="84">
        <f t="shared" si="83"/>
        <v>10</v>
      </c>
      <c r="AC51" s="84">
        <f t="shared" si="83"/>
        <v>10</v>
      </c>
      <c r="AD51" s="84">
        <f t="shared" si="83"/>
        <v>10</v>
      </c>
      <c r="AE51" s="84">
        <f t="shared" si="83"/>
        <v>10</v>
      </c>
      <c r="AF51" s="84">
        <f t="shared" si="83"/>
        <v>10</v>
      </c>
      <c r="AG51" s="84">
        <f t="shared" si="83"/>
        <v>10</v>
      </c>
      <c r="AH51" s="84">
        <f t="shared" si="83"/>
        <v>10</v>
      </c>
      <c r="AI51" s="84">
        <f t="shared" si="83"/>
        <v>10</v>
      </c>
      <c r="AJ51" s="84">
        <f t="shared" si="83"/>
        <v>10</v>
      </c>
      <c r="AK51" s="84">
        <f t="shared" si="83"/>
        <v>10</v>
      </c>
      <c r="AL51" s="84">
        <f t="shared" si="83"/>
        <v>10</v>
      </c>
      <c r="AM51" s="84">
        <f t="shared" si="83"/>
        <v>10</v>
      </c>
      <c r="AN51" s="84">
        <f t="shared" si="83"/>
        <v>10</v>
      </c>
      <c r="AO51" s="84">
        <f t="shared" si="83"/>
        <v>10</v>
      </c>
      <c r="AP51" s="84">
        <f t="shared" si="83"/>
        <v>10</v>
      </c>
      <c r="AQ51" s="84">
        <f t="shared" si="83"/>
        <v>10</v>
      </c>
      <c r="AR51" s="84">
        <f t="shared" si="83"/>
        <v>10</v>
      </c>
      <c r="AS51" s="85">
        <f t="shared" si="83"/>
        <v>10</v>
      </c>
    </row>
    <row r="52" spans="2:46" ht="24" customHeight="1" x14ac:dyDescent="0.15">
      <c r="B52" s="352" t="s">
        <v>63</v>
      </c>
      <c r="C52" s="353"/>
      <c r="D52" s="354"/>
      <c r="E52" s="75" t="s">
        <v>39</v>
      </c>
      <c r="F52" s="86">
        <v>0</v>
      </c>
      <c r="G52" s="84">
        <f>支出の部!D24/10000</f>
        <v>33</v>
      </c>
      <c r="H52" s="84">
        <f t="shared" ref="H52:AS52" si="84">(1+$F52)*G52</f>
        <v>33</v>
      </c>
      <c r="I52" s="84">
        <f t="shared" si="84"/>
        <v>33</v>
      </c>
      <c r="J52" s="84">
        <f t="shared" si="84"/>
        <v>33</v>
      </c>
      <c r="K52" s="84">
        <f t="shared" si="84"/>
        <v>33</v>
      </c>
      <c r="L52" s="84">
        <f t="shared" si="84"/>
        <v>33</v>
      </c>
      <c r="M52" s="84">
        <f t="shared" si="84"/>
        <v>33</v>
      </c>
      <c r="N52" s="84">
        <f t="shared" si="84"/>
        <v>33</v>
      </c>
      <c r="O52" s="84">
        <f t="shared" si="84"/>
        <v>33</v>
      </c>
      <c r="P52" s="84">
        <f t="shared" si="84"/>
        <v>33</v>
      </c>
      <c r="Q52" s="84">
        <f t="shared" si="84"/>
        <v>33</v>
      </c>
      <c r="R52" s="84">
        <f t="shared" si="84"/>
        <v>33</v>
      </c>
      <c r="S52" s="84">
        <f t="shared" si="84"/>
        <v>33</v>
      </c>
      <c r="T52" s="84">
        <f t="shared" si="84"/>
        <v>33</v>
      </c>
      <c r="U52" s="84">
        <f t="shared" si="84"/>
        <v>33</v>
      </c>
      <c r="V52" s="84">
        <f t="shared" si="84"/>
        <v>33</v>
      </c>
      <c r="W52" s="85">
        <f t="shared" si="84"/>
        <v>33</v>
      </c>
      <c r="X52" s="102"/>
      <c r="Y52" s="116" t="str">
        <f t="shared" si="76"/>
        <v>車両維持費</v>
      </c>
      <c r="Z52" s="84">
        <f>(1+$F52)*W52</f>
        <v>33</v>
      </c>
      <c r="AA52" s="84">
        <f t="shared" si="84"/>
        <v>33</v>
      </c>
      <c r="AB52" s="84">
        <f t="shared" si="84"/>
        <v>33</v>
      </c>
      <c r="AC52" s="84">
        <f t="shared" si="84"/>
        <v>33</v>
      </c>
      <c r="AD52" s="84">
        <f t="shared" si="84"/>
        <v>33</v>
      </c>
      <c r="AE52" s="84">
        <f t="shared" si="84"/>
        <v>33</v>
      </c>
      <c r="AF52" s="84">
        <f t="shared" si="84"/>
        <v>33</v>
      </c>
      <c r="AG52" s="84">
        <f t="shared" si="84"/>
        <v>33</v>
      </c>
      <c r="AH52" s="84">
        <f t="shared" si="84"/>
        <v>33</v>
      </c>
      <c r="AI52" s="84">
        <f t="shared" si="84"/>
        <v>33</v>
      </c>
      <c r="AJ52" s="84">
        <f t="shared" si="84"/>
        <v>33</v>
      </c>
      <c r="AK52" s="84">
        <f t="shared" si="84"/>
        <v>33</v>
      </c>
      <c r="AL52" s="84">
        <f t="shared" si="84"/>
        <v>33</v>
      </c>
      <c r="AM52" s="84">
        <f t="shared" si="84"/>
        <v>33</v>
      </c>
      <c r="AN52" s="84">
        <f t="shared" si="84"/>
        <v>33</v>
      </c>
      <c r="AO52" s="84">
        <f t="shared" si="84"/>
        <v>33</v>
      </c>
      <c r="AP52" s="84">
        <f t="shared" si="84"/>
        <v>33</v>
      </c>
      <c r="AQ52" s="84">
        <f t="shared" si="84"/>
        <v>33</v>
      </c>
      <c r="AR52" s="84">
        <f t="shared" si="84"/>
        <v>33</v>
      </c>
      <c r="AS52" s="85">
        <f t="shared" si="84"/>
        <v>33</v>
      </c>
    </row>
    <row r="53" spans="2:46" ht="24" customHeight="1" x14ac:dyDescent="0.15">
      <c r="B53" s="352" t="s">
        <v>91</v>
      </c>
      <c r="C53" s="353"/>
      <c r="D53" s="354"/>
      <c r="E53" s="75" t="s">
        <v>39</v>
      </c>
      <c r="F53" s="86">
        <v>0</v>
      </c>
      <c r="G53" s="83">
        <v>10</v>
      </c>
      <c r="H53" s="84">
        <f t="shared" ref="H53" si="85">(1+$F53)*G53</f>
        <v>10</v>
      </c>
      <c r="I53" s="84">
        <f t="shared" ref="I53" si="86">(1+$F53)*H53</f>
        <v>10</v>
      </c>
      <c r="J53" s="84">
        <f t="shared" ref="J53" si="87">(1+$F53)*I53</f>
        <v>10</v>
      </c>
      <c r="K53" s="84">
        <f t="shared" ref="K53" si="88">(1+$F53)*J53</f>
        <v>10</v>
      </c>
      <c r="L53" s="84">
        <f t="shared" ref="L53" si="89">(1+$F53)*K53</f>
        <v>10</v>
      </c>
      <c r="M53" s="84">
        <f t="shared" ref="M53" si="90">(1+$F53)*L53</f>
        <v>10</v>
      </c>
      <c r="N53" s="84">
        <f t="shared" ref="N53" si="91">(1+$F53)*M53</f>
        <v>10</v>
      </c>
      <c r="O53" s="84">
        <f t="shared" ref="O53" si="92">(1+$F53)*N53</f>
        <v>10</v>
      </c>
      <c r="P53" s="84">
        <f t="shared" ref="P53" si="93">(1+$F53)*O53</f>
        <v>10</v>
      </c>
      <c r="Q53" s="84">
        <f t="shared" ref="Q53" si="94">(1+$F53)*P53</f>
        <v>10</v>
      </c>
      <c r="R53" s="84">
        <f t="shared" ref="R53" si="95">(1+$F53)*Q53</f>
        <v>10</v>
      </c>
      <c r="S53" s="84">
        <f t="shared" ref="S53" si="96">(1+$F53)*R53</f>
        <v>10</v>
      </c>
      <c r="T53" s="84">
        <f t="shared" ref="T53" si="97">(1+$F53)*S53</f>
        <v>10</v>
      </c>
      <c r="U53" s="84">
        <f t="shared" ref="U53" si="98">(1+$F53)*T53</f>
        <v>10</v>
      </c>
      <c r="V53" s="84">
        <f t="shared" ref="V53" si="99">(1+$F53)*U53</f>
        <v>10</v>
      </c>
      <c r="W53" s="85">
        <f t="shared" ref="W53" si="100">(1+$F53)*V53</f>
        <v>10</v>
      </c>
      <c r="X53" s="102"/>
      <c r="Y53" s="116" t="str">
        <f t="shared" si="76"/>
        <v>固定資産税等</v>
      </c>
      <c r="Z53" s="84">
        <f t="shared" ref="Z53" si="101">(1+$F53)*W53</f>
        <v>10</v>
      </c>
      <c r="AA53" s="84">
        <f t="shared" ref="AA53" si="102">(1+$F53)*Z53</f>
        <v>10</v>
      </c>
      <c r="AB53" s="84">
        <f t="shared" ref="AB53" si="103">(1+$F53)*AA53</f>
        <v>10</v>
      </c>
      <c r="AC53" s="84">
        <f t="shared" ref="AC53" si="104">(1+$F53)*AB53</f>
        <v>10</v>
      </c>
      <c r="AD53" s="84">
        <f t="shared" ref="AD53" si="105">(1+$F53)*AC53</f>
        <v>10</v>
      </c>
      <c r="AE53" s="84">
        <f t="shared" ref="AE53" si="106">(1+$F53)*AD53</f>
        <v>10</v>
      </c>
      <c r="AF53" s="84">
        <f t="shared" ref="AF53" si="107">(1+$F53)*AE53</f>
        <v>10</v>
      </c>
      <c r="AG53" s="84">
        <f t="shared" ref="AG53" si="108">(1+$F53)*AF53</f>
        <v>10</v>
      </c>
      <c r="AH53" s="84">
        <f t="shared" ref="AH53" si="109">(1+$F53)*AG53</f>
        <v>10</v>
      </c>
      <c r="AI53" s="84">
        <f t="shared" ref="AI53" si="110">(1+$F53)*AH53</f>
        <v>10</v>
      </c>
      <c r="AJ53" s="84">
        <f t="shared" ref="AJ53" si="111">(1+$F53)*AI53</f>
        <v>10</v>
      </c>
      <c r="AK53" s="84">
        <f t="shared" ref="AK53" si="112">(1+$F53)*AJ53</f>
        <v>10</v>
      </c>
      <c r="AL53" s="84">
        <f t="shared" ref="AL53" si="113">(1+$F53)*AK53</f>
        <v>10</v>
      </c>
      <c r="AM53" s="84">
        <f t="shared" ref="AM53" si="114">(1+$F53)*AL53</f>
        <v>10</v>
      </c>
      <c r="AN53" s="84">
        <f t="shared" ref="AN53" si="115">(1+$F53)*AM53</f>
        <v>10</v>
      </c>
      <c r="AO53" s="84">
        <f t="shared" ref="AO53" si="116">(1+$F53)*AN53</f>
        <v>10</v>
      </c>
      <c r="AP53" s="84">
        <f t="shared" ref="AP53" si="117">(1+$F53)*AO53</f>
        <v>10</v>
      </c>
      <c r="AQ53" s="84">
        <f t="shared" ref="AQ53" si="118">(1+$F53)*AP53</f>
        <v>10</v>
      </c>
      <c r="AR53" s="84">
        <f t="shared" ref="AR53:AS53" si="119">(1+$F53)*AQ53</f>
        <v>10</v>
      </c>
      <c r="AS53" s="85">
        <f t="shared" si="119"/>
        <v>10</v>
      </c>
    </row>
    <row r="54" spans="2:46" ht="24" customHeight="1" x14ac:dyDescent="0.15">
      <c r="B54" s="352" t="s">
        <v>38</v>
      </c>
      <c r="C54" s="353"/>
      <c r="D54" s="354"/>
      <c r="E54" s="364" t="s">
        <v>45</v>
      </c>
      <c r="F54" s="365"/>
      <c r="G54" s="84">
        <f t="shared" ref="G54:W54" si="120">G28</f>
        <v>100</v>
      </c>
      <c r="H54" s="84">
        <f t="shared" si="120"/>
        <v>0</v>
      </c>
      <c r="I54" s="84">
        <f t="shared" si="120"/>
        <v>0</v>
      </c>
      <c r="J54" s="84">
        <f t="shared" si="120"/>
        <v>0</v>
      </c>
      <c r="K54" s="84">
        <f t="shared" si="120"/>
        <v>0</v>
      </c>
      <c r="L54" s="84">
        <f t="shared" si="120"/>
        <v>10</v>
      </c>
      <c r="M54" s="84">
        <f t="shared" si="120"/>
        <v>0</v>
      </c>
      <c r="N54" s="84">
        <f t="shared" si="120"/>
        <v>0</v>
      </c>
      <c r="O54" s="84">
        <f t="shared" si="120"/>
        <v>0</v>
      </c>
      <c r="P54" s="84">
        <f t="shared" si="120"/>
        <v>100</v>
      </c>
      <c r="Q54" s="84">
        <f t="shared" si="120"/>
        <v>10</v>
      </c>
      <c r="R54" s="84">
        <f t="shared" si="120"/>
        <v>0</v>
      </c>
      <c r="S54" s="84">
        <f t="shared" si="120"/>
        <v>0</v>
      </c>
      <c r="T54" s="84">
        <f t="shared" si="120"/>
        <v>0</v>
      </c>
      <c r="U54" s="84">
        <f t="shared" si="120"/>
        <v>0</v>
      </c>
      <c r="V54" s="84">
        <f t="shared" si="120"/>
        <v>10</v>
      </c>
      <c r="W54" s="85">
        <f t="shared" si="120"/>
        <v>0</v>
      </c>
      <c r="X54" s="102"/>
      <c r="Y54" s="116" t="str">
        <f t="shared" si="76"/>
        <v>イベント支出</v>
      </c>
      <c r="Z54" s="84">
        <f t="shared" ref="Z54:AR54" si="121">Z28</f>
        <v>0</v>
      </c>
      <c r="AA54" s="84">
        <f t="shared" si="121"/>
        <v>0</v>
      </c>
      <c r="AB54" s="84">
        <f t="shared" si="121"/>
        <v>100</v>
      </c>
      <c r="AC54" s="84">
        <f t="shared" si="121"/>
        <v>10</v>
      </c>
      <c r="AD54" s="84">
        <f t="shared" si="121"/>
        <v>0</v>
      </c>
      <c r="AE54" s="84">
        <f t="shared" si="121"/>
        <v>0</v>
      </c>
      <c r="AF54" s="84">
        <f t="shared" si="121"/>
        <v>0</v>
      </c>
      <c r="AG54" s="84">
        <f t="shared" si="121"/>
        <v>0</v>
      </c>
      <c r="AH54" s="84">
        <f t="shared" si="121"/>
        <v>10</v>
      </c>
      <c r="AI54" s="84">
        <f t="shared" si="121"/>
        <v>0</v>
      </c>
      <c r="AJ54" s="84">
        <f t="shared" si="121"/>
        <v>0</v>
      </c>
      <c r="AK54" s="84">
        <f t="shared" si="121"/>
        <v>0</v>
      </c>
      <c r="AL54" s="84">
        <f t="shared" si="121"/>
        <v>100</v>
      </c>
      <c r="AM54" s="84">
        <f t="shared" si="121"/>
        <v>10</v>
      </c>
      <c r="AN54" s="84">
        <f t="shared" si="121"/>
        <v>0</v>
      </c>
      <c r="AO54" s="84">
        <f t="shared" si="121"/>
        <v>0</v>
      </c>
      <c r="AP54" s="84">
        <f t="shared" si="121"/>
        <v>0</v>
      </c>
      <c r="AQ54" s="84">
        <f t="shared" si="121"/>
        <v>0</v>
      </c>
      <c r="AR54" s="84">
        <f t="shared" si="121"/>
        <v>10</v>
      </c>
      <c r="AS54" s="85">
        <f t="shared" ref="AS54" si="122">AS28</f>
        <v>0</v>
      </c>
    </row>
    <row r="55" spans="2:46" ht="24" customHeight="1" x14ac:dyDescent="0.15">
      <c r="B55" s="352" t="s">
        <v>161</v>
      </c>
      <c r="C55" s="353"/>
      <c r="D55" s="354"/>
      <c r="E55" s="75" t="s">
        <v>39</v>
      </c>
      <c r="F55" s="91">
        <v>0</v>
      </c>
      <c r="G55" s="83">
        <v>5</v>
      </c>
      <c r="H55" s="84">
        <f>(1+$F55)*G55</f>
        <v>5</v>
      </c>
      <c r="I55" s="84">
        <f t="shared" ref="I55:AS55" si="123">(1+$F55)*H55</f>
        <v>5</v>
      </c>
      <c r="J55" s="84">
        <f t="shared" si="123"/>
        <v>5</v>
      </c>
      <c r="K55" s="84">
        <f t="shared" si="123"/>
        <v>5</v>
      </c>
      <c r="L55" s="84">
        <f t="shared" si="123"/>
        <v>5</v>
      </c>
      <c r="M55" s="84">
        <f t="shared" si="123"/>
        <v>5</v>
      </c>
      <c r="N55" s="84">
        <f t="shared" si="123"/>
        <v>5</v>
      </c>
      <c r="O55" s="84">
        <f t="shared" si="123"/>
        <v>5</v>
      </c>
      <c r="P55" s="84">
        <f t="shared" si="123"/>
        <v>5</v>
      </c>
      <c r="Q55" s="84">
        <f t="shared" si="123"/>
        <v>5</v>
      </c>
      <c r="R55" s="84">
        <f t="shared" si="123"/>
        <v>5</v>
      </c>
      <c r="S55" s="84">
        <f t="shared" si="123"/>
        <v>5</v>
      </c>
      <c r="T55" s="84">
        <f t="shared" si="123"/>
        <v>5</v>
      </c>
      <c r="U55" s="84">
        <f t="shared" si="123"/>
        <v>5</v>
      </c>
      <c r="V55" s="84">
        <f t="shared" si="123"/>
        <v>5</v>
      </c>
      <c r="W55" s="85">
        <f t="shared" si="123"/>
        <v>5</v>
      </c>
      <c r="X55" s="102"/>
      <c r="Y55" s="116" t="str">
        <f t="shared" si="76"/>
        <v>臨時支出</v>
      </c>
      <c r="Z55" s="84">
        <f>(1+$F55)*W55</f>
        <v>5</v>
      </c>
      <c r="AA55" s="84">
        <f t="shared" si="123"/>
        <v>5</v>
      </c>
      <c r="AB55" s="84">
        <f t="shared" si="123"/>
        <v>5</v>
      </c>
      <c r="AC55" s="84">
        <f t="shared" si="123"/>
        <v>5</v>
      </c>
      <c r="AD55" s="84">
        <f t="shared" si="123"/>
        <v>5</v>
      </c>
      <c r="AE55" s="84">
        <f t="shared" si="123"/>
        <v>5</v>
      </c>
      <c r="AF55" s="84">
        <f t="shared" si="123"/>
        <v>5</v>
      </c>
      <c r="AG55" s="84">
        <f t="shared" si="123"/>
        <v>5</v>
      </c>
      <c r="AH55" s="84">
        <f t="shared" si="123"/>
        <v>5</v>
      </c>
      <c r="AI55" s="84">
        <f t="shared" si="123"/>
        <v>5</v>
      </c>
      <c r="AJ55" s="84">
        <f t="shared" si="123"/>
        <v>5</v>
      </c>
      <c r="AK55" s="84">
        <f t="shared" si="123"/>
        <v>5</v>
      </c>
      <c r="AL55" s="84">
        <f t="shared" si="123"/>
        <v>5</v>
      </c>
      <c r="AM55" s="84">
        <f t="shared" si="123"/>
        <v>5</v>
      </c>
      <c r="AN55" s="84">
        <f t="shared" si="123"/>
        <v>5</v>
      </c>
      <c r="AO55" s="84">
        <f t="shared" si="123"/>
        <v>5</v>
      </c>
      <c r="AP55" s="84">
        <f t="shared" si="123"/>
        <v>5</v>
      </c>
      <c r="AQ55" s="84">
        <f t="shared" si="123"/>
        <v>5</v>
      </c>
      <c r="AR55" s="84">
        <f t="shared" si="123"/>
        <v>5</v>
      </c>
      <c r="AS55" s="85">
        <f t="shared" si="123"/>
        <v>5</v>
      </c>
    </row>
    <row r="56" spans="2:46" ht="24" customHeight="1" thickBot="1" x14ac:dyDescent="0.2">
      <c r="B56" s="355" t="s">
        <v>43</v>
      </c>
      <c r="C56" s="356"/>
      <c r="D56" s="356"/>
      <c r="E56" s="357"/>
      <c r="F56" s="358"/>
      <c r="G56" s="92">
        <f>SUM(G44:G55)</f>
        <v>385.6</v>
      </c>
      <c r="H56" s="92">
        <f>SUM(H44:H55)</f>
        <v>391</v>
      </c>
      <c r="I56" s="92">
        <f t="shared" ref="I56:P56" si="124">SUM(I44:I55)</f>
        <v>388.6</v>
      </c>
      <c r="J56" s="92">
        <f t="shared" si="124"/>
        <v>402</v>
      </c>
      <c r="K56" s="92">
        <f t="shared" si="124"/>
        <v>410.6</v>
      </c>
      <c r="L56" s="92">
        <f t="shared" si="124"/>
        <v>419</v>
      </c>
      <c r="M56" s="92">
        <f t="shared" si="124"/>
        <v>415.6</v>
      </c>
      <c r="N56" s="92">
        <f t="shared" si="124"/>
        <v>418.6</v>
      </c>
      <c r="O56" s="92">
        <f t="shared" si="124"/>
        <v>425.6</v>
      </c>
      <c r="P56" s="92">
        <f t="shared" si="124"/>
        <v>533.6</v>
      </c>
      <c r="Q56" s="92">
        <f>SUM(Q44:Q55)</f>
        <v>463.6</v>
      </c>
      <c r="R56" s="92">
        <f t="shared" ref="R56:Z56" si="125">SUM(R44:R55)</f>
        <v>506.6</v>
      </c>
      <c r="S56" s="92">
        <f t="shared" si="125"/>
        <v>478.6</v>
      </c>
      <c r="T56" s="92">
        <f t="shared" si="125"/>
        <v>460.6</v>
      </c>
      <c r="U56" s="92">
        <f t="shared" si="125"/>
        <v>519.6</v>
      </c>
      <c r="V56" s="92">
        <f t="shared" si="125"/>
        <v>488.6</v>
      </c>
      <c r="W56" s="93">
        <f t="shared" si="125"/>
        <v>522.6</v>
      </c>
      <c r="X56" s="111"/>
      <c r="Y56" s="117" t="s">
        <v>156</v>
      </c>
      <c r="Z56" s="92">
        <f t="shared" si="125"/>
        <v>491.6</v>
      </c>
      <c r="AA56" s="92">
        <f>SUM(AA44:AA55)</f>
        <v>489.6</v>
      </c>
      <c r="AB56" s="92">
        <f t="shared" ref="AB56:AJ56" si="126">SUM(AB44:AB55)</f>
        <v>561.6</v>
      </c>
      <c r="AC56" s="92">
        <f t="shared" si="126"/>
        <v>418.6</v>
      </c>
      <c r="AD56" s="92">
        <f t="shared" si="126"/>
        <v>483.6</v>
      </c>
      <c r="AE56" s="92">
        <f t="shared" si="126"/>
        <v>355.6</v>
      </c>
      <c r="AF56" s="92">
        <f t="shared" si="126"/>
        <v>355.6</v>
      </c>
      <c r="AG56" s="92">
        <f t="shared" si="126"/>
        <v>355.6</v>
      </c>
      <c r="AH56" s="92">
        <f t="shared" si="126"/>
        <v>365.6</v>
      </c>
      <c r="AI56" s="92">
        <f t="shared" si="126"/>
        <v>355.6</v>
      </c>
      <c r="AJ56" s="92">
        <f t="shared" si="126"/>
        <v>355.6</v>
      </c>
      <c r="AK56" s="92">
        <f>SUM(AK44:AK55)</f>
        <v>355.6</v>
      </c>
      <c r="AL56" s="92">
        <f t="shared" ref="AL56:AR56" si="127">SUM(AL44:AL55)</f>
        <v>455.6</v>
      </c>
      <c r="AM56" s="92">
        <f t="shared" si="127"/>
        <v>365.6</v>
      </c>
      <c r="AN56" s="92">
        <f t="shared" si="127"/>
        <v>455.6</v>
      </c>
      <c r="AO56" s="92">
        <f t="shared" si="127"/>
        <v>355.6</v>
      </c>
      <c r="AP56" s="92">
        <f t="shared" si="127"/>
        <v>355.6</v>
      </c>
      <c r="AQ56" s="92">
        <f t="shared" si="127"/>
        <v>355.6</v>
      </c>
      <c r="AR56" s="92">
        <f t="shared" si="127"/>
        <v>365.6</v>
      </c>
      <c r="AS56" s="93">
        <f t="shared" ref="AS56" si="128">SUM(AS44:AS55)</f>
        <v>355.6</v>
      </c>
    </row>
    <row r="57" spans="2:46" ht="24" customHeight="1" thickBot="1" x14ac:dyDescent="0.2"/>
    <row r="58" spans="2:46" ht="24" customHeight="1" thickBot="1" x14ac:dyDescent="0.2">
      <c r="B58" s="379" t="s">
        <v>205</v>
      </c>
      <c r="C58" s="380"/>
      <c r="D58" s="380"/>
      <c r="E58" s="380"/>
      <c r="F58" s="381"/>
      <c r="G58" s="136">
        <f ca="1">YEAR(TODAY())</f>
        <v>2022</v>
      </c>
      <c r="H58" s="137">
        <f ca="1">G58+1</f>
        <v>2023</v>
      </c>
      <c r="I58" s="137">
        <f t="shared" ref="I58:AS58" ca="1" si="129">H58+1</f>
        <v>2024</v>
      </c>
      <c r="J58" s="137">
        <f t="shared" ca="1" si="129"/>
        <v>2025</v>
      </c>
      <c r="K58" s="137">
        <f t="shared" ca="1" si="129"/>
        <v>2026</v>
      </c>
      <c r="L58" s="137">
        <f t="shared" ca="1" si="129"/>
        <v>2027</v>
      </c>
      <c r="M58" s="137">
        <f t="shared" ca="1" si="129"/>
        <v>2028</v>
      </c>
      <c r="N58" s="137">
        <f t="shared" ca="1" si="129"/>
        <v>2029</v>
      </c>
      <c r="O58" s="137">
        <f t="shared" ca="1" si="129"/>
        <v>2030</v>
      </c>
      <c r="P58" s="137">
        <f t="shared" ca="1" si="129"/>
        <v>2031</v>
      </c>
      <c r="Q58" s="137">
        <f t="shared" ca="1" si="129"/>
        <v>2032</v>
      </c>
      <c r="R58" s="137">
        <f t="shared" ca="1" si="129"/>
        <v>2033</v>
      </c>
      <c r="S58" s="137">
        <f t="shared" ca="1" si="129"/>
        <v>2034</v>
      </c>
      <c r="T58" s="137">
        <f t="shared" ca="1" si="129"/>
        <v>2035</v>
      </c>
      <c r="U58" s="137">
        <f t="shared" ca="1" si="129"/>
        <v>2036</v>
      </c>
      <c r="V58" s="137">
        <f t="shared" ca="1" si="129"/>
        <v>2037</v>
      </c>
      <c r="W58" s="138">
        <f t="shared" ca="1" si="129"/>
        <v>2038</v>
      </c>
      <c r="X58" s="100"/>
      <c r="Y58" s="118" t="s">
        <v>94</v>
      </c>
      <c r="Z58" s="137">
        <f ca="1">W58+1</f>
        <v>2039</v>
      </c>
      <c r="AA58" s="137">
        <f t="shared" ca="1" si="129"/>
        <v>2040</v>
      </c>
      <c r="AB58" s="137">
        <f t="shared" ca="1" si="129"/>
        <v>2041</v>
      </c>
      <c r="AC58" s="137">
        <f t="shared" ca="1" si="129"/>
        <v>2042</v>
      </c>
      <c r="AD58" s="137">
        <f t="shared" ca="1" si="129"/>
        <v>2043</v>
      </c>
      <c r="AE58" s="137">
        <f t="shared" ca="1" si="129"/>
        <v>2044</v>
      </c>
      <c r="AF58" s="137">
        <f t="shared" ca="1" si="129"/>
        <v>2045</v>
      </c>
      <c r="AG58" s="137">
        <f t="shared" ca="1" si="129"/>
        <v>2046</v>
      </c>
      <c r="AH58" s="137">
        <f t="shared" ca="1" si="129"/>
        <v>2047</v>
      </c>
      <c r="AI58" s="137">
        <f t="shared" ca="1" si="129"/>
        <v>2048</v>
      </c>
      <c r="AJ58" s="137">
        <f t="shared" ca="1" si="129"/>
        <v>2049</v>
      </c>
      <c r="AK58" s="137">
        <f t="shared" ca="1" si="129"/>
        <v>2050</v>
      </c>
      <c r="AL58" s="137">
        <f t="shared" ca="1" si="129"/>
        <v>2051</v>
      </c>
      <c r="AM58" s="137">
        <f t="shared" ca="1" si="129"/>
        <v>2052</v>
      </c>
      <c r="AN58" s="137">
        <f t="shared" ca="1" si="129"/>
        <v>2053</v>
      </c>
      <c r="AO58" s="137">
        <f t="shared" ca="1" si="129"/>
        <v>2054</v>
      </c>
      <c r="AP58" s="137">
        <f t="shared" ca="1" si="129"/>
        <v>2055</v>
      </c>
      <c r="AQ58" s="137">
        <f t="shared" ca="1" si="129"/>
        <v>2056</v>
      </c>
      <c r="AR58" s="137">
        <f t="shared" ca="1" si="129"/>
        <v>2057</v>
      </c>
      <c r="AS58" s="138">
        <f t="shared" ca="1" si="129"/>
        <v>2058</v>
      </c>
    </row>
    <row r="59" spans="2:46" ht="24" customHeight="1" x14ac:dyDescent="0.15">
      <c r="B59" s="326" t="s">
        <v>1</v>
      </c>
      <c r="C59" s="317"/>
      <c r="D59" s="317"/>
      <c r="E59" s="317"/>
      <c r="F59" s="317"/>
      <c r="G59" s="60" t="s">
        <v>45</v>
      </c>
      <c r="H59" s="60" t="s">
        <v>2</v>
      </c>
      <c r="I59" s="60" t="s">
        <v>3</v>
      </c>
      <c r="J59" s="60" t="s">
        <v>4</v>
      </c>
      <c r="K59" s="60" t="s">
        <v>5</v>
      </c>
      <c r="L59" s="60" t="s">
        <v>6</v>
      </c>
      <c r="M59" s="60" t="s">
        <v>7</v>
      </c>
      <c r="N59" s="60" t="s">
        <v>8</v>
      </c>
      <c r="O59" s="60" t="s">
        <v>9</v>
      </c>
      <c r="P59" s="60" t="s">
        <v>10</v>
      </c>
      <c r="Q59" s="60" t="s">
        <v>11</v>
      </c>
      <c r="R59" s="60" t="s">
        <v>12</v>
      </c>
      <c r="S59" s="60" t="s">
        <v>13</v>
      </c>
      <c r="T59" s="60" t="s">
        <v>14</v>
      </c>
      <c r="U59" s="60" t="s">
        <v>15</v>
      </c>
      <c r="V59" s="60" t="s">
        <v>16</v>
      </c>
      <c r="W59" s="105" t="s">
        <v>17</v>
      </c>
      <c r="X59" s="97"/>
      <c r="Y59" s="113" t="str">
        <f>B59</f>
        <v>経過年数</v>
      </c>
      <c r="Z59" s="60" t="s">
        <v>18</v>
      </c>
      <c r="AA59" s="60" t="s">
        <v>19</v>
      </c>
      <c r="AB59" s="60" t="s">
        <v>20</v>
      </c>
      <c r="AC59" s="60" t="s">
        <v>21</v>
      </c>
      <c r="AD59" s="60" t="s">
        <v>22</v>
      </c>
      <c r="AE59" s="60" t="s">
        <v>23</v>
      </c>
      <c r="AF59" s="60" t="s">
        <v>24</v>
      </c>
      <c r="AG59" s="60" t="s">
        <v>25</v>
      </c>
      <c r="AH59" s="60" t="s">
        <v>26</v>
      </c>
      <c r="AI59" s="60" t="s">
        <v>27</v>
      </c>
      <c r="AJ59" s="60" t="s">
        <v>28</v>
      </c>
      <c r="AK59" s="60" t="s">
        <v>29</v>
      </c>
      <c r="AL59" s="60" t="s">
        <v>30</v>
      </c>
      <c r="AM59" s="60" t="s">
        <v>31</v>
      </c>
      <c r="AN59" s="60" t="s">
        <v>32</v>
      </c>
      <c r="AO59" s="60" t="s">
        <v>33</v>
      </c>
      <c r="AP59" s="60" t="s">
        <v>34</v>
      </c>
      <c r="AQ59" s="60" t="s">
        <v>35</v>
      </c>
      <c r="AR59" s="60" t="s">
        <v>36</v>
      </c>
      <c r="AS59" s="105" t="s">
        <v>169</v>
      </c>
      <c r="AT59" s="61"/>
    </row>
    <row r="60" spans="2:46" ht="24" customHeight="1" x14ac:dyDescent="0.15">
      <c r="B60" s="370" t="s">
        <v>71</v>
      </c>
      <c r="C60" s="371"/>
      <c r="D60" s="371"/>
      <c r="E60" s="371"/>
      <c r="F60" s="371"/>
      <c r="G60" s="94">
        <f>G40-G56</f>
        <v>14.399999999999977</v>
      </c>
      <c r="H60" s="94">
        <f t="shared" ref="H60:AR60" si="130">H40-H56</f>
        <v>13.000000000000057</v>
      </c>
      <c r="I60" s="94">
        <f t="shared" si="130"/>
        <v>19.439999999999998</v>
      </c>
      <c r="J60" s="94">
        <f t="shared" si="130"/>
        <v>10.120400000000018</v>
      </c>
      <c r="K60" s="94">
        <f t="shared" si="130"/>
        <v>5.6416039999999725</v>
      </c>
      <c r="L60" s="94">
        <f t="shared" si="130"/>
        <v>1.4040200399999776</v>
      </c>
      <c r="M60" s="94">
        <f t="shared" si="130"/>
        <v>9.0080602404000274</v>
      </c>
      <c r="N60" s="94">
        <f t="shared" si="130"/>
        <v>10.254140842803963</v>
      </c>
      <c r="O60" s="94">
        <f t="shared" si="130"/>
        <v>7.5426822512320655</v>
      </c>
      <c r="P60" s="94">
        <f t="shared" si="130"/>
        <v>-96.125890926255636</v>
      </c>
      <c r="Q60" s="94">
        <f t="shared" si="130"/>
        <v>-21.751149835518163</v>
      </c>
      <c r="R60" s="94">
        <f t="shared" si="130"/>
        <v>-60.332661333873375</v>
      </c>
      <c r="S60" s="94">
        <f t="shared" si="130"/>
        <v>-27.86998794721211</v>
      </c>
      <c r="T60" s="94">
        <f t="shared" si="130"/>
        <v>-5.3626878266842368</v>
      </c>
      <c r="U60" s="94">
        <f t="shared" si="130"/>
        <v>-59.810314704951054</v>
      </c>
      <c r="V60" s="94">
        <f t="shared" si="130"/>
        <v>-24.212417852000556</v>
      </c>
      <c r="W60" s="95">
        <f t="shared" si="130"/>
        <v>-53.568542030520575</v>
      </c>
      <c r="X60" s="104"/>
      <c r="Y60" s="119" t="s">
        <v>157</v>
      </c>
      <c r="Z60" s="94">
        <f t="shared" si="130"/>
        <v>-17.878227450825705</v>
      </c>
      <c r="AA60" s="94">
        <f t="shared" si="130"/>
        <v>-11.141009725334015</v>
      </c>
      <c r="AB60" s="94">
        <f t="shared" si="130"/>
        <v>-78.35641982258727</v>
      </c>
      <c r="AC60" s="94">
        <f t="shared" si="130"/>
        <v>69.476015979186798</v>
      </c>
      <c r="AD60" s="94">
        <f t="shared" si="130"/>
        <v>9.3567761389787165</v>
      </c>
      <c r="AE60" s="94">
        <f t="shared" si="130"/>
        <v>142.28634390036854</v>
      </c>
      <c r="AF60" s="94">
        <f t="shared" si="130"/>
        <v>147.26520733937218</v>
      </c>
      <c r="AG60" s="94">
        <f t="shared" si="130"/>
        <v>152.29385941276598</v>
      </c>
      <c r="AH60" s="94">
        <f t="shared" si="130"/>
        <v>147.37279800689362</v>
      </c>
      <c r="AI60" s="94">
        <f t="shared" si="130"/>
        <v>162.50252598696261</v>
      </c>
      <c r="AJ60" s="94">
        <f t="shared" si="130"/>
        <v>167.68355124683228</v>
      </c>
      <c r="AK60" s="94">
        <f t="shared" si="130"/>
        <v>172.91638675930062</v>
      </c>
      <c r="AL60" s="94">
        <f t="shared" si="130"/>
        <v>78.201550626893663</v>
      </c>
      <c r="AM60" s="94">
        <f t="shared" si="130"/>
        <v>173.53956613316257</v>
      </c>
      <c r="AN60" s="94">
        <f t="shared" si="130"/>
        <v>88.930961794494237</v>
      </c>
      <c r="AO60" s="94">
        <f t="shared" si="130"/>
        <v>194.37627141243922</v>
      </c>
      <c r="AP60" s="94">
        <f t="shared" si="130"/>
        <v>199.87603412656358</v>
      </c>
      <c r="AQ60" s="94">
        <f t="shared" si="130"/>
        <v>205.43079446782917</v>
      </c>
      <c r="AR60" s="94">
        <f t="shared" si="130"/>
        <v>201.04110241250748</v>
      </c>
      <c r="AS60" s="95">
        <f t="shared" ref="AS60" si="131">AS40-AS56</f>
        <v>216.70751343663255</v>
      </c>
    </row>
    <row r="61" spans="2:46" ht="24" customHeight="1" x14ac:dyDescent="0.15">
      <c r="B61" s="350" t="s">
        <v>72</v>
      </c>
      <c r="C61" s="351"/>
      <c r="D61" s="351"/>
      <c r="E61" s="368">
        <v>100</v>
      </c>
      <c r="F61" s="369"/>
      <c r="G61" s="320">
        <f>E61+G60</f>
        <v>114.39999999999998</v>
      </c>
      <c r="H61" s="318">
        <f t="shared" ref="H61:AS61" si="132">(G61*(1+$E$62))+H60</f>
        <v>127.40000000000003</v>
      </c>
      <c r="I61" s="318">
        <f t="shared" si="132"/>
        <v>146.84000000000003</v>
      </c>
      <c r="J61" s="318">
        <f t="shared" si="132"/>
        <v>156.96040000000005</v>
      </c>
      <c r="K61" s="318">
        <f t="shared" si="132"/>
        <v>162.60200400000002</v>
      </c>
      <c r="L61" s="318">
        <f t="shared" si="132"/>
        <v>164.00602404</v>
      </c>
      <c r="M61" s="318">
        <f t="shared" si="132"/>
        <v>173.01408428040003</v>
      </c>
      <c r="N61" s="318">
        <f t="shared" si="132"/>
        <v>183.26822512320399</v>
      </c>
      <c r="O61" s="318">
        <f t="shared" si="132"/>
        <v>190.81090737443606</v>
      </c>
      <c r="P61" s="318">
        <f t="shared" si="132"/>
        <v>94.68501644818042</v>
      </c>
      <c r="Q61" s="318">
        <f t="shared" si="132"/>
        <v>72.933866612662257</v>
      </c>
      <c r="R61" s="318">
        <f t="shared" si="132"/>
        <v>12.601205278788882</v>
      </c>
      <c r="S61" s="318">
        <f t="shared" si="132"/>
        <v>-15.268782668423228</v>
      </c>
      <c r="T61" s="318">
        <f t="shared" si="132"/>
        <v>-20.631470495107465</v>
      </c>
      <c r="U61" s="318">
        <f t="shared" si="132"/>
        <v>-80.441785200058519</v>
      </c>
      <c r="V61" s="318">
        <f t="shared" si="132"/>
        <v>-104.65420305205907</v>
      </c>
      <c r="W61" s="322">
        <f t="shared" si="132"/>
        <v>-158.22274508257965</v>
      </c>
      <c r="X61" s="112"/>
      <c r="Y61" s="120" t="s">
        <v>158</v>
      </c>
      <c r="Z61" s="318">
        <f>(W61*(1+$E$62))+Z60</f>
        <v>-176.10097253340535</v>
      </c>
      <c r="AA61" s="318">
        <f t="shared" si="132"/>
        <v>-187.24198225873937</v>
      </c>
      <c r="AB61" s="318">
        <f t="shared" si="132"/>
        <v>-265.59840208132664</v>
      </c>
      <c r="AC61" s="318">
        <f t="shared" si="132"/>
        <v>-196.12238610213984</v>
      </c>
      <c r="AD61" s="318">
        <f t="shared" si="132"/>
        <v>-186.76560996316113</v>
      </c>
      <c r="AE61" s="318">
        <f t="shared" si="132"/>
        <v>-44.47926606279259</v>
      </c>
      <c r="AF61" s="318">
        <f t="shared" si="132"/>
        <v>102.78594127657959</v>
      </c>
      <c r="AG61" s="318">
        <f t="shared" si="132"/>
        <v>255.07980068934557</v>
      </c>
      <c r="AH61" s="318">
        <f t="shared" si="132"/>
        <v>402.45259869623919</v>
      </c>
      <c r="AI61" s="318">
        <f t="shared" si="132"/>
        <v>564.9551246832018</v>
      </c>
      <c r="AJ61" s="318">
        <f t="shared" si="132"/>
        <v>732.63867593003408</v>
      </c>
      <c r="AK61" s="318">
        <f t="shared" si="132"/>
        <v>905.5550626893347</v>
      </c>
      <c r="AL61" s="318">
        <f t="shared" si="132"/>
        <v>983.75661331622837</v>
      </c>
      <c r="AM61" s="318">
        <f t="shared" si="132"/>
        <v>1157.2961794493908</v>
      </c>
      <c r="AN61" s="318">
        <f t="shared" si="132"/>
        <v>1246.2271412438849</v>
      </c>
      <c r="AO61" s="318">
        <f t="shared" si="132"/>
        <v>1440.6034126563241</v>
      </c>
      <c r="AP61" s="318">
        <f t="shared" si="132"/>
        <v>1640.4794467828876</v>
      </c>
      <c r="AQ61" s="318">
        <f t="shared" si="132"/>
        <v>1845.9102412507168</v>
      </c>
      <c r="AR61" s="318">
        <f t="shared" si="132"/>
        <v>2046.9513436632242</v>
      </c>
      <c r="AS61" s="322">
        <f t="shared" si="132"/>
        <v>2263.6588570998565</v>
      </c>
    </row>
    <row r="62" spans="2:46" ht="24" customHeight="1" thickBot="1" x14ac:dyDescent="0.2">
      <c r="B62" s="348" t="s">
        <v>44</v>
      </c>
      <c r="C62" s="349"/>
      <c r="D62" s="349"/>
      <c r="E62" s="366">
        <v>0</v>
      </c>
      <c r="F62" s="367"/>
      <c r="G62" s="321"/>
      <c r="H62" s="319"/>
      <c r="I62" s="319"/>
      <c r="J62" s="319"/>
      <c r="K62" s="319"/>
      <c r="L62" s="319"/>
      <c r="M62" s="319"/>
      <c r="N62" s="319"/>
      <c r="O62" s="319"/>
      <c r="P62" s="319"/>
      <c r="Q62" s="319"/>
      <c r="R62" s="319"/>
      <c r="S62" s="319"/>
      <c r="T62" s="319"/>
      <c r="U62" s="319"/>
      <c r="V62" s="319"/>
      <c r="W62" s="323"/>
      <c r="X62" s="112"/>
      <c r="Y62" s="121" t="s">
        <v>159</v>
      </c>
      <c r="Z62" s="319"/>
      <c r="AA62" s="319"/>
      <c r="AB62" s="319"/>
      <c r="AC62" s="319"/>
      <c r="AD62" s="319"/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23"/>
    </row>
    <row r="63" spans="2:46" ht="24.95" customHeight="1" x14ac:dyDescent="0.15"/>
    <row r="64" spans="2:46" ht="24.95" customHeight="1" x14ac:dyDescent="0.15"/>
    <row r="65" ht="24.95" customHeight="1" x14ac:dyDescent="0.15"/>
  </sheetData>
  <mergeCells count="122">
    <mergeCell ref="AJ2:AS3"/>
    <mergeCell ref="Y2:AI3"/>
    <mergeCell ref="AS61:AS62"/>
    <mergeCell ref="B31:F31"/>
    <mergeCell ref="B43:F43"/>
    <mergeCell ref="B59:F59"/>
    <mergeCell ref="N2:W3"/>
    <mergeCell ref="E7:F7"/>
    <mergeCell ref="E10:F10"/>
    <mergeCell ref="Q61:Q62"/>
    <mergeCell ref="R61:R62"/>
    <mergeCell ref="AJ61:AJ62"/>
    <mergeCell ref="E15:F15"/>
    <mergeCell ref="E16:F16"/>
    <mergeCell ref="E9:F9"/>
    <mergeCell ref="E11:F11"/>
    <mergeCell ref="E12:F12"/>
    <mergeCell ref="B30:F30"/>
    <mergeCell ref="E22:F22"/>
    <mergeCell ref="E23:F23"/>
    <mergeCell ref="E24:F24"/>
    <mergeCell ref="E25:F25"/>
    <mergeCell ref="E26:F26"/>
    <mergeCell ref="B37:D37"/>
    <mergeCell ref="B38:D38"/>
    <mergeCell ref="B36:D36"/>
    <mergeCell ref="B34:D34"/>
    <mergeCell ref="B42:F42"/>
    <mergeCell ref="B58:F58"/>
    <mergeCell ref="B46:D46"/>
    <mergeCell ref="Y27:Y28"/>
    <mergeCell ref="B51:D51"/>
    <mergeCell ref="B52:D52"/>
    <mergeCell ref="B45:D45"/>
    <mergeCell ref="E27:F27"/>
    <mergeCell ref="E28:F28"/>
    <mergeCell ref="B35:D35"/>
    <mergeCell ref="E37:F37"/>
    <mergeCell ref="E38:F38"/>
    <mergeCell ref="E39:F39"/>
    <mergeCell ref="B62:D62"/>
    <mergeCell ref="B61:D61"/>
    <mergeCell ref="B55:D55"/>
    <mergeCell ref="B54:D54"/>
    <mergeCell ref="B56:F56"/>
    <mergeCell ref="E46:F46"/>
    <mergeCell ref="B49:D49"/>
    <mergeCell ref="B48:D48"/>
    <mergeCell ref="B53:D53"/>
    <mergeCell ref="E54:F54"/>
    <mergeCell ref="E62:F62"/>
    <mergeCell ref="E61:F61"/>
    <mergeCell ref="B60:F60"/>
    <mergeCell ref="B50:D50"/>
    <mergeCell ref="E50:F50"/>
    <mergeCell ref="E49:F49"/>
    <mergeCell ref="B47:D47"/>
    <mergeCell ref="AP61:AP62"/>
    <mergeCell ref="AQ61:AQ62"/>
    <mergeCell ref="AR61:AR62"/>
    <mergeCell ref="B4:F4"/>
    <mergeCell ref="B5:F5"/>
    <mergeCell ref="B15:D17"/>
    <mergeCell ref="B18:D20"/>
    <mergeCell ref="B21:D23"/>
    <mergeCell ref="B24:D26"/>
    <mergeCell ref="B27:D28"/>
    <mergeCell ref="B33:D33"/>
    <mergeCell ref="E17:F17"/>
    <mergeCell ref="E18:F18"/>
    <mergeCell ref="E19:F19"/>
    <mergeCell ref="E20:F20"/>
    <mergeCell ref="E21:F21"/>
    <mergeCell ref="B39:D39"/>
    <mergeCell ref="B40:F40"/>
    <mergeCell ref="B44:D44"/>
    <mergeCell ref="B32:D32"/>
    <mergeCell ref="E6:F6"/>
    <mergeCell ref="E8:F8"/>
    <mergeCell ref="AL61:AL62"/>
    <mergeCell ref="AM61:AM62"/>
    <mergeCell ref="AN61:AN62"/>
    <mergeCell ref="AO61:AO62"/>
    <mergeCell ref="S61:S62"/>
    <mergeCell ref="T61:T62"/>
    <mergeCell ref="U61:U62"/>
    <mergeCell ref="V61:V62"/>
    <mergeCell ref="W61:W62"/>
    <mergeCell ref="Z61:Z62"/>
    <mergeCell ref="AA61:AA62"/>
    <mergeCell ref="AB61:AB62"/>
    <mergeCell ref="AC61:AC62"/>
    <mergeCell ref="AD61:AD62"/>
    <mergeCell ref="AE61:AE62"/>
    <mergeCell ref="AF61:AF62"/>
    <mergeCell ref="AG61:AG62"/>
    <mergeCell ref="AH61:AH62"/>
    <mergeCell ref="AI61:AI62"/>
    <mergeCell ref="AK61:AK62"/>
    <mergeCell ref="Y21:Y23"/>
    <mergeCell ref="Y24:Y26"/>
    <mergeCell ref="E13:F13"/>
    <mergeCell ref="E14:F14"/>
    <mergeCell ref="L61:L62"/>
    <mergeCell ref="M61:M62"/>
    <mergeCell ref="N61:N62"/>
    <mergeCell ref="O61:O62"/>
    <mergeCell ref="P61:P62"/>
    <mergeCell ref="G61:G62"/>
    <mergeCell ref="H61:H62"/>
    <mergeCell ref="I61:I62"/>
    <mergeCell ref="J61:J62"/>
    <mergeCell ref="K61:K62"/>
    <mergeCell ref="B6:D8"/>
    <mergeCell ref="B9:D11"/>
    <mergeCell ref="B12:D14"/>
    <mergeCell ref="B2:M3"/>
    <mergeCell ref="Y6:Y8"/>
    <mergeCell ref="Y9:Y11"/>
    <mergeCell ref="Y12:Y14"/>
    <mergeCell ref="Y15:Y17"/>
    <mergeCell ref="Y18:Y20"/>
  </mergeCells>
  <phoneticPr fontId="1"/>
  <conditionalFormatting sqref="G13:X13 G16:X16 G19:X19 G22:X22 G25:X25 Z13:AR13 Z16:AR16 Z19:AR19 Z22:AR22 Z25:AR25 G27:X27 Z27:AR27">
    <cfRule type="cellIs" dxfId="7" priority="15" operator="notEqual">
      <formula>""</formula>
    </cfRule>
  </conditionalFormatting>
  <conditionalFormatting sqref="G7:W7">
    <cfRule type="cellIs" dxfId="6" priority="7" operator="notEqual">
      <formula>""</formula>
    </cfRule>
  </conditionalFormatting>
  <conditionalFormatting sqref="Z7:AR7">
    <cfRule type="cellIs" dxfId="5" priority="6" operator="notEqual">
      <formula>""</formula>
    </cfRule>
  </conditionalFormatting>
  <conditionalFormatting sqref="G10:W10">
    <cfRule type="cellIs" dxfId="4" priority="5" operator="notEqual">
      <formula>""</formula>
    </cfRule>
  </conditionalFormatting>
  <conditionalFormatting sqref="Z10:AR10">
    <cfRule type="cellIs" dxfId="3" priority="4" operator="notEqual">
      <formula>""</formula>
    </cfRule>
  </conditionalFormatting>
  <conditionalFormatting sqref="AS13 AS16 AS19 AS22 AS25 AS27">
    <cfRule type="cellIs" dxfId="2" priority="3" operator="notEqual">
      <formula>""</formula>
    </cfRule>
  </conditionalFormatting>
  <conditionalFormatting sqref="AS7">
    <cfRule type="cellIs" dxfId="1" priority="2" operator="notEqual">
      <formula>""</formula>
    </cfRule>
  </conditionalFormatting>
  <conditionalFormatting sqref="AS10">
    <cfRule type="cellIs" dxfId="0" priority="1" operator="notEqual">
      <formula>""</formula>
    </cfRule>
  </conditionalFormatting>
  <pageMargins left="0.59055118110236227" right="0.59055118110236227" top="0.94488188976377963" bottom="0.74803149606299213" header="0.31496062992125984" footer="0.31496062992125984"/>
  <pageSetup paperSize="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67"/>
  <sheetViews>
    <sheetView topLeftCell="A43" workbookViewId="0">
      <selection activeCell="A2" sqref="A2:R2"/>
    </sheetView>
  </sheetViews>
  <sheetFormatPr defaultRowHeight="13.5" x14ac:dyDescent="0.15"/>
  <cols>
    <col min="1" max="1" width="2.625" customWidth="1"/>
    <col min="11" max="11" width="3.75" customWidth="1"/>
    <col min="12" max="12" width="2.625" customWidth="1"/>
    <col min="20" max="20" width="9" style="233"/>
  </cols>
  <sheetData>
    <row r="1" spans="1:22" x14ac:dyDescent="0.1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233"/>
      <c r="V1" s="233"/>
    </row>
    <row r="2" spans="1:22" ht="24" x14ac:dyDescent="0.15">
      <c r="A2" s="400" t="s">
        <v>153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231"/>
      <c r="T2" s="231"/>
      <c r="U2" s="233"/>
      <c r="V2" s="233"/>
    </row>
    <row r="3" spans="1:22" x14ac:dyDescent="0.1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233"/>
      <c r="V3" s="233"/>
    </row>
    <row r="4" spans="1:22" x14ac:dyDescent="0.1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233"/>
      <c r="V4" s="233"/>
    </row>
    <row r="5" spans="1:22" x14ac:dyDescent="0.1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233"/>
      <c r="V5" s="233"/>
    </row>
    <row r="6" spans="1:22" x14ac:dyDescent="0.1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233"/>
      <c r="V6" s="233"/>
    </row>
    <row r="7" spans="1:22" x14ac:dyDescent="0.1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233"/>
      <c r="V7" s="233"/>
    </row>
    <row r="8" spans="1:22" x14ac:dyDescent="0.1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233"/>
      <c r="V8" s="233"/>
    </row>
    <row r="9" spans="1:22" x14ac:dyDescent="0.1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233"/>
      <c r="V9" s="233"/>
    </row>
    <row r="10" spans="1:22" x14ac:dyDescent="0.1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233"/>
      <c r="V10" s="233"/>
    </row>
    <row r="11" spans="1:22" x14ac:dyDescent="0.1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233"/>
      <c r="V11" s="233"/>
    </row>
    <row r="12" spans="1:22" x14ac:dyDescent="0.1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233"/>
      <c r="V12" s="233"/>
    </row>
    <row r="13" spans="1:22" x14ac:dyDescent="0.15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233"/>
      <c r="V13" s="233"/>
    </row>
    <row r="14" spans="1:22" x14ac:dyDescent="0.15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233"/>
      <c r="V14" s="233"/>
    </row>
    <row r="15" spans="1:22" x14ac:dyDescent="0.15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233"/>
      <c r="V15" s="233"/>
    </row>
    <row r="16" spans="1:22" x14ac:dyDescent="0.15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233"/>
      <c r="V16" s="233"/>
    </row>
    <row r="17" spans="1:22" x14ac:dyDescent="0.15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233"/>
      <c r="V17" s="233"/>
    </row>
    <row r="18" spans="1:22" x14ac:dyDescent="0.15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233"/>
      <c r="V18" s="233"/>
    </row>
    <row r="19" spans="1:22" ht="36.75" customHeight="1" x14ac:dyDescent="0.15">
      <c r="A19" s="56"/>
      <c r="B19" s="400"/>
      <c r="C19" s="400"/>
      <c r="D19" s="400"/>
      <c r="E19" s="400"/>
      <c r="F19" s="400"/>
      <c r="G19" s="400"/>
      <c r="H19" s="400"/>
      <c r="I19" s="400"/>
      <c r="J19" s="400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233"/>
      <c r="V19" s="233"/>
    </row>
    <row r="20" spans="1:22" x14ac:dyDescent="0.1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233"/>
      <c r="V20" s="233"/>
    </row>
    <row r="21" spans="1:22" x14ac:dyDescent="0.1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233"/>
      <c r="V21" s="233"/>
    </row>
    <row r="22" spans="1:22" ht="24" x14ac:dyDescent="0.15">
      <c r="A22" s="56"/>
      <c r="B22" s="400"/>
      <c r="C22" s="400"/>
      <c r="D22" s="400"/>
      <c r="E22" s="400"/>
      <c r="F22" s="400"/>
      <c r="G22" s="400"/>
      <c r="H22" s="400"/>
      <c r="I22" s="400"/>
      <c r="J22" s="400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233"/>
      <c r="V22" s="233"/>
    </row>
    <row r="23" spans="1:22" x14ac:dyDescent="0.1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233"/>
      <c r="V23" s="233"/>
    </row>
    <row r="24" spans="1:22" x14ac:dyDescent="0.1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233"/>
      <c r="V24" s="233"/>
    </row>
    <row r="25" spans="1:22" ht="21" x14ac:dyDescent="0.15">
      <c r="A25" s="56"/>
      <c r="B25" s="401"/>
      <c r="C25" s="401"/>
      <c r="D25" s="401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233"/>
      <c r="V25" s="233"/>
    </row>
    <row r="26" spans="1:22" x14ac:dyDescent="0.1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233"/>
      <c r="V26" s="233"/>
    </row>
    <row r="27" spans="1:22" x14ac:dyDescent="0.1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233"/>
      <c r="V27" s="233"/>
    </row>
    <row r="28" spans="1:22" x14ac:dyDescent="0.1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233"/>
      <c r="V28" s="233"/>
    </row>
    <row r="29" spans="1:22" x14ac:dyDescent="0.1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233"/>
      <c r="V29" s="233"/>
    </row>
    <row r="30" spans="1:22" x14ac:dyDescent="0.1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147"/>
      <c r="N30" s="147"/>
      <c r="O30" s="147"/>
      <c r="P30" s="147"/>
      <c r="Q30" s="147"/>
      <c r="R30" s="147"/>
      <c r="S30" s="147"/>
      <c r="T30" s="147"/>
      <c r="U30" s="232"/>
      <c r="V30" s="232"/>
    </row>
    <row r="31" spans="1:22" ht="24" x14ac:dyDescent="0.15">
      <c r="A31" s="56"/>
      <c r="B31" s="400" t="s">
        <v>152</v>
      </c>
      <c r="C31" s="400"/>
      <c r="D31" s="400"/>
      <c r="E31" s="400"/>
      <c r="F31" s="400"/>
      <c r="G31" s="400"/>
      <c r="H31" s="400"/>
      <c r="I31" s="400"/>
      <c r="J31" s="400"/>
      <c r="K31" s="56"/>
      <c r="L31" s="56"/>
      <c r="M31" s="147"/>
      <c r="N31" s="147"/>
      <c r="O31" s="147"/>
      <c r="P31" s="147"/>
      <c r="Q31" s="147"/>
      <c r="R31" s="147"/>
      <c r="S31" s="147"/>
      <c r="T31" s="147"/>
      <c r="U31" s="232"/>
      <c r="V31" s="232"/>
    </row>
    <row r="32" spans="1:22" x14ac:dyDescent="0.1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147"/>
      <c r="N32" s="147"/>
      <c r="O32" s="147"/>
      <c r="P32" s="147"/>
      <c r="Q32" s="147"/>
      <c r="R32" s="147"/>
      <c r="S32" s="147"/>
      <c r="T32" s="147"/>
      <c r="U32" s="232"/>
      <c r="V32" s="232"/>
    </row>
    <row r="33" spans="1:22" x14ac:dyDescent="0.1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147"/>
      <c r="N33" s="147"/>
      <c r="O33" s="147"/>
      <c r="P33" s="147"/>
      <c r="Q33" s="147"/>
      <c r="R33" s="147"/>
      <c r="S33" s="147"/>
      <c r="T33" s="147"/>
      <c r="U33" s="232"/>
      <c r="V33" s="232"/>
    </row>
    <row r="34" spans="1:22" x14ac:dyDescent="0.1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147"/>
      <c r="N34" s="147"/>
      <c r="O34" s="147"/>
      <c r="P34" s="147"/>
      <c r="Q34" s="147"/>
      <c r="R34" s="147"/>
      <c r="S34" s="147"/>
      <c r="T34" s="147"/>
      <c r="U34" s="232"/>
      <c r="V34" s="232"/>
    </row>
    <row r="35" spans="1:22" x14ac:dyDescent="0.1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147"/>
      <c r="N35" s="147"/>
      <c r="O35" s="147"/>
      <c r="P35" s="147"/>
      <c r="Q35" s="147"/>
      <c r="R35" s="147"/>
      <c r="S35" s="147"/>
      <c r="T35" s="147"/>
      <c r="U35" s="232"/>
      <c r="V35" s="232"/>
    </row>
    <row r="36" spans="1:22" x14ac:dyDescent="0.1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147"/>
      <c r="N36" s="147"/>
      <c r="O36" s="147"/>
      <c r="P36" s="147"/>
      <c r="Q36" s="147"/>
      <c r="R36" s="147"/>
      <c r="S36" s="147"/>
      <c r="T36" s="147"/>
      <c r="U36" s="232"/>
      <c r="V36" s="232"/>
    </row>
    <row r="37" spans="1:22" x14ac:dyDescent="0.1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147"/>
      <c r="N37" s="147"/>
      <c r="O37" s="147"/>
      <c r="P37" s="147"/>
      <c r="Q37" s="147"/>
      <c r="R37" s="147"/>
      <c r="S37" s="147"/>
      <c r="T37" s="147"/>
      <c r="U37" s="232"/>
      <c r="V37" s="232"/>
    </row>
    <row r="38" spans="1:22" x14ac:dyDescent="0.1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147"/>
      <c r="N38" s="147"/>
      <c r="O38" s="147"/>
      <c r="P38" s="147"/>
      <c r="Q38" s="147"/>
      <c r="R38" s="147"/>
      <c r="S38" s="147"/>
      <c r="T38" s="147"/>
      <c r="U38" s="232"/>
      <c r="V38" s="232"/>
    </row>
    <row r="39" spans="1:22" x14ac:dyDescent="0.1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147"/>
      <c r="N39" s="147"/>
      <c r="O39" s="147"/>
      <c r="P39" s="147"/>
      <c r="Q39" s="147"/>
      <c r="R39" s="147"/>
      <c r="S39" s="147"/>
      <c r="T39" s="147"/>
      <c r="U39" s="232"/>
      <c r="V39" s="232"/>
    </row>
    <row r="40" spans="1:22" x14ac:dyDescent="0.1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147"/>
      <c r="N40" s="147"/>
      <c r="O40" s="147"/>
      <c r="P40" s="147"/>
      <c r="Q40" s="147"/>
      <c r="R40" s="147"/>
      <c r="S40" s="147"/>
      <c r="T40" s="147"/>
      <c r="U40" s="232"/>
      <c r="V40" s="232"/>
    </row>
    <row r="41" spans="1:22" x14ac:dyDescent="0.1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147"/>
      <c r="N41" s="147"/>
      <c r="O41" s="147"/>
      <c r="P41" s="147"/>
      <c r="Q41" s="147"/>
      <c r="R41" s="147"/>
      <c r="S41" s="147"/>
      <c r="T41" s="147"/>
      <c r="U41" s="232"/>
      <c r="V41" s="232"/>
    </row>
    <row r="42" spans="1:22" x14ac:dyDescent="0.1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147"/>
      <c r="N42" s="147"/>
      <c r="O42" s="147"/>
      <c r="P42" s="147"/>
      <c r="Q42" s="147"/>
      <c r="R42" s="147"/>
      <c r="S42" s="147"/>
      <c r="T42" s="147"/>
      <c r="U42" s="232"/>
      <c r="V42" s="232"/>
    </row>
    <row r="43" spans="1:22" x14ac:dyDescent="0.1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147"/>
      <c r="N43" s="147"/>
      <c r="O43" s="147"/>
      <c r="P43" s="147"/>
      <c r="Q43" s="147"/>
      <c r="R43" s="147"/>
      <c r="S43" s="147"/>
      <c r="T43" s="147"/>
      <c r="U43" s="232"/>
      <c r="V43" s="232"/>
    </row>
    <row r="44" spans="1:22" x14ac:dyDescent="0.1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147"/>
      <c r="N44" s="147"/>
      <c r="O44" s="147"/>
      <c r="P44" s="147"/>
      <c r="Q44" s="147"/>
      <c r="R44" s="147"/>
      <c r="S44" s="147"/>
      <c r="T44" s="147"/>
      <c r="U44" s="232"/>
      <c r="V44" s="232"/>
    </row>
    <row r="45" spans="1:22" x14ac:dyDescent="0.1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147"/>
      <c r="N45" s="147"/>
      <c r="O45" s="147"/>
      <c r="P45" s="147"/>
      <c r="Q45" s="147"/>
      <c r="R45" s="147"/>
      <c r="S45" s="147"/>
      <c r="T45" s="147"/>
      <c r="U45" s="232"/>
      <c r="V45" s="232"/>
    </row>
    <row r="46" spans="1:22" x14ac:dyDescent="0.1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147"/>
      <c r="N46" s="147"/>
      <c r="O46" s="147"/>
      <c r="P46" s="147"/>
      <c r="Q46" s="147"/>
      <c r="R46" s="147"/>
      <c r="S46" s="147"/>
      <c r="T46" s="147"/>
      <c r="U46" s="232"/>
      <c r="V46" s="232"/>
    </row>
    <row r="47" spans="1:22" x14ac:dyDescent="0.1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147"/>
      <c r="N47" s="147"/>
      <c r="O47" s="147"/>
      <c r="P47" s="147"/>
      <c r="Q47" s="147"/>
      <c r="R47" s="147"/>
      <c r="S47" s="147"/>
      <c r="T47" s="147"/>
      <c r="U47" s="232"/>
      <c r="V47" s="232"/>
    </row>
    <row r="48" spans="1:22" x14ac:dyDescent="0.15">
      <c r="A48" s="56"/>
      <c r="B48" s="398" t="s">
        <v>147</v>
      </c>
      <c r="C48" s="399"/>
      <c r="D48" s="399"/>
      <c r="E48" s="399"/>
      <c r="F48" s="399"/>
      <c r="G48" s="399"/>
      <c r="H48" s="399"/>
      <c r="I48" s="399"/>
      <c r="J48" s="399"/>
      <c r="K48" s="56"/>
      <c r="L48" s="56"/>
      <c r="M48" s="147"/>
      <c r="N48" s="147"/>
      <c r="O48" s="147"/>
      <c r="P48" s="147"/>
      <c r="Q48" s="147"/>
      <c r="R48" s="147"/>
      <c r="S48" s="147"/>
      <c r="T48" s="147"/>
      <c r="U48" s="232"/>
      <c r="V48" s="232"/>
    </row>
    <row r="49" spans="1:22" x14ac:dyDescent="0.1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147"/>
      <c r="N49" s="147"/>
      <c r="O49" s="147"/>
      <c r="P49" s="147"/>
      <c r="Q49" s="147"/>
      <c r="R49" s="147"/>
      <c r="S49" s="147"/>
      <c r="T49" s="147"/>
      <c r="U49" s="232"/>
      <c r="V49" s="232"/>
    </row>
    <row r="50" spans="1:22" x14ac:dyDescent="0.1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147"/>
      <c r="N50" s="147"/>
      <c r="O50" s="147"/>
      <c r="P50" s="147"/>
      <c r="Q50" s="147"/>
      <c r="R50" s="147"/>
      <c r="S50" s="147"/>
      <c r="T50" s="147"/>
      <c r="U50" s="232"/>
      <c r="V50" s="232"/>
    </row>
    <row r="51" spans="1:22" ht="24" x14ac:dyDescent="0.15">
      <c r="A51" s="56"/>
      <c r="B51" s="400" t="s">
        <v>148</v>
      </c>
      <c r="C51" s="400"/>
      <c r="D51" s="400"/>
      <c r="E51" s="400"/>
      <c r="F51" s="400"/>
      <c r="G51" s="400"/>
      <c r="H51" s="400"/>
      <c r="I51" s="400"/>
      <c r="J51" s="400"/>
      <c r="K51" s="56"/>
      <c r="L51" s="56"/>
      <c r="M51" s="147"/>
      <c r="N51" s="147"/>
      <c r="O51" s="147"/>
      <c r="P51" s="147"/>
      <c r="Q51" s="147"/>
      <c r="R51" s="147"/>
      <c r="S51" s="147"/>
      <c r="T51" s="147"/>
      <c r="U51" s="232"/>
      <c r="V51" s="232"/>
    </row>
    <row r="52" spans="1:22" x14ac:dyDescent="0.1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147"/>
      <c r="N52" s="147"/>
      <c r="O52" s="147"/>
      <c r="P52" s="147"/>
      <c r="Q52" s="147"/>
      <c r="R52" s="147"/>
      <c r="S52" s="147"/>
      <c r="T52" s="147"/>
      <c r="U52" s="232"/>
      <c r="V52" s="232"/>
    </row>
    <row r="53" spans="1:22" x14ac:dyDescent="0.1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147"/>
      <c r="N53" s="147"/>
      <c r="O53" s="147"/>
      <c r="P53" s="147"/>
      <c r="Q53" s="147"/>
      <c r="R53" s="147"/>
      <c r="S53" s="147"/>
      <c r="T53" s="147"/>
      <c r="U53" s="232"/>
      <c r="V53" s="232"/>
    </row>
    <row r="54" spans="1:22" x14ac:dyDescent="0.1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147"/>
      <c r="N54" s="147"/>
      <c r="O54" s="147"/>
      <c r="P54" s="147"/>
      <c r="Q54" s="147"/>
      <c r="R54" s="147"/>
      <c r="S54" s="147"/>
      <c r="T54" s="147"/>
      <c r="U54" s="232"/>
      <c r="V54" s="232"/>
    </row>
    <row r="55" spans="1:22" x14ac:dyDescent="0.1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147"/>
      <c r="N55" s="147"/>
      <c r="O55" s="147"/>
      <c r="P55" s="147"/>
      <c r="Q55" s="147"/>
      <c r="R55" s="147"/>
      <c r="S55" s="147"/>
      <c r="T55" s="147"/>
      <c r="U55" s="232"/>
      <c r="V55" s="232"/>
    </row>
    <row r="56" spans="1:22" x14ac:dyDescent="0.1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147"/>
      <c r="N56" s="147"/>
      <c r="O56" s="147"/>
      <c r="P56" s="147"/>
      <c r="Q56" s="147"/>
      <c r="R56" s="147"/>
      <c r="S56" s="147"/>
      <c r="T56" s="147"/>
      <c r="U56" s="232"/>
      <c r="V56" s="232"/>
    </row>
    <row r="57" spans="1:22" x14ac:dyDescent="0.1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147"/>
      <c r="N57" s="147"/>
      <c r="O57" s="147"/>
      <c r="P57" s="147"/>
      <c r="Q57" s="147"/>
      <c r="R57" s="147"/>
      <c r="S57" s="147"/>
      <c r="T57" s="147"/>
      <c r="U57" s="232"/>
      <c r="V57" s="232"/>
    </row>
    <row r="58" spans="1:22" x14ac:dyDescent="0.1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147"/>
      <c r="N58" s="147"/>
      <c r="O58" s="147"/>
      <c r="P58" s="147"/>
      <c r="Q58" s="147"/>
      <c r="R58" s="147"/>
      <c r="S58" s="147"/>
      <c r="T58" s="147"/>
      <c r="U58" s="232"/>
      <c r="V58" s="232"/>
    </row>
    <row r="59" spans="1:22" x14ac:dyDescent="0.1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</row>
    <row r="60" spans="1:22" x14ac:dyDescent="0.1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</row>
    <row r="61" spans="1:22" x14ac:dyDescent="0.1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</row>
    <row r="62" spans="1:22" x14ac:dyDescent="0.1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</row>
    <row r="63" spans="1:22" x14ac:dyDescent="0.1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</row>
    <row r="64" spans="1:22" x14ac:dyDescent="0.1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</row>
    <row r="65" spans="1:20" x14ac:dyDescent="0.1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</row>
    <row r="66" spans="1:20" x14ac:dyDescent="0.1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</row>
    <row r="67" spans="1:20" x14ac:dyDescent="0.1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</row>
  </sheetData>
  <mergeCells count="7">
    <mergeCell ref="B48:J48"/>
    <mergeCell ref="B51:J51"/>
    <mergeCell ref="A2:R2"/>
    <mergeCell ref="B25:D25"/>
    <mergeCell ref="B19:J19"/>
    <mergeCell ref="B22:J22"/>
    <mergeCell ref="B31:J31"/>
  </mergeCells>
  <phoneticPr fontId="1"/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23"/>
  <sheetViews>
    <sheetView showGridLines="0" workbookViewId="0">
      <selection activeCell="B2" sqref="B2:E2"/>
    </sheetView>
  </sheetViews>
  <sheetFormatPr defaultColWidth="9" defaultRowHeight="13.5" x14ac:dyDescent="0.15"/>
  <cols>
    <col min="1" max="1" width="2.75" style="23" customWidth="1"/>
    <col min="2" max="2" width="8" style="23" customWidth="1"/>
    <col min="3" max="3" width="13.375" style="23" customWidth="1"/>
    <col min="4" max="4" width="11.125" style="24" customWidth="1"/>
    <col min="5" max="5" width="9.75" style="23" customWidth="1"/>
    <col min="6" max="6" width="11.375" style="23" customWidth="1"/>
    <col min="7" max="7" width="9.625" style="23" customWidth="1"/>
    <col min="8" max="8" width="10.875" style="23" customWidth="1"/>
    <col min="9" max="9" width="12.25" style="23" customWidth="1"/>
    <col min="10" max="11" width="12.375" style="23" customWidth="1"/>
    <col min="12" max="16384" width="9" style="23"/>
  </cols>
  <sheetData>
    <row r="2" spans="2:11" s="11" customFormat="1" ht="35.25" customHeight="1" x14ac:dyDescent="0.15">
      <c r="B2" s="405" t="s">
        <v>136</v>
      </c>
      <c r="C2" s="405"/>
      <c r="D2" s="405"/>
      <c r="E2" s="405"/>
      <c r="F2" s="125"/>
      <c r="G2" s="125"/>
      <c r="H2"/>
      <c r="I2" s="403" t="str">
        <f>支出の部!H2</f>
        <v>ショウサク　太郎</v>
      </c>
      <c r="J2" s="403"/>
      <c r="K2" s="144" t="s">
        <v>174</v>
      </c>
    </row>
    <row r="3" spans="2:11" s="11" customFormat="1" ht="15" customHeight="1" thickBot="1" x14ac:dyDescent="0.2">
      <c r="B3" s="128"/>
      <c r="C3" s="128"/>
      <c r="D3" s="128"/>
      <c r="E3" s="128"/>
      <c r="F3" s="124"/>
      <c r="G3" s="124"/>
      <c r="H3" s="124"/>
      <c r="I3" s="124"/>
      <c r="J3" s="124"/>
      <c r="K3" s="4"/>
    </row>
    <row r="4" spans="2:11" s="11" customFormat="1" ht="20.100000000000001" customHeight="1" x14ac:dyDescent="0.15">
      <c r="B4" s="406" t="s">
        <v>96</v>
      </c>
      <c r="C4" s="404"/>
      <c r="D4" s="404" t="s">
        <v>97</v>
      </c>
      <c r="E4" s="404"/>
      <c r="F4" s="25" t="s">
        <v>100</v>
      </c>
      <c r="G4" s="25" t="s">
        <v>138</v>
      </c>
      <c r="H4" s="25" t="s">
        <v>99</v>
      </c>
      <c r="I4" s="26" t="s">
        <v>98</v>
      </c>
      <c r="J4" s="25" t="s">
        <v>135</v>
      </c>
      <c r="K4" s="27" t="s">
        <v>114</v>
      </c>
    </row>
    <row r="5" spans="2:11" s="11" customFormat="1" ht="20.100000000000001" customHeight="1" x14ac:dyDescent="0.15">
      <c r="B5" s="251" t="s">
        <v>101</v>
      </c>
      <c r="C5" s="402"/>
      <c r="D5" s="402" t="s">
        <v>102</v>
      </c>
      <c r="E5" s="402"/>
      <c r="F5" s="173">
        <v>0.05</v>
      </c>
      <c r="G5" s="174">
        <v>60</v>
      </c>
      <c r="H5" s="175">
        <f t="shared" ref="H5:H10" si="0">G5/12</f>
        <v>5</v>
      </c>
      <c r="I5" s="176">
        <v>1800000</v>
      </c>
      <c r="J5" s="30">
        <f t="shared" ref="J5:J10" si="1">IF(F5="","",-PMT(F5/12,G5,I5))</f>
        <v>33968.220559219684</v>
      </c>
      <c r="K5" s="31">
        <f t="shared" ref="K5:K10" si="2">IF(F5="","",-CUMIPMT(F5/12,G5,I5,1,G5,0))</f>
        <v>238093.23355318094</v>
      </c>
    </row>
    <row r="6" spans="2:11" s="11" customFormat="1" ht="20.100000000000001" customHeight="1" x14ac:dyDescent="0.15">
      <c r="B6" s="251"/>
      <c r="C6" s="402"/>
      <c r="D6" s="402"/>
      <c r="E6" s="402"/>
      <c r="F6" s="173"/>
      <c r="G6" s="174"/>
      <c r="H6" s="175">
        <f t="shared" si="0"/>
        <v>0</v>
      </c>
      <c r="I6" s="176"/>
      <c r="J6" s="30" t="str">
        <f t="shared" si="1"/>
        <v/>
      </c>
      <c r="K6" s="31" t="str">
        <f t="shared" si="2"/>
        <v/>
      </c>
    </row>
    <row r="7" spans="2:11" s="11" customFormat="1" ht="20.100000000000001" customHeight="1" x14ac:dyDescent="0.15">
      <c r="B7" s="251"/>
      <c r="C7" s="402"/>
      <c r="D7" s="402"/>
      <c r="E7" s="402"/>
      <c r="F7" s="173"/>
      <c r="G7" s="174"/>
      <c r="H7" s="175">
        <f t="shared" si="0"/>
        <v>0</v>
      </c>
      <c r="I7" s="176"/>
      <c r="J7" s="30" t="str">
        <f t="shared" si="1"/>
        <v/>
      </c>
      <c r="K7" s="31" t="str">
        <f t="shared" si="2"/>
        <v/>
      </c>
    </row>
    <row r="8" spans="2:11" s="11" customFormat="1" ht="20.100000000000001" customHeight="1" x14ac:dyDescent="0.15">
      <c r="B8" s="251"/>
      <c r="C8" s="402"/>
      <c r="D8" s="402"/>
      <c r="E8" s="402"/>
      <c r="F8" s="173"/>
      <c r="G8" s="174"/>
      <c r="H8" s="175">
        <f t="shared" si="0"/>
        <v>0</v>
      </c>
      <c r="I8" s="176"/>
      <c r="J8" s="30" t="str">
        <f t="shared" si="1"/>
        <v/>
      </c>
      <c r="K8" s="31" t="str">
        <f t="shared" si="2"/>
        <v/>
      </c>
    </row>
    <row r="9" spans="2:11" s="11" customFormat="1" ht="20.100000000000001" customHeight="1" x14ac:dyDescent="0.15">
      <c r="B9" s="251"/>
      <c r="C9" s="402"/>
      <c r="D9" s="402"/>
      <c r="E9" s="402"/>
      <c r="F9" s="173"/>
      <c r="G9" s="174"/>
      <c r="H9" s="175">
        <f t="shared" si="0"/>
        <v>0</v>
      </c>
      <c r="I9" s="176"/>
      <c r="J9" s="30" t="str">
        <f t="shared" si="1"/>
        <v/>
      </c>
      <c r="K9" s="31" t="str">
        <f t="shared" si="2"/>
        <v/>
      </c>
    </row>
    <row r="10" spans="2:11" s="11" customFormat="1" ht="20.100000000000001" customHeight="1" x14ac:dyDescent="0.15">
      <c r="B10" s="251"/>
      <c r="C10" s="402"/>
      <c r="D10" s="402"/>
      <c r="E10" s="402"/>
      <c r="F10" s="173"/>
      <c r="G10" s="174"/>
      <c r="H10" s="175">
        <f t="shared" si="0"/>
        <v>0</v>
      </c>
      <c r="I10" s="176"/>
      <c r="J10" s="30" t="str">
        <f t="shared" si="1"/>
        <v/>
      </c>
      <c r="K10" s="31" t="str">
        <f t="shared" si="2"/>
        <v/>
      </c>
    </row>
    <row r="11" spans="2:11" s="11" customFormat="1" ht="20.100000000000001" customHeight="1" thickBot="1" x14ac:dyDescent="0.2">
      <c r="B11" s="410"/>
      <c r="C11" s="411"/>
      <c r="D11" s="411"/>
      <c r="E11" s="411"/>
      <c r="F11" s="51">
        <f>AVERAGE(F5:F10)</f>
        <v>0.05</v>
      </c>
      <c r="G11" s="52"/>
      <c r="H11" s="52"/>
      <c r="I11" s="53">
        <f>SUM(I5:I10)</f>
        <v>1800000</v>
      </c>
      <c r="J11" s="54">
        <f>SUM(J5:J10)</f>
        <v>33968.220559219684</v>
      </c>
      <c r="K11" s="55">
        <f>SUM(K5:K10)</f>
        <v>238093.23355318094</v>
      </c>
    </row>
    <row r="12" spans="2:11" s="11" customFormat="1" ht="12.75" customHeight="1" thickBot="1" x14ac:dyDescent="0.2"/>
    <row r="13" spans="2:11" ht="22.5" customHeight="1" x14ac:dyDescent="0.15">
      <c r="B13" s="407" t="str">
        <f>B5</f>
        <v>日本信販カード</v>
      </c>
      <c r="C13" s="408"/>
      <c r="D13" s="408"/>
      <c r="E13" s="408"/>
      <c r="F13" s="409"/>
      <c r="G13" s="407">
        <f>B6</f>
        <v>0</v>
      </c>
      <c r="H13" s="408"/>
      <c r="I13" s="408"/>
      <c r="J13" s="408"/>
      <c r="K13" s="409"/>
    </row>
    <row r="14" spans="2:11" ht="14.25" x14ac:dyDescent="0.15">
      <c r="B14" s="44" t="s">
        <v>130</v>
      </c>
      <c r="C14" s="33" t="s">
        <v>131</v>
      </c>
      <c r="D14" s="32" t="s">
        <v>132</v>
      </c>
      <c r="E14" s="32" t="s">
        <v>133</v>
      </c>
      <c r="F14" s="45" t="s">
        <v>134</v>
      </c>
      <c r="G14" s="44" t="s">
        <v>130</v>
      </c>
      <c r="H14" s="33" t="s">
        <v>131</v>
      </c>
      <c r="I14" s="32" t="s">
        <v>132</v>
      </c>
      <c r="J14" s="32" t="s">
        <v>133</v>
      </c>
      <c r="K14" s="45" t="s">
        <v>134</v>
      </c>
    </row>
    <row r="15" spans="2:11" ht="14.25" x14ac:dyDescent="0.15">
      <c r="B15" s="46">
        <v>1</v>
      </c>
      <c r="C15" s="28">
        <f>I5</f>
        <v>1800000</v>
      </c>
      <c r="D15" s="28">
        <f>IF(C15&lt;&gt;"",IF(C15+E15&gt;$J$5,$J$5,(C15+E15)),"")</f>
        <v>33968.220559219684</v>
      </c>
      <c r="E15" s="28">
        <f>IF(C15&lt;&gt;"", C15*$F$5/12, "")</f>
        <v>7500</v>
      </c>
      <c r="F15" s="47">
        <f t="shared" ref="F15:F46" si="3">IF(C15&lt;&gt;"", (C15+E15)-D15, "")</f>
        <v>1773531.7794407804</v>
      </c>
      <c r="G15" s="46">
        <v>1</v>
      </c>
      <c r="H15" s="28">
        <f>I6</f>
        <v>0</v>
      </c>
      <c r="I15" s="28">
        <f>IF(H15&lt;&gt;"",IF(H15+J15&gt;$J$6,$J$6,(H15+J15)),"")</f>
        <v>0</v>
      </c>
      <c r="J15" s="28">
        <f>IF(H15&lt;&gt;"", H15*$F$6/12, "")</f>
        <v>0</v>
      </c>
      <c r="K15" s="47">
        <f t="shared" ref="K15:K46" si="4">IF(H15&lt;&gt;"", (H15+J15)-I15, "")</f>
        <v>0</v>
      </c>
    </row>
    <row r="16" spans="2:11" ht="14.25" x14ac:dyDescent="0.15">
      <c r="B16" s="46">
        <v>2</v>
      </c>
      <c r="C16" s="28">
        <f t="shared" ref="C16:C47" si="5">F15</f>
        <v>1773531.7794407804</v>
      </c>
      <c r="D16" s="28">
        <f t="shared" ref="D16:D79" si="6">IF(C16&lt;&gt;"",IF(C16+E16&gt;$J$5,$J$5,(C16+E16)),"")</f>
        <v>33968.220559219684</v>
      </c>
      <c r="E16" s="28">
        <f t="shared" ref="E16:E79" si="7">IF(C16&lt;&gt;"", C16*$F$5/12, "")</f>
        <v>7389.7157476699185</v>
      </c>
      <c r="F16" s="47">
        <f t="shared" si="3"/>
        <v>1746953.2746292306</v>
      </c>
      <c r="G16" s="46">
        <v>2</v>
      </c>
      <c r="H16" s="28">
        <f t="shared" ref="H16:H47" si="8">K15</f>
        <v>0</v>
      </c>
      <c r="I16" s="28">
        <f t="shared" ref="I16:I79" si="9">IF(H16&lt;&gt;"",IF(H16+J16&gt;$J$6,$J$6,(H16+J16)),"")</f>
        <v>0</v>
      </c>
      <c r="J16" s="28">
        <f t="shared" ref="J16:J79" si="10">IF(H16&lt;&gt;"", H16*$F$6/12, "")</f>
        <v>0</v>
      </c>
      <c r="K16" s="47">
        <f t="shared" si="4"/>
        <v>0</v>
      </c>
    </row>
    <row r="17" spans="2:11" ht="14.25" x14ac:dyDescent="0.15">
      <c r="B17" s="46">
        <v>3</v>
      </c>
      <c r="C17" s="28">
        <f t="shared" si="5"/>
        <v>1746953.2746292306</v>
      </c>
      <c r="D17" s="28">
        <f t="shared" si="6"/>
        <v>33968.220559219684</v>
      </c>
      <c r="E17" s="28">
        <f t="shared" si="7"/>
        <v>7278.9719776217944</v>
      </c>
      <c r="F17" s="47">
        <f t="shared" si="3"/>
        <v>1720264.0260476328</v>
      </c>
      <c r="G17" s="46">
        <v>3</v>
      </c>
      <c r="H17" s="28">
        <f t="shared" si="8"/>
        <v>0</v>
      </c>
      <c r="I17" s="28">
        <f t="shared" si="9"/>
        <v>0</v>
      </c>
      <c r="J17" s="28">
        <f t="shared" si="10"/>
        <v>0</v>
      </c>
      <c r="K17" s="47">
        <f t="shared" si="4"/>
        <v>0</v>
      </c>
    </row>
    <row r="18" spans="2:11" ht="14.25" x14ac:dyDescent="0.15">
      <c r="B18" s="46">
        <v>4</v>
      </c>
      <c r="C18" s="28">
        <f t="shared" si="5"/>
        <v>1720264.0260476328</v>
      </c>
      <c r="D18" s="28">
        <f t="shared" si="6"/>
        <v>33968.220559219684</v>
      </c>
      <c r="E18" s="28">
        <f t="shared" si="7"/>
        <v>7167.76677519847</v>
      </c>
      <c r="F18" s="47">
        <f t="shared" si="3"/>
        <v>1693463.5722636117</v>
      </c>
      <c r="G18" s="46">
        <v>4</v>
      </c>
      <c r="H18" s="28">
        <f t="shared" si="8"/>
        <v>0</v>
      </c>
      <c r="I18" s="28">
        <f t="shared" si="9"/>
        <v>0</v>
      </c>
      <c r="J18" s="28">
        <f t="shared" si="10"/>
        <v>0</v>
      </c>
      <c r="K18" s="47">
        <f t="shared" si="4"/>
        <v>0</v>
      </c>
    </row>
    <row r="19" spans="2:11" ht="14.25" x14ac:dyDescent="0.15">
      <c r="B19" s="46">
        <v>5</v>
      </c>
      <c r="C19" s="28">
        <f t="shared" si="5"/>
        <v>1693463.5722636117</v>
      </c>
      <c r="D19" s="28">
        <f t="shared" si="6"/>
        <v>33968.220559219684</v>
      </c>
      <c r="E19" s="28">
        <f t="shared" si="7"/>
        <v>7056.0982177650485</v>
      </c>
      <c r="F19" s="47">
        <f t="shared" si="3"/>
        <v>1666551.4499221572</v>
      </c>
      <c r="G19" s="46">
        <v>5</v>
      </c>
      <c r="H19" s="28">
        <f t="shared" si="8"/>
        <v>0</v>
      </c>
      <c r="I19" s="28">
        <f t="shared" si="9"/>
        <v>0</v>
      </c>
      <c r="J19" s="28">
        <f t="shared" si="10"/>
        <v>0</v>
      </c>
      <c r="K19" s="47">
        <f t="shared" si="4"/>
        <v>0</v>
      </c>
    </row>
    <row r="20" spans="2:11" ht="14.25" x14ac:dyDescent="0.15">
      <c r="B20" s="46">
        <v>6</v>
      </c>
      <c r="C20" s="28">
        <f t="shared" si="5"/>
        <v>1666551.4499221572</v>
      </c>
      <c r="D20" s="28">
        <f t="shared" si="6"/>
        <v>33968.220559219684</v>
      </c>
      <c r="E20" s="28">
        <f t="shared" si="7"/>
        <v>6943.9643746756556</v>
      </c>
      <c r="F20" s="47">
        <f t="shared" si="3"/>
        <v>1639527.1937376133</v>
      </c>
      <c r="G20" s="46">
        <v>6</v>
      </c>
      <c r="H20" s="28">
        <f t="shared" si="8"/>
        <v>0</v>
      </c>
      <c r="I20" s="28">
        <f t="shared" si="9"/>
        <v>0</v>
      </c>
      <c r="J20" s="28">
        <f t="shared" si="10"/>
        <v>0</v>
      </c>
      <c r="K20" s="47">
        <f t="shared" si="4"/>
        <v>0</v>
      </c>
    </row>
    <row r="21" spans="2:11" ht="14.25" x14ac:dyDescent="0.15">
      <c r="B21" s="46">
        <v>7</v>
      </c>
      <c r="C21" s="28">
        <f t="shared" si="5"/>
        <v>1639527.1937376133</v>
      </c>
      <c r="D21" s="28">
        <f t="shared" si="6"/>
        <v>33968.220559219684</v>
      </c>
      <c r="E21" s="28">
        <f t="shared" si="7"/>
        <v>6831.3633072400553</v>
      </c>
      <c r="F21" s="47">
        <f t="shared" si="3"/>
        <v>1612390.3364856336</v>
      </c>
      <c r="G21" s="46">
        <v>7</v>
      </c>
      <c r="H21" s="28">
        <f t="shared" si="8"/>
        <v>0</v>
      </c>
      <c r="I21" s="28">
        <f t="shared" si="9"/>
        <v>0</v>
      </c>
      <c r="J21" s="28">
        <f t="shared" si="10"/>
        <v>0</v>
      </c>
      <c r="K21" s="47">
        <f t="shared" si="4"/>
        <v>0</v>
      </c>
    </row>
    <row r="22" spans="2:11" ht="14.25" x14ac:dyDescent="0.15">
      <c r="B22" s="46">
        <v>8</v>
      </c>
      <c r="C22" s="28">
        <f t="shared" si="5"/>
        <v>1612390.3364856336</v>
      </c>
      <c r="D22" s="28">
        <f t="shared" si="6"/>
        <v>33968.220559219684</v>
      </c>
      <c r="E22" s="28">
        <f t="shared" si="7"/>
        <v>6718.2930686901409</v>
      </c>
      <c r="F22" s="47">
        <f t="shared" si="3"/>
        <v>1585140.4089951043</v>
      </c>
      <c r="G22" s="46">
        <v>8</v>
      </c>
      <c r="H22" s="28">
        <f t="shared" si="8"/>
        <v>0</v>
      </c>
      <c r="I22" s="28">
        <f t="shared" si="9"/>
        <v>0</v>
      </c>
      <c r="J22" s="28">
        <f t="shared" si="10"/>
        <v>0</v>
      </c>
      <c r="K22" s="47">
        <f t="shared" si="4"/>
        <v>0</v>
      </c>
    </row>
    <row r="23" spans="2:11" ht="14.25" x14ac:dyDescent="0.15">
      <c r="B23" s="46">
        <v>9</v>
      </c>
      <c r="C23" s="28">
        <f t="shared" si="5"/>
        <v>1585140.4089951043</v>
      </c>
      <c r="D23" s="28">
        <f t="shared" si="6"/>
        <v>33968.220559219684</v>
      </c>
      <c r="E23" s="28">
        <f t="shared" si="7"/>
        <v>6604.7517041462679</v>
      </c>
      <c r="F23" s="47">
        <f t="shared" si="3"/>
        <v>1557776.9401400308</v>
      </c>
      <c r="G23" s="46">
        <v>9</v>
      </c>
      <c r="H23" s="28">
        <f t="shared" si="8"/>
        <v>0</v>
      </c>
      <c r="I23" s="28">
        <f t="shared" si="9"/>
        <v>0</v>
      </c>
      <c r="J23" s="28">
        <f t="shared" si="10"/>
        <v>0</v>
      </c>
      <c r="K23" s="47">
        <f t="shared" si="4"/>
        <v>0</v>
      </c>
    </row>
    <row r="24" spans="2:11" ht="14.25" x14ac:dyDescent="0.15">
      <c r="B24" s="46">
        <v>10</v>
      </c>
      <c r="C24" s="28">
        <f t="shared" si="5"/>
        <v>1557776.9401400308</v>
      </c>
      <c r="D24" s="28">
        <f t="shared" si="6"/>
        <v>33968.220559219684</v>
      </c>
      <c r="E24" s="28">
        <f t="shared" si="7"/>
        <v>6490.7372505834619</v>
      </c>
      <c r="F24" s="47">
        <f t="shared" si="3"/>
        <v>1530299.4568313947</v>
      </c>
      <c r="G24" s="46">
        <v>10</v>
      </c>
      <c r="H24" s="28">
        <f t="shared" si="8"/>
        <v>0</v>
      </c>
      <c r="I24" s="28">
        <f t="shared" si="9"/>
        <v>0</v>
      </c>
      <c r="J24" s="28">
        <f t="shared" si="10"/>
        <v>0</v>
      </c>
      <c r="K24" s="47">
        <f t="shared" si="4"/>
        <v>0</v>
      </c>
    </row>
    <row r="25" spans="2:11" ht="14.25" x14ac:dyDescent="0.15">
      <c r="B25" s="46">
        <v>11</v>
      </c>
      <c r="C25" s="28">
        <f t="shared" si="5"/>
        <v>1530299.4568313947</v>
      </c>
      <c r="D25" s="28">
        <f t="shared" si="6"/>
        <v>33968.220559219684</v>
      </c>
      <c r="E25" s="28">
        <f t="shared" si="7"/>
        <v>6376.247736797478</v>
      </c>
      <c r="F25" s="47">
        <f t="shared" si="3"/>
        <v>1502707.4840089725</v>
      </c>
      <c r="G25" s="46">
        <v>11</v>
      </c>
      <c r="H25" s="28">
        <f t="shared" si="8"/>
        <v>0</v>
      </c>
      <c r="I25" s="28">
        <f t="shared" si="9"/>
        <v>0</v>
      </c>
      <c r="J25" s="28">
        <f t="shared" si="10"/>
        <v>0</v>
      </c>
      <c r="K25" s="47">
        <f t="shared" si="4"/>
        <v>0</v>
      </c>
    </row>
    <row r="26" spans="2:11" ht="14.25" x14ac:dyDescent="0.15">
      <c r="B26" s="46">
        <v>12</v>
      </c>
      <c r="C26" s="28">
        <f t="shared" si="5"/>
        <v>1502707.4840089725</v>
      </c>
      <c r="D26" s="28">
        <f t="shared" si="6"/>
        <v>33968.220559219684</v>
      </c>
      <c r="E26" s="28">
        <f t="shared" si="7"/>
        <v>6261.2811833707192</v>
      </c>
      <c r="F26" s="47">
        <f t="shared" si="3"/>
        <v>1475000.5446331236</v>
      </c>
      <c r="G26" s="46">
        <v>12</v>
      </c>
      <c r="H26" s="28">
        <f t="shared" si="8"/>
        <v>0</v>
      </c>
      <c r="I26" s="28">
        <f t="shared" si="9"/>
        <v>0</v>
      </c>
      <c r="J26" s="28">
        <f t="shared" si="10"/>
        <v>0</v>
      </c>
      <c r="K26" s="47">
        <f t="shared" si="4"/>
        <v>0</v>
      </c>
    </row>
    <row r="27" spans="2:11" ht="14.25" x14ac:dyDescent="0.15">
      <c r="B27" s="46">
        <v>13</v>
      </c>
      <c r="C27" s="28">
        <f t="shared" si="5"/>
        <v>1475000.5446331236</v>
      </c>
      <c r="D27" s="28">
        <f t="shared" si="6"/>
        <v>33968.220559219684</v>
      </c>
      <c r="E27" s="28">
        <f t="shared" si="7"/>
        <v>6145.8356026380143</v>
      </c>
      <c r="F27" s="47">
        <f t="shared" si="3"/>
        <v>1447178.159676542</v>
      </c>
      <c r="G27" s="46">
        <v>13</v>
      </c>
      <c r="H27" s="28">
        <f t="shared" si="8"/>
        <v>0</v>
      </c>
      <c r="I27" s="28">
        <f t="shared" si="9"/>
        <v>0</v>
      </c>
      <c r="J27" s="28">
        <f t="shared" si="10"/>
        <v>0</v>
      </c>
      <c r="K27" s="47">
        <f t="shared" si="4"/>
        <v>0</v>
      </c>
    </row>
    <row r="28" spans="2:11" ht="14.25" x14ac:dyDescent="0.15">
      <c r="B28" s="46">
        <v>14</v>
      </c>
      <c r="C28" s="28">
        <f t="shared" si="5"/>
        <v>1447178.159676542</v>
      </c>
      <c r="D28" s="28">
        <f t="shared" si="6"/>
        <v>33968.220559219684</v>
      </c>
      <c r="E28" s="28">
        <f t="shared" si="7"/>
        <v>6029.9089986522586</v>
      </c>
      <c r="F28" s="47">
        <f t="shared" si="3"/>
        <v>1419239.8481159748</v>
      </c>
      <c r="G28" s="46">
        <v>14</v>
      </c>
      <c r="H28" s="28">
        <f t="shared" si="8"/>
        <v>0</v>
      </c>
      <c r="I28" s="28">
        <f t="shared" si="9"/>
        <v>0</v>
      </c>
      <c r="J28" s="28">
        <f t="shared" si="10"/>
        <v>0</v>
      </c>
      <c r="K28" s="47">
        <f t="shared" si="4"/>
        <v>0</v>
      </c>
    </row>
    <row r="29" spans="2:11" ht="14.25" x14ac:dyDescent="0.15">
      <c r="B29" s="46">
        <v>15</v>
      </c>
      <c r="C29" s="28">
        <f t="shared" si="5"/>
        <v>1419239.8481159748</v>
      </c>
      <c r="D29" s="28">
        <f t="shared" si="6"/>
        <v>33968.220559219684</v>
      </c>
      <c r="E29" s="28">
        <f t="shared" si="7"/>
        <v>5913.4993671498951</v>
      </c>
      <c r="F29" s="47">
        <f t="shared" si="3"/>
        <v>1391185.126923905</v>
      </c>
      <c r="G29" s="46">
        <v>15</v>
      </c>
      <c r="H29" s="28">
        <f t="shared" si="8"/>
        <v>0</v>
      </c>
      <c r="I29" s="28">
        <f t="shared" si="9"/>
        <v>0</v>
      </c>
      <c r="J29" s="28">
        <f t="shared" si="10"/>
        <v>0</v>
      </c>
      <c r="K29" s="47">
        <f t="shared" si="4"/>
        <v>0</v>
      </c>
    </row>
    <row r="30" spans="2:11" ht="14.25" x14ac:dyDescent="0.15">
      <c r="B30" s="46">
        <v>16</v>
      </c>
      <c r="C30" s="28">
        <f t="shared" si="5"/>
        <v>1391185.126923905</v>
      </c>
      <c r="D30" s="28">
        <f t="shared" si="6"/>
        <v>33968.220559219684</v>
      </c>
      <c r="E30" s="28">
        <f t="shared" si="7"/>
        <v>5796.604695516271</v>
      </c>
      <c r="F30" s="47">
        <f t="shared" si="3"/>
        <v>1363013.5110602016</v>
      </c>
      <c r="G30" s="46">
        <v>16</v>
      </c>
      <c r="H30" s="28">
        <f t="shared" si="8"/>
        <v>0</v>
      </c>
      <c r="I30" s="28">
        <f t="shared" si="9"/>
        <v>0</v>
      </c>
      <c r="J30" s="28">
        <f t="shared" si="10"/>
        <v>0</v>
      </c>
      <c r="K30" s="47">
        <f t="shared" si="4"/>
        <v>0</v>
      </c>
    </row>
    <row r="31" spans="2:11" ht="14.25" x14ac:dyDescent="0.15">
      <c r="B31" s="46">
        <v>17</v>
      </c>
      <c r="C31" s="28">
        <f t="shared" si="5"/>
        <v>1363013.5110602016</v>
      </c>
      <c r="D31" s="28">
        <f t="shared" si="6"/>
        <v>33968.220559219684</v>
      </c>
      <c r="E31" s="28">
        <f t="shared" si="7"/>
        <v>5679.2229627508395</v>
      </c>
      <c r="F31" s="47">
        <f t="shared" si="3"/>
        <v>1334724.5134637328</v>
      </c>
      <c r="G31" s="46">
        <v>17</v>
      </c>
      <c r="H31" s="28">
        <f t="shared" si="8"/>
        <v>0</v>
      </c>
      <c r="I31" s="28">
        <f t="shared" si="9"/>
        <v>0</v>
      </c>
      <c r="J31" s="28">
        <f t="shared" si="10"/>
        <v>0</v>
      </c>
      <c r="K31" s="47">
        <f t="shared" si="4"/>
        <v>0</v>
      </c>
    </row>
    <row r="32" spans="2:11" ht="14.25" x14ac:dyDescent="0.15">
      <c r="B32" s="46">
        <v>18</v>
      </c>
      <c r="C32" s="28">
        <f t="shared" si="5"/>
        <v>1334724.5134637328</v>
      </c>
      <c r="D32" s="28">
        <f t="shared" si="6"/>
        <v>33968.220559219684</v>
      </c>
      <c r="E32" s="28">
        <f t="shared" si="7"/>
        <v>5561.3521394322197</v>
      </c>
      <c r="F32" s="47">
        <f t="shared" si="3"/>
        <v>1306317.6450439454</v>
      </c>
      <c r="G32" s="46">
        <v>18</v>
      </c>
      <c r="H32" s="28">
        <f t="shared" si="8"/>
        <v>0</v>
      </c>
      <c r="I32" s="28">
        <f t="shared" si="9"/>
        <v>0</v>
      </c>
      <c r="J32" s="28">
        <f t="shared" si="10"/>
        <v>0</v>
      </c>
      <c r="K32" s="47">
        <f t="shared" si="4"/>
        <v>0</v>
      </c>
    </row>
    <row r="33" spans="2:11" ht="14.25" x14ac:dyDescent="0.15">
      <c r="B33" s="46">
        <v>19</v>
      </c>
      <c r="C33" s="28">
        <f t="shared" si="5"/>
        <v>1306317.6450439454</v>
      </c>
      <c r="D33" s="28">
        <f t="shared" si="6"/>
        <v>33968.220559219684</v>
      </c>
      <c r="E33" s="28">
        <f t="shared" si="7"/>
        <v>5442.9901876831063</v>
      </c>
      <c r="F33" s="47">
        <f t="shared" si="3"/>
        <v>1277792.414672409</v>
      </c>
      <c r="G33" s="46">
        <v>19</v>
      </c>
      <c r="H33" s="28">
        <f t="shared" si="8"/>
        <v>0</v>
      </c>
      <c r="I33" s="28">
        <f t="shared" si="9"/>
        <v>0</v>
      </c>
      <c r="J33" s="28">
        <f t="shared" si="10"/>
        <v>0</v>
      </c>
      <c r="K33" s="47">
        <f t="shared" si="4"/>
        <v>0</v>
      </c>
    </row>
    <row r="34" spans="2:11" ht="14.25" x14ac:dyDescent="0.15">
      <c r="B34" s="46">
        <v>20</v>
      </c>
      <c r="C34" s="28">
        <f t="shared" si="5"/>
        <v>1277792.414672409</v>
      </c>
      <c r="D34" s="28">
        <f t="shared" si="6"/>
        <v>33968.220559219684</v>
      </c>
      <c r="E34" s="28">
        <f t="shared" si="7"/>
        <v>5324.1350611350381</v>
      </c>
      <c r="F34" s="47">
        <f t="shared" si="3"/>
        <v>1249148.3291743244</v>
      </c>
      <c r="G34" s="46">
        <v>20</v>
      </c>
      <c r="H34" s="28">
        <f t="shared" si="8"/>
        <v>0</v>
      </c>
      <c r="I34" s="28">
        <f t="shared" si="9"/>
        <v>0</v>
      </c>
      <c r="J34" s="28">
        <f t="shared" si="10"/>
        <v>0</v>
      </c>
      <c r="K34" s="47">
        <f t="shared" si="4"/>
        <v>0</v>
      </c>
    </row>
    <row r="35" spans="2:11" ht="14.25" x14ac:dyDescent="0.15">
      <c r="B35" s="46">
        <v>21</v>
      </c>
      <c r="C35" s="28">
        <f t="shared" si="5"/>
        <v>1249148.3291743244</v>
      </c>
      <c r="D35" s="28">
        <f t="shared" si="6"/>
        <v>33968.220559219684</v>
      </c>
      <c r="E35" s="28">
        <f t="shared" si="7"/>
        <v>5204.7847048930189</v>
      </c>
      <c r="F35" s="47">
        <f t="shared" si="3"/>
        <v>1220384.8933199979</v>
      </c>
      <c r="G35" s="46">
        <v>21</v>
      </c>
      <c r="H35" s="28">
        <f t="shared" si="8"/>
        <v>0</v>
      </c>
      <c r="I35" s="28">
        <f t="shared" si="9"/>
        <v>0</v>
      </c>
      <c r="J35" s="28">
        <f t="shared" si="10"/>
        <v>0</v>
      </c>
      <c r="K35" s="47">
        <f t="shared" si="4"/>
        <v>0</v>
      </c>
    </row>
    <row r="36" spans="2:11" ht="14.25" x14ac:dyDescent="0.15">
      <c r="B36" s="46">
        <v>22</v>
      </c>
      <c r="C36" s="28">
        <f t="shared" si="5"/>
        <v>1220384.8933199979</v>
      </c>
      <c r="D36" s="28">
        <f t="shared" si="6"/>
        <v>33968.220559219684</v>
      </c>
      <c r="E36" s="28">
        <f t="shared" si="7"/>
        <v>5084.9370554999914</v>
      </c>
      <c r="F36" s="47">
        <f t="shared" si="3"/>
        <v>1191501.6098162783</v>
      </c>
      <c r="G36" s="46">
        <v>22</v>
      </c>
      <c r="H36" s="28">
        <f t="shared" si="8"/>
        <v>0</v>
      </c>
      <c r="I36" s="28">
        <f t="shared" si="9"/>
        <v>0</v>
      </c>
      <c r="J36" s="28">
        <f t="shared" si="10"/>
        <v>0</v>
      </c>
      <c r="K36" s="47">
        <f t="shared" si="4"/>
        <v>0</v>
      </c>
    </row>
    <row r="37" spans="2:11" ht="14.25" x14ac:dyDescent="0.15">
      <c r="B37" s="46">
        <v>23</v>
      </c>
      <c r="C37" s="28">
        <f t="shared" si="5"/>
        <v>1191501.6098162783</v>
      </c>
      <c r="D37" s="28">
        <f t="shared" si="6"/>
        <v>33968.220559219684</v>
      </c>
      <c r="E37" s="28">
        <f t="shared" si="7"/>
        <v>4964.5900409011601</v>
      </c>
      <c r="F37" s="47">
        <f t="shared" si="3"/>
        <v>1162497.9792979599</v>
      </c>
      <c r="G37" s="46">
        <v>23</v>
      </c>
      <c r="H37" s="28">
        <f t="shared" si="8"/>
        <v>0</v>
      </c>
      <c r="I37" s="28">
        <f t="shared" si="9"/>
        <v>0</v>
      </c>
      <c r="J37" s="28">
        <f t="shared" si="10"/>
        <v>0</v>
      </c>
      <c r="K37" s="47">
        <f t="shared" si="4"/>
        <v>0</v>
      </c>
    </row>
    <row r="38" spans="2:11" ht="14.25" x14ac:dyDescent="0.15">
      <c r="B38" s="46">
        <v>24</v>
      </c>
      <c r="C38" s="28">
        <f t="shared" si="5"/>
        <v>1162497.9792979599</v>
      </c>
      <c r="D38" s="28">
        <f t="shared" si="6"/>
        <v>33968.220559219684</v>
      </c>
      <c r="E38" s="28">
        <f t="shared" si="7"/>
        <v>4843.7415804081666</v>
      </c>
      <c r="F38" s="47">
        <f t="shared" si="3"/>
        <v>1133373.5003191484</v>
      </c>
      <c r="G38" s="46">
        <v>24</v>
      </c>
      <c r="H38" s="28">
        <f t="shared" si="8"/>
        <v>0</v>
      </c>
      <c r="I38" s="28">
        <f t="shared" si="9"/>
        <v>0</v>
      </c>
      <c r="J38" s="28">
        <f t="shared" si="10"/>
        <v>0</v>
      </c>
      <c r="K38" s="47">
        <f t="shared" si="4"/>
        <v>0</v>
      </c>
    </row>
    <row r="39" spans="2:11" ht="14.25" x14ac:dyDescent="0.15">
      <c r="B39" s="46">
        <v>25</v>
      </c>
      <c r="C39" s="28">
        <f t="shared" si="5"/>
        <v>1133373.5003191484</v>
      </c>
      <c r="D39" s="28">
        <f t="shared" si="6"/>
        <v>33968.220559219684</v>
      </c>
      <c r="E39" s="28">
        <f t="shared" si="7"/>
        <v>4722.3895846631185</v>
      </c>
      <c r="F39" s="47">
        <f t="shared" si="3"/>
        <v>1104127.6693445919</v>
      </c>
      <c r="G39" s="46">
        <v>25</v>
      </c>
      <c r="H39" s="28">
        <f t="shared" si="8"/>
        <v>0</v>
      </c>
      <c r="I39" s="28">
        <f t="shared" si="9"/>
        <v>0</v>
      </c>
      <c r="J39" s="28">
        <f t="shared" si="10"/>
        <v>0</v>
      </c>
      <c r="K39" s="47">
        <f t="shared" si="4"/>
        <v>0</v>
      </c>
    </row>
    <row r="40" spans="2:11" ht="14.25" x14ac:dyDescent="0.15">
      <c r="B40" s="46">
        <v>26</v>
      </c>
      <c r="C40" s="28">
        <f t="shared" si="5"/>
        <v>1104127.6693445919</v>
      </c>
      <c r="D40" s="28">
        <f t="shared" si="6"/>
        <v>33968.220559219684</v>
      </c>
      <c r="E40" s="28">
        <f t="shared" si="7"/>
        <v>4600.531955602467</v>
      </c>
      <c r="F40" s="47">
        <f t="shared" si="3"/>
        <v>1074759.9807409749</v>
      </c>
      <c r="G40" s="46">
        <v>26</v>
      </c>
      <c r="H40" s="28">
        <f t="shared" si="8"/>
        <v>0</v>
      </c>
      <c r="I40" s="28">
        <f t="shared" si="9"/>
        <v>0</v>
      </c>
      <c r="J40" s="28">
        <f t="shared" si="10"/>
        <v>0</v>
      </c>
      <c r="K40" s="47">
        <f t="shared" si="4"/>
        <v>0</v>
      </c>
    </row>
    <row r="41" spans="2:11" ht="14.25" x14ac:dyDescent="0.15">
      <c r="B41" s="46">
        <v>27</v>
      </c>
      <c r="C41" s="28">
        <f t="shared" si="5"/>
        <v>1074759.9807409749</v>
      </c>
      <c r="D41" s="28">
        <f t="shared" si="6"/>
        <v>33968.220559219684</v>
      </c>
      <c r="E41" s="28">
        <f t="shared" si="7"/>
        <v>4478.1665864207289</v>
      </c>
      <c r="F41" s="47">
        <f t="shared" si="3"/>
        <v>1045269.9267681759</v>
      </c>
      <c r="G41" s="46">
        <v>27</v>
      </c>
      <c r="H41" s="28">
        <f t="shared" si="8"/>
        <v>0</v>
      </c>
      <c r="I41" s="28">
        <f t="shared" si="9"/>
        <v>0</v>
      </c>
      <c r="J41" s="28">
        <f t="shared" si="10"/>
        <v>0</v>
      </c>
      <c r="K41" s="47">
        <f t="shared" si="4"/>
        <v>0</v>
      </c>
    </row>
    <row r="42" spans="2:11" ht="14.25" x14ac:dyDescent="0.15">
      <c r="B42" s="46">
        <v>28</v>
      </c>
      <c r="C42" s="28">
        <f t="shared" si="5"/>
        <v>1045269.9267681759</v>
      </c>
      <c r="D42" s="28">
        <f t="shared" si="6"/>
        <v>33968.220559219684</v>
      </c>
      <c r="E42" s="28">
        <f t="shared" si="7"/>
        <v>4355.2913615340667</v>
      </c>
      <c r="F42" s="47">
        <f t="shared" si="3"/>
        <v>1015656.9975704903</v>
      </c>
      <c r="G42" s="46">
        <v>28</v>
      </c>
      <c r="H42" s="28">
        <f t="shared" si="8"/>
        <v>0</v>
      </c>
      <c r="I42" s="28">
        <f t="shared" si="9"/>
        <v>0</v>
      </c>
      <c r="J42" s="28">
        <f t="shared" si="10"/>
        <v>0</v>
      </c>
      <c r="K42" s="47">
        <f t="shared" si="4"/>
        <v>0</v>
      </c>
    </row>
    <row r="43" spans="2:11" ht="14.25" x14ac:dyDescent="0.15">
      <c r="B43" s="46">
        <v>29</v>
      </c>
      <c r="C43" s="28">
        <f t="shared" si="5"/>
        <v>1015656.9975704903</v>
      </c>
      <c r="D43" s="28">
        <f t="shared" si="6"/>
        <v>33968.220559219684</v>
      </c>
      <c r="E43" s="28">
        <f t="shared" si="7"/>
        <v>4231.9041565437101</v>
      </c>
      <c r="F43" s="47">
        <f t="shared" si="3"/>
        <v>985920.6811678143</v>
      </c>
      <c r="G43" s="46">
        <v>29</v>
      </c>
      <c r="H43" s="28">
        <f t="shared" si="8"/>
        <v>0</v>
      </c>
      <c r="I43" s="28">
        <f t="shared" si="9"/>
        <v>0</v>
      </c>
      <c r="J43" s="28">
        <f t="shared" si="10"/>
        <v>0</v>
      </c>
      <c r="K43" s="47">
        <f t="shared" si="4"/>
        <v>0</v>
      </c>
    </row>
    <row r="44" spans="2:11" ht="14.25" x14ac:dyDescent="0.15">
      <c r="B44" s="46">
        <v>30</v>
      </c>
      <c r="C44" s="28">
        <f t="shared" si="5"/>
        <v>985920.6811678143</v>
      </c>
      <c r="D44" s="28">
        <f t="shared" si="6"/>
        <v>33968.220559219684</v>
      </c>
      <c r="E44" s="28">
        <f t="shared" si="7"/>
        <v>4108.0028381992261</v>
      </c>
      <c r="F44" s="47">
        <f t="shared" si="3"/>
        <v>956060.46344679384</v>
      </c>
      <c r="G44" s="46">
        <v>30</v>
      </c>
      <c r="H44" s="28">
        <f t="shared" si="8"/>
        <v>0</v>
      </c>
      <c r="I44" s="28">
        <f t="shared" si="9"/>
        <v>0</v>
      </c>
      <c r="J44" s="28">
        <f t="shared" si="10"/>
        <v>0</v>
      </c>
      <c r="K44" s="47">
        <f t="shared" si="4"/>
        <v>0</v>
      </c>
    </row>
    <row r="45" spans="2:11" ht="14.25" x14ac:dyDescent="0.15">
      <c r="B45" s="46">
        <v>31</v>
      </c>
      <c r="C45" s="28">
        <f t="shared" si="5"/>
        <v>956060.46344679384</v>
      </c>
      <c r="D45" s="28">
        <f t="shared" si="6"/>
        <v>33968.220559219684</v>
      </c>
      <c r="E45" s="28">
        <f t="shared" si="7"/>
        <v>3983.5852643616413</v>
      </c>
      <c r="F45" s="47">
        <f t="shared" si="3"/>
        <v>926075.82815193583</v>
      </c>
      <c r="G45" s="46">
        <v>31</v>
      </c>
      <c r="H45" s="28">
        <f t="shared" si="8"/>
        <v>0</v>
      </c>
      <c r="I45" s="28">
        <f t="shared" si="9"/>
        <v>0</v>
      </c>
      <c r="J45" s="28">
        <f t="shared" si="10"/>
        <v>0</v>
      </c>
      <c r="K45" s="47">
        <f t="shared" si="4"/>
        <v>0</v>
      </c>
    </row>
    <row r="46" spans="2:11" ht="14.25" x14ac:dyDescent="0.15">
      <c r="B46" s="46">
        <v>32</v>
      </c>
      <c r="C46" s="28">
        <f t="shared" si="5"/>
        <v>926075.82815193583</v>
      </c>
      <c r="D46" s="28">
        <f t="shared" si="6"/>
        <v>33968.220559219684</v>
      </c>
      <c r="E46" s="28">
        <f t="shared" si="7"/>
        <v>3858.6492839663993</v>
      </c>
      <c r="F46" s="47">
        <f t="shared" si="3"/>
        <v>895966.25687668251</v>
      </c>
      <c r="G46" s="46">
        <v>32</v>
      </c>
      <c r="H46" s="28">
        <f t="shared" si="8"/>
        <v>0</v>
      </c>
      <c r="I46" s="28">
        <f t="shared" si="9"/>
        <v>0</v>
      </c>
      <c r="J46" s="28">
        <f t="shared" si="10"/>
        <v>0</v>
      </c>
      <c r="K46" s="47">
        <f t="shared" si="4"/>
        <v>0</v>
      </c>
    </row>
    <row r="47" spans="2:11" ht="14.25" x14ac:dyDescent="0.15">
      <c r="B47" s="46">
        <v>33</v>
      </c>
      <c r="C47" s="28">
        <f t="shared" si="5"/>
        <v>895966.25687668251</v>
      </c>
      <c r="D47" s="28">
        <f t="shared" si="6"/>
        <v>33968.220559219684</v>
      </c>
      <c r="E47" s="28">
        <f t="shared" si="7"/>
        <v>3733.1927369861774</v>
      </c>
      <c r="F47" s="47">
        <f t="shared" ref="F47:F78" si="11">IF(C47&lt;&gt;"", (C47+E47)-D47, "")</f>
        <v>865731.22905444901</v>
      </c>
      <c r="G47" s="46">
        <v>33</v>
      </c>
      <c r="H47" s="28">
        <f t="shared" si="8"/>
        <v>0</v>
      </c>
      <c r="I47" s="28">
        <f t="shared" si="9"/>
        <v>0</v>
      </c>
      <c r="J47" s="28">
        <f t="shared" si="10"/>
        <v>0</v>
      </c>
      <c r="K47" s="47">
        <f t="shared" ref="K47:K78" si="12">IF(H47&lt;&gt;"", (H47+J47)-I47, "")</f>
        <v>0</v>
      </c>
    </row>
    <row r="48" spans="2:11" ht="14.25" x14ac:dyDescent="0.15">
      <c r="B48" s="46">
        <v>34</v>
      </c>
      <c r="C48" s="28">
        <f t="shared" ref="C48:C79" si="13">F47</f>
        <v>865731.22905444901</v>
      </c>
      <c r="D48" s="28">
        <f t="shared" si="6"/>
        <v>33968.220559219684</v>
      </c>
      <c r="E48" s="28">
        <f t="shared" si="7"/>
        <v>3607.2134543935376</v>
      </c>
      <c r="F48" s="47">
        <f t="shared" si="11"/>
        <v>835370.22194962285</v>
      </c>
      <c r="G48" s="46">
        <v>34</v>
      </c>
      <c r="H48" s="28">
        <f t="shared" ref="H48:H79" si="14">K47</f>
        <v>0</v>
      </c>
      <c r="I48" s="28">
        <f t="shared" si="9"/>
        <v>0</v>
      </c>
      <c r="J48" s="28">
        <f t="shared" si="10"/>
        <v>0</v>
      </c>
      <c r="K48" s="47">
        <f t="shared" si="12"/>
        <v>0</v>
      </c>
    </row>
    <row r="49" spans="2:11" ht="14.25" x14ac:dyDescent="0.15">
      <c r="B49" s="46">
        <v>35</v>
      </c>
      <c r="C49" s="28">
        <f t="shared" si="13"/>
        <v>835370.22194962285</v>
      </c>
      <c r="D49" s="28">
        <f t="shared" si="6"/>
        <v>33968.220559219684</v>
      </c>
      <c r="E49" s="28">
        <f t="shared" si="7"/>
        <v>3480.7092581234288</v>
      </c>
      <c r="F49" s="47">
        <f t="shared" si="11"/>
        <v>804882.71064852655</v>
      </c>
      <c r="G49" s="46">
        <v>35</v>
      </c>
      <c r="H49" s="28">
        <f t="shared" si="14"/>
        <v>0</v>
      </c>
      <c r="I49" s="28">
        <f t="shared" si="9"/>
        <v>0</v>
      </c>
      <c r="J49" s="28">
        <f t="shared" si="10"/>
        <v>0</v>
      </c>
      <c r="K49" s="47">
        <f t="shared" si="12"/>
        <v>0</v>
      </c>
    </row>
    <row r="50" spans="2:11" ht="14.25" x14ac:dyDescent="0.15">
      <c r="B50" s="46">
        <v>36</v>
      </c>
      <c r="C50" s="28">
        <f t="shared" si="13"/>
        <v>804882.71064852655</v>
      </c>
      <c r="D50" s="28">
        <f t="shared" si="6"/>
        <v>33968.220559219684</v>
      </c>
      <c r="E50" s="28">
        <f t="shared" si="7"/>
        <v>3353.6779610355275</v>
      </c>
      <c r="F50" s="47">
        <f t="shared" si="11"/>
        <v>774268.16805034236</v>
      </c>
      <c r="G50" s="46">
        <v>36</v>
      </c>
      <c r="H50" s="28">
        <f t="shared" si="14"/>
        <v>0</v>
      </c>
      <c r="I50" s="28">
        <f t="shared" si="9"/>
        <v>0</v>
      </c>
      <c r="J50" s="28">
        <f t="shared" si="10"/>
        <v>0</v>
      </c>
      <c r="K50" s="47">
        <f t="shared" si="12"/>
        <v>0</v>
      </c>
    </row>
    <row r="51" spans="2:11" ht="14.25" x14ac:dyDescent="0.15">
      <c r="B51" s="46">
        <v>37</v>
      </c>
      <c r="C51" s="28">
        <f t="shared" si="13"/>
        <v>774268.16805034236</v>
      </c>
      <c r="D51" s="28">
        <f t="shared" si="6"/>
        <v>33968.220559219684</v>
      </c>
      <c r="E51" s="28">
        <f t="shared" si="7"/>
        <v>3226.1173668764263</v>
      </c>
      <c r="F51" s="47">
        <f t="shared" si="11"/>
        <v>743526.0648579991</v>
      </c>
      <c r="G51" s="46">
        <v>37</v>
      </c>
      <c r="H51" s="28">
        <f t="shared" si="14"/>
        <v>0</v>
      </c>
      <c r="I51" s="28">
        <f t="shared" si="9"/>
        <v>0</v>
      </c>
      <c r="J51" s="28">
        <f t="shared" si="10"/>
        <v>0</v>
      </c>
      <c r="K51" s="47">
        <f t="shared" si="12"/>
        <v>0</v>
      </c>
    </row>
    <row r="52" spans="2:11" ht="14.25" x14ac:dyDescent="0.15">
      <c r="B52" s="46">
        <v>38</v>
      </c>
      <c r="C52" s="28">
        <f t="shared" si="13"/>
        <v>743526.0648579991</v>
      </c>
      <c r="D52" s="28">
        <f t="shared" si="6"/>
        <v>33968.220559219684</v>
      </c>
      <c r="E52" s="28">
        <f t="shared" si="7"/>
        <v>3098.0252702416633</v>
      </c>
      <c r="F52" s="47">
        <f t="shared" si="11"/>
        <v>712655.86956902104</v>
      </c>
      <c r="G52" s="46">
        <v>38</v>
      </c>
      <c r="H52" s="28">
        <f t="shared" si="14"/>
        <v>0</v>
      </c>
      <c r="I52" s="28">
        <f t="shared" si="9"/>
        <v>0</v>
      </c>
      <c r="J52" s="28">
        <f t="shared" si="10"/>
        <v>0</v>
      </c>
      <c r="K52" s="47">
        <f t="shared" si="12"/>
        <v>0</v>
      </c>
    </row>
    <row r="53" spans="2:11" ht="14.25" x14ac:dyDescent="0.15">
      <c r="B53" s="46">
        <v>39</v>
      </c>
      <c r="C53" s="28">
        <f t="shared" si="13"/>
        <v>712655.86956902104</v>
      </c>
      <c r="D53" s="28">
        <f t="shared" si="6"/>
        <v>33968.220559219684</v>
      </c>
      <c r="E53" s="28">
        <f t="shared" si="7"/>
        <v>2969.3994565375874</v>
      </c>
      <c r="F53" s="47">
        <f t="shared" si="11"/>
        <v>681657.04846633889</v>
      </c>
      <c r="G53" s="46">
        <v>39</v>
      </c>
      <c r="H53" s="28">
        <f t="shared" si="14"/>
        <v>0</v>
      </c>
      <c r="I53" s="28">
        <f t="shared" si="9"/>
        <v>0</v>
      </c>
      <c r="J53" s="28">
        <f t="shared" si="10"/>
        <v>0</v>
      </c>
      <c r="K53" s="47">
        <f t="shared" si="12"/>
        <v>0</v>
      </c>
    </row>
    <row r="54" spans="2:11" ht="14.25" x14ac:dyDescent="0.15">
      <c r="B54" s="46">
        <v>40</v>
      </c>
      <c r="C54" s="28">
        <f t="shared" si="13"/>
        <v>681657.04846633889</v>
      </c>
      <c r="D54" s="28">
        <f t="shared" si="6"/>
        <v>33968.220559219684</v>
      </c>
      <c r="E54" s="28">
        <f t="shared" si="7"/>
        <v>2840.2377019430787</v>
      </c>
      <c r="F54" s="47">
        <f t="shared" si="11"/>
        <v>650529.06560906221</v>
      </c>
      <c r="G54" s="46">
        <v>40</v>
      </c>
      <c r="H54" s="28">
        <f t="shared" si="14"/>
        <v>0</v>
      </c>
      <c r="I54" s="28">
        <f t="shared" si="9"/>
        <v>0</v>
      </c>
      <c r="J54" s="28">
        <f t="shared" si="10"/>
        <v>0</v>
      </c>
      <c r="K54" s="47">
        <f t="shared" si="12"/>
        <v>0</v>
      </c>
    </row>
    <row r="55" spans="2:11" ht="14.25" x14ac:dyDescent="0.15">
      <c r="B55" s="46">
        <v>41</v>
      </c>
      <c r="C55" s="28">
        <f t="shared" si="13"/>
        <v>650529.06560906221</v>
      </c>
      <c r="D55" s="28">
        <f t="shared" si="6"/>
        <v>33968.220559219684</v>
      </c>
      <c r="E55" s="28">
        <f t="shared" si="7"/>
        <v>2710.5377733710925</v>
      </c>
      <c r="F55" s="47">
        <f t="shared" si="11"/>
        <v>619271.38282321359</v>
      </c>
      <c r="G55" s="46">
        <v>41</v>
      </c>
      <c r="H55" s="28">
        <f t="shared" si="14"/>
        <v>0</v>
      </c>
      <c r="I55" s="28">
        <f t="shared" si="9"/>
        <v>0</v>
      </c>
      <c r="J55" s="28">
        <f t="shared" si="10"/>
        <v>0</v>
      </c>
      <c r="K55" s="47">
        <f t="shared" si="12"/>
        <v>0</v>
      </c>
    </row>
    <row r="56" spans="2:11" ht="14.25" x14ac:dyDescent="0.15">
      <c r="B56" s="46">
        <v>42</v>
      </c>
      <c r="C56" s="28">
        <f t="shared" si="13"/>
        <v>619271.38282321359</v>
      </c>
      <c r="D56" s="28">
        <f t="shared" si="6"/>
        <v>33968.220559219684</v>
      </c>
      <c r="E56" s="28">
        <f t="shared" si="7"/>
        <v>2580.2974284300567</v>
      </c>
      <c r="F56" s="47">
        <f t="shared" si="11"/>
        <v>587883.45969242393</v>
      </c>
      <c r="G56" s="46">
        <v>42</v>
      </c>
      <c r="H56" s="28">
        <f t="shared" si="14"/>
        <v>0</v>
      </c>
      <c r="I56" s="28">
        <f t="shared" si="9"/>
        <v>0</v>
      </c>
      <c r="J56" s="28">
        <f t="shared" si="10"/>
        <v>0</v>
      </c>
      <c r="K56" s="47">
        <f t="shared" si="12"/>
        <v>0</v>
      </c>
    </row>
    <row r="57" spans="2:11" ht="14.25" x14ac:dyDescent="0.15">
      <c r="B57" s="46">
        <v>43</v>
      </c>
      <c r="C57" s="28">
        <f t="shared" si="13"/>
        <v>587883.45969242393</v>
      </c>
      <c r="D57" s="28">
        <f t="shared" si="6"/>
        <v>33968.220559219684</v>
      </c>
      <c r="E57" s="28">
        <f t="shared" si="7"/>
        <v>2449.5144153850997</v>
      </c>
      <c r="F57" s="47">
        <f t="shared" si="11"/>
        <v>556364.7535485893</v>
      </c>
      <c r="G57" s="46">
        <v>43</v>
      </c>
      <c r="H57" s="28">
        <f t="shared" si="14"/>
        <v>0</v>
      </c>
      <c r="I57" s="28">
        <f t="shared" si="9"/>
        <v>0</v>
      </c>
      <c r="J57" s="28">
        <f t="shared" si="10"/>
        <v>0</v>
      </c>
      <c r="K57" s="47">
        <f t="shared" si="12"/>
        <v>0</v>
      </c>
    </row>
    <row r="58" spans="2:11" ht="14.25" x14ac:dyDescent="0.15">
      <c r="B58" s="46">
        <v>44</v>
      </c>
      <c r="C58" s="28">
        <f t="shared" si="13"/>
        <v>556364.7535485893</v>
      </c>
      <c r="D58" s="28">
        <f t="shared" si="6"/>
        <v>33968.220559219684</v>
      </c>
      <c r="E58" s="28">
        <f t="shared" si="7"/>
        <v>2318.1864731191222</v>
      </c>
      <c r="F58" s="47">
        <f t="shared" si="11"/>
        <v>524714.71946248866</v>
      </c>
      <c r="G58" s="46">
        <v>44</v>
      </c>
      <c r="H58" s="28">
        <f t="shared" si="14"/>
        <v>0</v>
      </c>
      <c r="I58" s="28">
        <f t="shared" si="9"/>
        <v>0</v>
      </c>
      <c r="J58" s="28">
        <f t="shared" si="10"/>
        <v>0</v>
      </c>
      <c r="K58" s="47">
        <f t="shared" si="12"/>
        <v>0</v>
      </c>
    </row>
    <row r="59" spans="2:11" ht="14.25" x14ac:dyDescent="0.15">
      <c r="B59" s="46">
        <v>45</v>
      </c>
      <c r="C59" s="28">
        <f t="shared" si="13"/>
        <v>524714.71946248866</v>
      </c>
      <c r="D59" s="28">
        <f t="shared" si="6"/>
        <v>33968.220559219684</v>
      </c>
      <c r="E59" s="28">
        <f t="shared" si="7"/>
        <v>2186.3113310937028</v>
      </c>
      <c r="F59" s="47">
        <f t="shared" si="11"/>
        <v>492932.81023436261</v>
      </c>
      <c r="G59" s="46">
        <v>45</v>
      </c>
      <c r="H59" s="28">
        <f t="shared" si="14"/>
        <v>0</v>
      </c>
      <c r="I59" s="28">
        <f t="shared" si="9"/>
        <v>0</v>
      </c>
      <c r="J59" s="28">
        <f t="shared" si="10"/>
        <v>0</v>
      </c>
      <c r="K59" s="47">
        <f t="shared" si="12"/>
        <v>0</v>
      </c>
    </row>
    <row r="60" spans="2:11" ht="14.25" x14ac:dyDescent="0.15">
      <c r="B60" s="46">
        <v>46</v>
      </c>
      <c r="C60" s="28">
        <f t="shared" si="13"/>
        <v>492932.81023436261</v>
      </c>
      <c r="D60" s="28">
        <f t="shared" si="6"/>
        <v>33968.220559219684</v>
      </c>
      <c r="E60" s="28">
        <f t="shared" si="7"/>
        <v>2053.8867093098443</v>
      </c>
      <c r="F60" s="47">
        <f t="shared" si="11"/>
        <v>461018.47638445278</v>
      </c>
      <c r="G60" s="46">
        <v>46</v>
      </c>
      <c r="H60" s="28">
        <f t="shared" si="14"/>
        <v>0</v>
      </c>
      <c r="I60" s="28">
        <f t="shared" si="9"/>
        <v>0</v>
      </c>
      <c r="J60" s="28">
        <f t="shared" si="10"/>
        <v>0</v>
      </c>
      <c r="K60" s="47">
        <f t="shared" si="12"/>
        <v>0</v>
      </c>
    </row>
    <row r="61" spans="2:11" ht="14.25" x14ac:dyDescent="0.15">
      <c r="B61" s="46">
        <v>47</v>
      </c>
      <c r="C61" s="28">
        <f t="shared" si="13"/>
        <v>461018.47638445278</v>
      </c>
      <c r="D61" s="28">
        <f t="shared" si="6"/>
        <v>33968.220559219684</v>
      </c>
      <c r="E61" s="28">
        <f t="shared" si="7"/>
        <v>1920.9103182685533</v>
      </c>
      <c r="F61" s="47">
        <f t="shared" si="11"/>
        <v>428971.16614350164</v>
      </c>
      <c r="G61" s="46">
        <v>47</v>
      </c>
      <c r="H61" s="28">
        <f t="shared" si="14"/>
        <v>0</v>
      </c>
      <c r="I61" s="28">
        <f t="shared" si="9"/>
        <v>0</v>
      </c>
      <c r="J61" s="28">
        <f t="shared" si="10"/>
        <v>0</v>
      </c>
      <c r="K61" s="47">
        <f t="shared" si="12"/>
        <v>0</v>
      </c>
    </row>
    <row r="62" spans="2:11" ht="14.25" x14ac:dyDescent="0.15">
      <c r="B62" s="46">
        <v>48</v>
      </c>
      <c r="C62" s="28">
        <f t="shared" si="13"/>
        <v>428971.16614350164</v>
      </c>
      <c r="D62" s="28">
        <f t="shared" si="6"/>
        <v>33968.220559219684</v>
      </c>
      <c r="E62" s="28">
        <f t="shared" si="7"/>
        <v>1787.3798589312571</v>
      </c>
      <c r="F62" s="47">
        <f t="shared" si="11"/>
        <v>396790.32544321322</v>
      </c>
      <c r="G62" s="46">
        <v>48</v>
      </c>
      <c r="H62" s="28">
        <f t="shared" si="14"/>
        <v>0</v>
      </c>
      <c r="I62" s="28">
        <f t="shared" si="9"/>
        <v>0</v>
      </c>
      <c r="J62" s="28">
        <f t="shared" si="10"/>
        <v>0</v>
      </c>
      <c r="K62" s="47">
        <f t="shared" si="12"/>
        <v>0</v>
      </c>
    </row>
    <row r="63" spans="2:11" ht="14.25" x14ac:dyDescent="0.15">
      <c r="B63" s="46">
        <v>49</v>
      </c>
      <c r="C63" s="28">
        <f t="shared" si="13"/>
        <v>396790.32544321322</v>
      </c>
      <c r="D63" s="28">
        <f t="shared" si="6"/>
        <v>33968.220559219684</v>
      </c>
      <c r="E63" s="28">
        <f t="shared" si="7"/>
        <v>1653.2930226800552</v>
      </c>
      <c r="F63" s="47">
        <f t="shared" si="11"/>
        <v>364475.39790667361</v>
      </c>
      <c r="G63" s="46">
        <v>49</v>
      </c>
      <c r="H63" s="28">
        <f t="shared" si="14"/>
        <v>0</v>
      </c>
      <c r="I63" s="28">
        <f t="shared" si="9"/>
        <v>0</v>
      </c>
      <c r="J63" s="28">
        <f t="shared" si="10"/>
        <v>0</v>
      </c>
      <c r="K63" s="47">
        <f t="shared" si="12"/>
        <v>0</v>
      </c>
    </row>
    <row r="64" spans="2:11" ht="14.25" x14ac:dyDescent="0.15">
      <c r="B64" s="46">
        <v>50</v>
      </c>
      <c r="C64" s="28">
        <f t="shared" si="13"/>
        <v>364475.39790667361</v>
      </c>
      <c r="D64" s="28">
        <f t="shared" si="6"/>
        <v>33968.220559219684</v>
      </c>
      <c r="E64" s="28">
        <f t="shared" si="7"/>
        <v>1518.6474912778067</v>
      </c>
      <c r="F64" s="47">
        <f t="shared" si="11"/>
        <v>332025.82483873167</v>
      </c>
      <c r="G64" s="46">
        <v>50</v>
      </c>
      <c r="H64" s="28">
        <f t="shared" si="14"/>
        <v>0</v>
      </c>
      <c r="I64" s="28">
        <f t="shared" si="9"/>
        <v>0</v>
      </c>
      <c r="J64" s="28">
        <f t="shared" si="10"/>
        <v>0</v>
      </c>
      <c r="K64" s="47">
        <f t="shared" si="12"/>
        <v>0</v>
      </c>
    </row>
    <row r="65" spans="2:11" ht="14.25" x14ac:dyDescent="0.15">
      <c r="B65" s="46">
        <v>51</v>
      </c>
      <c r="C65" s="28">
        <f t="shared" si="13"/>
        <v>332025.82483873167</v>
      </c>
      <c r="D65" s="28">
        <f t="shared" si="6"/>
        <v>33968.220559219684</v>
      </c>
      <c r="E65" s="28">
        <f t="shared" si="7"/>
        <v>1383.4409368280487</v>
      </c>
      <c r="F65" s="47">
        <f t="shared" si="11"/>
        <v>299441.04521633999</v>
      </c>
      <c r="G65" s="46">
        <v>51</v>
      </c>
      <c r="H65" s="28">
        <f t="shared" si="14"/>
        <v>0</v>
      </c>
      <c r="I65" s="28">
        <f t="shared" si="9"/>
        <v>0</v>
      </c>
      <c r="J65" s="28">
        <f t="shared" si="10"/>
        <v>0</v>
      </c>
      <c r="K65" s="47">
        <f t="shared" si="12"/>
        <v>0</v>
      </c>
    </row>
    <row r="66" spans="2:11" ht="14.25" x14ac:dyDescent="0.15">
      <c r="B66" s="46">
        <v>52</v>
      </c>
      <c r="C66" s="28">
        <f t="shared" si="13"/>
        <v>299441.04521633999</v>
      </c>
      <c r="D66" s="28">
        <f t="shared" si="6"/>
        <v>33968.220559219684</v>
      </c>
      <c r="E66" s="28">
        <f t="shared" si="7"/>
        <v>1247.67102173475</v>
      </c>
      <c r="F66" s="47">
        <f t="shared" si="11"/>
        <v>266720.49567885511</v>
      </c>
      <c r="G66" s="46">
        <v>52</v>
      </c>
      <c r="H66" s="28">
        <f t="shared" si="14"/>
        <v>0</v>
      </c>
      <c r="I66" s="28">
        <f t="shared" si="9"/>
        <v>0</v>
      </c>
      <c r="J66" s="28">
        <f t="shared" si="10"/>
        <v>0</v>
      </c>
      <c r="K66" s="47">
        <f t="shared" si="12"/>
        <v>0</v>
      </c>
    </row>
    <row r="67" spans="2:11" ht="14.25" x14ac:dyDescent="0.15">
      <c r="B67" s="46">
        <v>53</v>
      </c>
      <c r="C67" s="28">
        <f t="shared" si="13"/>
        <v>266720.49567885511</v>
      </c>
      <c r="D67" s="28">
        <f t="shared" si="6"/>
        <v>33968.220559219684</v>
      </c>
      <c r="E67" s="28">
        <f t="shared" si="7"/>
        <v>1111.3353986618963</v>
      </c>
      <c r="F67" s="47">
        <f t="shared" si="11"/>
        <v>233863.61051829733</v>
      </c>
      <c r="G67" s="46">
        <v>53</v>
      </c>
      <c r="H67" s="28">
        <f t="shared" si="14"/>
        <v>0</v>
      </c>
      <c r="I67" s="28">
        <f t="shared" si="9"/>
        <v>0</v>
      </c>
      <c r="J67" s="28">
        <f t="shared" si="10"/>
        <v>0</v>
      </c>
      <c r="K67" s="47">
        <f t="shared" si="12"/>
        <v>0</v>
      </c>
    </row>
    <row r="68" spans="2:11" ht="14.25" x14ac:dyDescent="0.15">
      <c r="B68" s="46">
        <v>54</v>
      </c>
      <c r="C68" s="28">
        <f t="shared" si="13"/>
        <v>233863.61051829733</v>
      </c>
      <c r="D68" s="28">
        <f t="shared" si="6"/>
        <v>33968.220559219684</v>
      </c>
      <c r="E68" s="28">
        <f t="shared" si="7"/>
        <v>974.43171049290561</v>
      </c>
      <c r="F68" s="47">
        <f t="shared" si="11"/>
        <v>200869.82166957055</v>
      </c>
      <c r="G68" s="46">
        <v>54</v>
      </c>
      <c r="H68" s="28">
        <f t="shared" si="14"/>
        <v>0</v>
      </c>
      <c r="I68" s="28">
        <f t="shared" si="9"/>
        <v>0</v>
      </c>
      <c r="J68" s="28">
        <f t="shared" si="10"/>
        <v>0</v>
      </c>
      <c r="K68" s="47">
        <f t="shared" si="12"/>
        <v>0</v>
      </c>
    </row>
    <row r="69" spans="2:11" ht="14.25" x14ac:dyDescent="0.15">
      <c r="B69" s="46">
        <v>55</v>
      </c>
      <c r="C69" s="28">
        <f t="shared" si="13"/>
        <v>200869.82166957055</v>
      </c>
      <c r="D69" s="28">
        <f t="shared" si="6"/>
        <v>33968.220559219684</v>
      </c>
      <c r="E69" s="28">
        <f t="shared" si="7"/>
        <v>836.95759028987732</v>
      </c>
      <c r="F69" s="47">
        <f t="shared" si="11"/>
        <v>167738.55870064074</v>
      </c>
      <c r="G69" s="46">
        <v>55</v>
      </c>
      <c r="H69" s="28">
        <f t="shared" si="14"/>
        <v>0</v>
      </c>
      <c r="I69" s="28">
        <f t="shared" si="9"/>
        <v>0</v>
      </c>
      <c r="J69" s="28">
        <f t="shared" si="10"/>
        <v>0</v>
      </c>
      <c r="K69" s="47">
        <f t="shared" si="12"/>
        <v>0</v>
      </c>
    </row>
    <row r="70" spans="2:11" ht="14.25" x14ac:dyDescent="0.15">
      <c r="B70" s="46">
        <v>56</v>
      </c>
      <c r="C70" s="28">
        <f t="shared" si="13"/>
        <v>167738.55870064074</v>
      </c>
      <c r="D70" s="28">
        <f t="shared" si="6"/>
        <v>33968.220559219684</v>
      </c>
      <c r="E70" s="28">
        <f t="shared" si="7"/>
        <v>698.9106612526698</v>
      </c>
      <c r="F70" s="47">
        <f t="shared" si="11"/>
        <v>134469.24880267374</v>
      </c>
      <c r="G70" s="46">
        <v>56</v>
      </c>
      <c r="H70" s="28">
        <f t="shared" si="14"/>
        <v>0</v>
      </c>
      <c r="I70" s="28">
        <f t="shared" si="9"/>
        <v>0</v>
      </c>
      <c r="J70" s="28">
        <f t="shared" si="10"/>
        <v>0</v>
      </c>
      <c r="K70" s="47">
        <f t="shared" si="12"/>
        <v>0</v>
      </c>
    </row>
    <row r="71" spans="2:11" ht="14.25" x14ac:dyDescent="0.15">
      <c r="B71" s="46">
        <v>57</v>
      </c>
      <c r="C71" s="28">
        <f t="shared" si="13"/>
        <v>134469.24880267374</v>
      </c>
      <c r="D71" s="28">
        <f t="shared" si="6"/>
        <v>33968.220559219684</v>
      </c>
      <c r="E71" s="28">
        <f t="shared" si="7"/>
        <v>560.28853667780731</v>
      </c>
      <c r="F71" s="47">
        <f t="shared" si="11"/>
        <v>101061.31678013186</v>
      </c>
      <c r="G71" s="46">
        <v>57</v>
      </c>
      <c r="H71" s="28">
        <f t="shared" si="14"/>
        <v>0</v>
      </c>
      <c r="I71" s="28">
        <f t="shared" si="9"/>
        <v>0</v>
      </c>
      <c r="J71" s="28">
        <f t="shared" si="10"/>
        <v>0</v>
      </c>
      <c r="K71" s="47">
        <f t="shared" si="12"/>
        <v>0</v>
      </c>
    </row>
    <row r="72" spans="2:11" ht="14.25" x14ac:dyDescent="0.15">
      <c r="B72" s="46">
        <v>58</v>
      </c>
      <c r="C72" s="28">
        <f t="shared" si="13"/>
        <v>101061.31678013186</v>
      </c>
      <c r="D72" s="28">
        <f t="shared" si="6"/>
        <v>33968.220559219684</v>
      </c>
      <c r="E72" s="28">
        <f t="shared" si="7"/>
        <v>421.08881991721614</v>
      </c>
      <c r="F72" s="47">
        <f t="shared" si="11"/>
        <v>67514.185040829398</v>
      </c>
      <c r="G72" s="46">
        <v>58</v>
      </c>
      <c r="H72" s="28">
        <f t="shared" si="14"/>
        <v>0</v>
      </c>
      <c r="I72" s="28">
        <f t="shared" si="9"/>
        <v>0</v>
      </c>
      <c r="J72" s="28">
        <f t="shared" si="10"/>
        <v>0</v>
      </c>
      <c r="K72" s="47">
        <f t="shared" si="12"/>
        <v>0</v>
      </c>
    </row>
    <row r="73" spans="2:11" ht="14.25" x14ac:dyDescent="0.15">
      <c r="B73" s="46">
        <v>59</v>
      </c>
      <c r="C73" s="28">
        <f t="shared" si="13"/>
        <v>67514.185040829398</v>
      </c>
      <c r="D73" s="28">
        <f t="shared" si="6"/>
        <v>33968.220559219684</v>
      </c>
      <c r="E73" s="28">
        <f t="shared" si="7"/>
        <v>281.30910433678918</v>
      </c>
      <c r="F73" s="47">
        <f t="shared" si="11"/>
        <v>33827.273585946503</v>
      </c>
      <c r="G73" s="46">
        <v>59</v>
      </c>
      <c r="H73" s="28">
        <f t="shared" si="14"/>
        <v>0</v>
      </c>
      <c r="I73" s="28">
        <f t="shared" si="9"/>
        <v>0</v>
      </c>
      <c r="J73" s="28">
        <f t="shared" si="10"/>
        <v>0</v>
      </c>
      <c r="K73" s="47">
        <f t="shared" si="12"/>
        <v>0</v>
      </c>
    </row>
    <row r="74" spans="2:11" ht="14.25" x14ac:dyDescent="0.15">
      <c r="B74" s="46">
        <v>60</v>
      </c>
      <c r="C74" s="28">
        <f t="shared" si="13"/>
        <v>33827.273585946503</v>
      </c>
      <c r="D74" s="28">
        <f t="shared" si="6"/>
        <v>33968.220559219684</v>
      </c>
      <c r="E74" s="28">
        <f t="shared" si="7"/>
        <v>140.94697327477709</v>
      </c>
      <c r="F74" s="47">
        <f t="shared" si="11"/>
        <v>1.5934347175061703E-9</v>
      </c>
      <c r="G74" s="46">
        <v>60</v>
      </c>
      <c r="H74" s="28">
        <f t="shared" si="14"/>
        <v>0</v>
      </c>
      <c r="I74" s="28">
        <f t="shared" si="9"/>
        <v>0</v>
      </c>
      <c r="J74" s="28">
        <f t="shared" si="10"/>
        <v>0</v>
      </c>
      <c r="K74" s="47">
        <f t="shared" si="12"/>
        <v>0</v>
      </c>
    </row>
    <row r="75" spans="2:11" ht="14.25" x14ac:dyDescent="0.15">
      <c r="B75" s="46">
        <v>61</v>
      </c>
      <c r="C75" s="28">
        <f t="shared" si="13"/>
        <v>1.5934347175061703E-9</v>
      </c>
      <c r="D75" s="28">
        <f t="shared" si="6"/>
        <v>1.6000740288291126E-9</v>
      </c>
      <c r="E75" s="28">
        <f t="shared" si="7"/>
        <v>6.6393113229423768E-12</v>
      </c>
      <c r="F75" s="47">
        <f t="shared" si="11"/>
        <v>0</v>
      </c>
      <c r="G75" s="46">
        <v>61</v>
      </c>
      <c r="H75" s="28">
        <f t="shared" si="14"/>
        <v>0</v>
      </c>
      <c r="I75" s="28">
        <f t="shared" si="9"/>
        <v>0</v>
      </c>
      <c r="J75" s="28">
        <f t="shared" si="10"/>
        <v>0</v>
      </c>
      <c r="K75" s="47">
        <f t="shared" si="12"/>
        <v>0</v>
      </c>
    </row>
    <row r="76" spans="2:11" ht="14.25" x14ac:dyDescent="0.15">
      <c r="B76" s="46">
        <v>62</v>
      </c>
      <c r="C76" s="28">
        <f t="shared" si="13"/>
        <v>0</v>
      </c>
      <c r="D76" s="28">
        <f t="shared" si="6"/>
        <v>0</v>
      </c>
      <c r="E76" s="28">
        <f t="shared" si="7"/>
        <v>0</v>
      </c>
      <c r="F76" s="47">
        <f t="shared" si="11"/>
        <v>0</v>
      </c>
      <c r="G76" s="46">
        <v>62</v>
      </c>
      <c r="H76" s="28">
        <f t="shared" si="14"/>
        <v>0</v>
      </c>
      <c r="I76" s="28">
        <f t="shared" si="9"/>
        <v>0</v>
      </c>
      <c r="J76" s="28">
        <f t="shared" si="10"/>
        <v>0</v>
      </c>
      <c r="K76" s="47">
        <f t="shared" si="12"/>
        <v>0</v>
      </c>
    </row>
    <row r="77" spans="2:11" ht="14.25" x14ac:dyDescent="0.15">
      <c r="B77" s="46">
        <v>63</v>
      </c>
      <c r="C77" s="28">
        <f t="shared" si="13"/>
        <v>0</v>
      </c>
      <c r="D77" s="28">
        <f t="shared" si="6"/>
        <v>0</v>
      </c>
      <c r="E77" s="28">
        <f t="shared" si="7"/>
        <v>0</v>
      </c>
      <c r="F77" s="47">
        <f t="shared" si="11"/>
        <v>0</v>
      </c>
      <c r="G77" s="46">
        <v>63</v>
      </c>
      <c r="H77" s="28">
        <f t="shared" si="14"/>
        <v>0</v>
      </c>
      <c r="I77" s="28">
        <f t="shared" si="9"/>
        <v>0</v>
      </c>
      <c r="J77" s="28">
        <f t="shared" si="10"/>
        <v>0</v>
      </c>
      <c r="K77" s="47">
        <f t="shared" si="12"/>
        <v>0</v>
      </c>
    </row>
    <row r="78" spans="2:11" ht="14.25" x14ac:dyDescent="0.15">
      <c r="B78" s="46">
        <v>64</v>
      </c>
      <c r="C78" s="28">
        <f t="shared" si="13"/>
        <v>0</v>
      </c>
      <c r="D78" s="28">
        <f t="shared" si="6"/>
        <v>0</v>
      </c>
      <c r="E78" s="28">
        <f t="shared" si="7"/>
        <v>0</v>
      </c>
      <c r="F78" s="47">
        <f t="shared" si="11"/>
        <v>0</v>
      </c>
      <c r="G78" s="46">
        <v>64</v>
      </c>
      <c r="H78" s="28">
        <f t="shared" si="14"/>
        <v>0</v>
      </c>
      <c r="I78" s="28">
        <f t="shared" si="9"/>
        <v>0</v>
      </c>
      <c r="J78" s="28">
        <f t="shared" si="10"/>
        <v>0</v>
      </c>
      <c r="K78" s="47">
        <f t="shared" si="12"/>
        <v>0</v>
      </c>
    </row>
    <row r="79" spans="2:11" ht="14.25" x14ac:dyDescent="0.15">
      <c r="B79" s="46">
        <v>65</v>
      </c>
      <c r="C79" s="28">
        <f t="shared" si="13"/>
        <v>0</v>
      </c>
      <c r="D79" s="28">
        <f t="shared" si="6"/>
        <v>0</v>
      </c>
      <c r="E79" s="28">
        <f t="shared" si="7"/>
        <v>0</v>
      </c>
      <c r="F79" s="47">
        <f t="shared" ref="F79:F110" si="15">IF(C79&lt;&gt;"", (C79+E79)-D79, "")</f>
        <v>0</v>
      </c>
      <c r="G79" s="46">
        <v>65</v>
      </c>
      <c r="H79" s="28">
        <f t="shared" si="14"/>
        <v>0</v>
      </c>
      <c r="I79" s="28">
        <f t="shared" si="9"/>
        <v>0</v>
      </c>
      <c r="J79" s="28">
        <f t="shared" si="10"/>
        <v>0</v>
      </c>
      <c r="K79" s="47">
        <f t="shared" ref="K79:K110" si="16">IF(H79&lt;&gt;"", (H79+J79)-I79, "")</f>
        <v>0</v>
      </c>
    </row>
    <row r="80" spans="2:11" ht="14.25" x14ac:dyDescent="0.15">
      <c r="B80" s="46">
        <v>66</v>
      </c>
      <c r="C80" s="28">
        <f t="shared" ref="C80:C111" si="17">F79</f>
        <v>0</v>
      </c>
      <c r="D80" s="28">
        <f t="shared" ref="D80:D143" si="18">IF(C80&lt;&gt;"",IF(C80+E80&gt;$J$5,$J$5,(C80+E80)),"")</f>
        <v>0</v>
      </c>
      <c r="E80" s="28">
        <f t="shared" ref="E80:E143" si="19">IF(C80&lt;&gt;"", C80*$F$5/12, "")</f>
        <v>0</v>
      </c>
      <c r="F80" s="47">
        <f t="shared" si="15"/>
        <v>0</v>
      </c>
      <c r="G80" s="46">
        <v>66</v>
      </c>
      <c r="H80" s="28">
        <f t="shared" ref="H80:H111" si="20">K79</f>
        <v>0</v>
      </c>
      <c r="I80" s="28">
        <f t="shared" ref="I80:I143" si="21">IF(H80&lt;&gt;"",IF(H80+J80&gt;$J$6,$J$6,(H80+J80)),"")</f>
        <v>0</v>
      </c>
      <c r="J80" s="28">
        <f t="shared" ref="J80:J143" si="22">IF(H80&lt;&gt;"", H80*$F$6/12, "")</f>
        <v>0</v>
      </c>
      <c r="K80" s="47">
        <f t="shared" si="16"/>
        <v>0</v>
      </c>
    </row>
    <row r="81" spans="2:11" ht="14.25" x14ac:dyDescent="0.15">
      <c r="B81" s="46">
        <v>67</v>
      </c>
      <c r="C81" s="28">
        <f t="shared" si="17"/>
        <v>0</v>
      </c>
      <c r="D81" s="28">
        <f t="shared" si="18"/>
        <v>0</v>
      </c>
      <c r="E81" s="28">
        <f t="shared" si="19"/>
        <v>0</v>
      </c>
      <c r="F81" s="47">
        <f t="shared" si="15"/>
        <v>0</v>
      </c>
      <c r="G81" s="46">
        <v>67</v>
      </c>
      <c r="H81" s="28">
        <f t="shared" si="20"/>
        <v>0</v>
      </c>
      <c r="I81" s="28">
        <f t="shared" si="21"/>
        <v>0</v>
      </c>
      <c r="J81" s="28">
        <f t="shared" si="22"/>
        <v>0</v>
      </c>
      <c r="K81" s="47">
        <f t="shared" si="16"/>
        <v>0</v>
      </c>
    </row>
    <row r="82" spans="2:11" ht="14.25" x14ac:dyDescent="0.15">
      <c r="B82" s="46">
        <v>68</v>
      </c>
      <c r="C82" s="28">
        <f t="shared" si="17"/>
        <v>0</v>
      </c>
      <c r="D82" s="28">
        <f t="shared" si="18"/>
        <v>0</v>
      </c>
      <c r="E82" s="28">
        <f t="shared" si="19"/>
        <v>0</v>
      </c>
      <c r="F82" s="47">
        <f t="shared" si="15"/>
        <v>0</v>
      </c>
      <c r="G82" s="46">
        <v>68</v>
      </c>
      <c r="H82" s="28">
        <f t="shared" si="20"/>
        <v>0</v>
      </c>
      <c r="I82" s="28">
        <f t="shared" si="21"/>
        <v>0</v>
      </c>
      <c r="J82" s="28">
        <f t="shared" si="22"/>
        <v>0</v>
      </c>
      <c r="K82" s="47">
        <f t="shared" si="16"/>
        <v>0</v>
      </c>
    </row>
    <row r="83" spans="2:11" ht="14.25" x14ac:dyDescent="0.15">
      <c r="B83" s="46">
        <v>69</v>
      </c>
      <c r="C83" s="28">
        <f t="shared" si="17"/>
        <v>0</v>
      </c>
      <c r="D83" s="28">
        <f t="shared" si="18"/>
        <v>0</v>
      </c>
      <c r="E83" s="28">
        <f t="shared" si="19"/>
        <v>0</v>
      </c>
      <c r="F83" s="47">
        <f t="shared" si="15"/>
        <v>0</v>
      </c>
      <c r="G83" s="46">
        <v>69</v>
      </c>
      <c r="H83" s="28">
        <f t="shared" si="20"/>
        <v>0</v>
      </c>
      <c r="I83" s="28">
        <f t="shared" si="21"/>
        <v>0</v>
      </c>
      <c r="J83" s="28">
        <f t="shared" si="22"/>
        <v>0</v>
      </c>
      <c r="K83" s="47">
        <f t="shared" si="16"/>
        <v>0</v>
      </c>
    </row>
    <row r="84" spans="2:11" ht="14.25" x14ac:dyDescent="0.15">
      <c r="B84" s="46">
        <v>70</v>
      </c>
      <c r="C84" s="28">
        <f t="shared" si="17"/>
        <v>0</v>
      </c>
      <c r="D84" s="28">
        <f t="shared" si="18"/>
        <v>0</v>
      </c>
      <c r="E84" s="28">
        <f t="shared" si="19"/>
        <v>0</v>
      </c>
      <c r="F84" s="47">
        <f t="shared" si="15"/>
        <v>0</v>
      </c>
      <c r="G84" s="46">
        <v>70</v>
      </c>
      <c r="H84" s="28">
        <f t="shared" si="20"/>
        <v>0</v>
      </c>
      <c r="I84" s="28">
        <f t="shared" si="21"/>
        <v>0</v>
      </c>
      <c r="J84" s="28">
        <f t="shared" si="22"/>
        <v>0</v>
      </c>
      <c r="K84" s="47">
        <f t="shared" si="16"/>
        <v>0</v>
      </c>
    </row>
    <row r="85" spans="2:11" ht="14.25" x14ac:dyDescent="0.15">
      <c r="B85" s="46">
        <v>71</v>
      </c>
      <c r="C85" s="28">
        <f t="shared" si="17"/>
        <v>0</v>
      </c>
      <c r="D85" s="28">
        <f t="shared" si="18"/>
        <v>0</v>
      </c>
      <c r="E85" s="28">
        <f t="shared" si="19"/>
        <v>0</v>
      </c>
      <c r="F85" s="47">
        <f t="shared" si="15"/>
        <v>0</v>
      </c>
      <c r="G85" s="46">
        <v>71</v>
      </c>
      <c r="H85" s="28">
        <f t="shared" si="20"/>
        <v>0</v>
      </c>
      <c r="I85" s="28">
        <f t="shared" si="21"/>
        <v>0</v>
      </c>
      <c r="J85" s="28">
        <f t="shared" si="22"/>
        <v>0</v>
      </c>
      <c r="K85" s="47">
        <f t="shared" si="16"/>
        <v>0</v>
      </c>
    </row>
    <row r="86" spans="2:11" ht="14.25" x14ac:dyDescent="0.15">
      <c r="B86" s="46">
        <v>72</v>
      </c>
      <c r="C86" s="28">
        <f t="shared" si="17"/>
        <v>0</v>
      </c>
      <c r="D86" s="28">
        <f t="shared" si="18"/>
        <v>0</v>
      </c>
      <c r="E86" s="28">
        <f t="shared" si="19"/>
        <v>0</v>
      </c>
      <c r="F86" s="47">
        <f t="shared" si="15"/>
        <v>0</v>
      </c>
      <c r="G86" s="46">
        <v>72</v>
      </c>
      <c r="H86" s="28">
        <f t="shared" si="20"/>
        <v>0</v>
      </c>
      <c r="I86" s="28">
        <f t="shared" si="21"/>
        <v>0</v>
      </c>
      <c r="J86" s="28">
        <f t="shared" si="22"/>
        <v>0</v>
      </c>
      <c r="K86" s="47">
        <f t="shared" si="16"/>
        <v>0</v>
      </c>
    </row>
    <row r="87" spans="2:11" ht="14.25" x14ac:dyDescent="0.15">
      <c r="B87" s="46">
        <v>73</v>
      </c>
      <c r="C87" s="28">
        <f t="shared" si="17"/>
        <v>0</v>
      </c>
      <c r="D87" s="28">
        <f t="shared" si="18"/>
        <v>0</v>
      </c>
      <c r="E87" s="28">
        <f t="shared" si="19"/>
        <v>0</v>
      </c>
      <c r="F87" s="47">
        <f t="shared" si="15"/>
        <v>0</v>
      </c>
      <c r="G87" s="46">
        <v>73</v>
      </c>
      <c r="H87" s="28">
        <f t="shared" si="20"/>
        <v>0</v>
      </c>
      <c r="I87" s="28">
        <f t="shared" si="21"/>
        <v>0</v>
      </c>
      <c r="J87" s="28">
        <f t="shared" si="22"/>
        <v>0</v>
      </c>
      <c r="K87" s="47">
        <f t="shared" si="16"/>
        <v>0</v>
      </c>
    </row>
    <row r="88" spans="2:11" ht="14.25" x14ac:dyDescent="0.15">
      <c r="B88" s="46">
        <v>74</v>
      </c>
      <c r="C88" s="28">
        <f t="shared" si="17"/>
        <v>0</v>
      </c>
      <c r="D88" s="28">
        <f t="shared" si="18"/>
        <v>0</v>
      </c>
      <c r="E88" s="28">
        <f t="shared" si="19"/>
        <v>0</v>
      </c>
      <c r="F88" s="47">
        <f t="shared" si="15"/>
        <v>0</v>
      </c>
      <c r="G88" s="46">
        <v>74</v>
      </c>
      <c r="H88" s="28">
        <f t="shared" si="20"/>
        <v>0</v>
      </c>
      <c r="I88" s="28">
        <f t="shared" si="21"/>
        <v>0</v>
      </c>
      <c r="J88" s="28">
        <f t="shared" si="22"/>
        <v>0</v>
      </c>
      <c r="K88" s="47">
        <f t="shared" si="16"/>
        <v>0</v>
      </c>
    </row>
    <row r="89" spans="2:11" ht="14.25" x14ac:dyDescent="0.15">
      <c r="B89" s="46">
        <v>75</v>
      </c>
      <c r="C89" s="28">
        <f t="shared" si="17"/>
        <v>0</v>
      </c>
      <c r="D89" s="28">
        <f t="shared" si="18"/>
        <v>0</v>
      </c>
      <c r="E89" s="28">
        <f t="shared" si="19"/>
        <v>0</v>
      </c>
      <c r="F89" s="47">
        <f t="shared" si="15"/>
        <v>0</v>
      </c>
      <c r="G89" s="46">
        <v>75</v>
      </c>
      <c r="H89" s="28">
        <f t="shared" si="20"/>
        <v>0</v>
      </c>
      <c r="I89" s="28">
        <f t="shared" si="21"/>
        <v>0</v>
      </c>
      <c r="J89" s="28">
        <f t="shared" si="22"/>
        <v>0</v>
      </c>
      <c r="K89" s="47">
        <f t="shared" si="16"/>
        <v>0</v>
      </c>
    </row>
    <row r="90" spans="2:11" ht="14.25" x14ac:dyDescent="0.15">
      <c r="B90" s="46">
        <v>76</v>
      </c>
      <c r="C90" s="28">
        <f t="shared" si="17"/>
        <v>0</v>
      </c>
      <c r="D90" s="28">
        <f t="shared" si="18"/>
        <v>0</v>
      </c>
      <c r="E90" s="28">
        <f t="shared" si="19"/>
        <v>0</v>
      </c>
      <c r="F90" s="47">
        <f t="shared" si="15"/>
        <v>0</v>
      </c>
      <c r="G90" s="46">
        <v>76</v>
      </c>
      <c r="H90" s="28">
        <f t="shared" si="20"/>
        <v>0</v>
      </c>
      <c r="I90" s="28">
        <f t="shared" si="21"/>
        <v>0</v>
      </c>
      <c r="J90" s="28">
        <f t="shared" si="22"/>
        <v>0</v>
      </c>
      <c r="K90" s="47">
        <f t="shared" si="16"/>
        <v>0</v>
      </c>
    </row>
    <row r="91" spans="2:11" ht="14.25" x14ac:dyDescent="0.15">
      <c r="B91" s="46">
        <v>77</v>
      </c>
      <c r="C91" s="28">
        <f t="shared" si="17"/>
        <v>0</v>
      </c>
      <c r="D91" s="28">
        <f t="shared" si="18"/>
        <v>0</v>
      </c>
      <c r="E91" s="28">
        <f t="shared" si="19"/>
        <v>0</v>
      </c>
      <c r="F91" s="47">
        <f t="shared" si="15"/>
        <v>0</v>
      </c>
      <c r="G91" s="46">
        <v>77</v>
      </c>
      <c r="H91" s="28">
        <f t="shared" si="20"/>
        <v>0</v>
      </c>
      <c r="I91" s="28">
        <f t="shared" si="21"/>
        <v>0</v>
      </c>
      <c r="J91" s="28">
        <f t="shared" si="22"/>
        <v>0</v>
      </c>
      <c r="K91" s="47">
        <f t="shared" si="16"/>
        <v>0</v>
      </c>
    </row>
    <row r="92" spans="2:11" ht="14.25" x14ac:dyDescent="0.15">
      <c r="B92" s="46">
        <v>78</v>
      </c>
      <c r="C92" s="28">
        <f t="shared" si="17"/>
        <v>0</v>
      </c>
      <c r="D92" s="28">
        <f t="shared" si="18"/>
        <v>0</v>
      </c>
      <c r="E92" s="28">
        <f t="shared" si="19"/>
        <v>0</v>
      </c>
      <c r="F92" s="47">
        <f t="shared" si="15"/>
        <v>0</v>
      </c>
      <c r="G92" s="46">
        <v>78</v>
      </c>
      <c r="H92" s="28">
        <f t="shared" si="20"/>
        <v>0</v>
      </c>
      <c r="I92" s="28">
        <f t="shared" si="21"/>
        <v>0</v>
      </c>
      <c r="J92" s="28">
        <f t="shared" si="22"/>
        <v>0</v>
      </c>
      <c r="K92" s="47">
        <f t="shared" si="16"/>
        <v>0</v>
      </c>
    </row>
    <row r="93" spans="2:11" ht="14.25" x14ac:dyDescent="0.15">
      <c r="B93" s="46">
        <v>79</v>
      </c>
      <c r="C93" s="28">
        <f t="shared" si="17"/>
        <v>0</v>
      </c>
      <c r="D93" s="28">
        <f t="shared" si="18"/>
        <v>0</v>
      </c>
      <c r="E93" s="28">
        <f t="shared" si="19"/>
        <v>0</v>
      </c>
      <c r="F93" s="47">
        <f t="shared" si="15"/>
        <v>0</v>
      </c>
      <c r="G93" s="46">
        <v>79</v>
      </c>
      <c r="H93" s="28">
        <f t="shared" si="20"/>
        <v>0</v>
      </c>
      <c r="I93" s="28">
        <f t="shared" si="21"/>
        <v>0</v>
      </c>
      <c r="J93" s="28">
        <f t="shared" si="22"/>
        <v>0</v>
      </c>
      <c r="K93" s="47">
        <f t="shared" si="16"/>
        <v>0</v>
      </c>
    </row>
    <row r="94" spans="2:11" ht="14.25" x14ac:dyDescent="0.15">
      <c r="B94" s="46">
        <v>80</v>
      </c>
      <c r="C94" s="28">
        <f t="shared" si="17"/>
        <v>0</v>
      </c>
      <c r="D94" s="28">
        <f t="shared" si="18"/>
        <v>0</v>
      </c>
      <c r="E94" s="28">
        <f t="shared" si="19"/>
        <v>0</v>
      </c>
      <c r="F94" s="47">
        <f t="shared" si="15"/>
        <v>0</v>
      </c>
      <c r="G94" s="46">
        <v>80</v>
      </c>
      <c r="H94" s="28">
        <f t="shared" si="20"/>
        <v>0</v>
      </c>
      <c r="I94" s="28">
        <f t="shared" si="21"/>
        <v>0</v>
      </c>
      <c r="J94" s="28">
        <f t="shared" si="22"/>
        <v>0</v>
      </c>
      <c r="K94" s="47">
        <f t="shared" si="16"/>
        <v>0</v>
      </c>
    </row>
    <row r="95" spans="2:11" ht="14.25" x14ac:dyDescent="0.15">
      <c r="B95" s="46">
        <v>81</v>
      </c>
      <c r="C95" s="28">
        <f t="shared" si="17"/>
        <v>0</v>
      </c>
      <c r="D95" s="28">
        <f t="shared" si="18"/>
        <v>0</v>
      </c>
      <c r="E95" s="28">
        <f t="shared" si="19"/>
        <v>0</v>
      </c>
      <c r="F95" s="47">
        <f t="shared" si="15"/>
        <v>0</v>
      </c>
      <c r="G95" s="46">
        <v>81</v>
      </c>
      <c r="H95" s="28">
        <f t="shared" si="20"/>
        <v>0</v>
      </c>
      <c r="I95" s="28">
        <f t="shared" si="21"/>
        <v>0</v>
      </c>
      <c r="J95" s="28">
        <f t="shared" si="22"/>
        <v>0</v>
      </c>
      <c r="K95" s="47">
        <f t="shared" si="16"/>
        <v>0</v>
      </c>
    </row>
    <row r="96" spans="2:11" ht="14.25" x14ac:dyDescent="0.15">
      <c r="B96" s="46">
        <v>82</v>
      </c>
      <c r="C96" s="28">
        <f t="shared" si="17"/>
        <v>0</v>
      </c>
      <c r="D96" s="28">
        <f t="shared" si="18"/>
        <v>0</v>
      </c>
      <c r="E96" s="28">
        <f t="shared" si="19"/>
        <v>0</v>
      </c>
      <c r="F96" s="47">
        <f t="shared" si="15"/>
        <v>0</v>
      </c>
      <c r="G96" s="46">
        <v>82</v>
      </c>
      <c r="H96" s="28">
        <f t="shared" si="20"/>
        <v>0</v>
      </c>
      <c r="I96" s="28">
        <f t="shared" si="21"/>
        <v>0</v>
      </c>
      <c r="J96" s="28">
        <f t="shared" si="22"/>
        <v>0</v>
      </c>
      <c r="K96" s="47">
        <f t="shared" si="16"/>
        <v>0</v>
      </c>
    </row>
    <row r="97" spans="2:11" ht="14.25" x14ac:dyDescent="0.15">
      <c r="B97" s="46">
        <v>83</v>
      </c>
      <c r="C97" s="28">
        <f t="shared" si="17"/>
        <v>0</v>
      </c>
      <c r="D97" s="28">
        <f t="shared" si="18"/>
        <v>0</v>
      </c>
      <c r="E97" s="28">
        <f t="shared" si="19"/>
        <v>0</v>
      </c>
      <c r="F97" s="47">
        <f t="shared" si="15"/>
        <v>0</v>
      </c>
      <c r="G97" s="46">
        <v>83</v>
      </c>
      <c r="H97" s="28">
        <f t="shared" si="20"/>
        <v>0</v>
      </c>
      <c r="I97" s="28">
        <f t="shared" si="21"/>
        <v>0</v>
      </c>
      <c r="J97" s="28">
        <f t="shared" si="22"/>
        <v>0</v>
      </c>
      <c r="K97" s="47">
        <f t="shared" si="16"/>
        <v>0</v>
      </c>
    </row>
    <row r="98" spans="2:11" ht="14.25" x14ac:dyDescent="0.15">
      <c r="B98" s="46">
        <v>84</v>
      </c>
      <c r="C98" s="28">
        <f t="shared" si="17"/>
        <v>0</v>
      </c>
      <c r="D98" s="28">
        <f t="shared" si="18"/>
        <v>0</v>
      </c>
      <c r="E98" s="28">
        <f t="shared" si="19"/>
        <v>0</v>
      </c>
      <c r="F98" s="47">
        <f t="shared" si="15"/>
        <v>0</v>
      </c>
      <c r="G98" s="46">
        <v>84</v>
      </c>
      <c r="H98" s="28">
        <f t="shared" si="20"/>
        <v>0</v>
      </c>
      <c r="I98" s="28">
        <f t="shared" si="21"/>
        <v>0</v>
      </c>
      <c r="J98" s="28">
        <f t="shared" si="22"/>
        <v>0</v>
      </c>
      <c r="K98" s="47">
        <f t="shared" si="16"/>
        <v>0</v>
      </c>
    </row>
    <row r="99" spans="2:11" ht="14.25" x14ac:dyDescent="0.15">
      <c r="B99" s="46">
        <v>85</v>
      </c>
      <c r="C99" s="28">
        <f t="shared" si="17"/>
        <v>0</v>
      </c>
      <c r="D99" s="28">
        <f t="shared" si="18"/>
        <v>0</v>
      </c>
      <c r="E99" s="28">
        <f t="shared" si="19"/>
        <v>0</v>
      </c>
      <c r="F99" s="47">
        <f t="shared" si="15"/>
        <v>0</v>
      </c>
      <c r="G99" s="46">
        <v>85</v>
      </c>
      <c r="H99" s="28">
        <f t="shared" si="20"/>
        <v>0</v>
      </c>
      <c r="I99" s="28">
        <f t="shared" si="21"/>
        <v>0</v>
      </c>
      <c r="J99" s="28">
        <f t="shared" si="22"/>
        <v>0</v>
      </c>
      <c r="K99" s="47">
        <f t="shared" si="16"/>
        <v>0</v>
      </c>
    </row>
    <row r="100" spans="2:11" ht="14.25" x14ac:dyDescent="0.15">
      <c r="B100" s="46">
        <v>86</v>
      </c>
      <c r="C100" s="28">
        <f t="shared" si="17"/>
        <v>0</v>
      </c>
      <c r="D100" s="28">
        <f t="shared" si="18"/>
        <v>0</v>
      </c>
      <c r="E100" s="28">
        <f t="shared" si="19"/>
        <v>0</v>
      </c>
      <c r="F100" s="47">
        <f t="shared" si="15"/>
        <v>0</v>
      </c>
      <c r="G100" s="46">
        <v>86</v>
      </c>
      <c r="H100" s="28">
        <f t="shared" si="20"/>
        <v>0</v>
      </c>
      <c r="I100" s="28">
        <f t="shared" si="21"/>
        <v>0</v>
      </c>
      <c r="J100" s="28">
        <f t="shared" si="22"/>
        <v>0</v>
      </c>
      <c r="K100" s="47">
        <f t="shared" si="16"/>
        <v>0</v>
      </c>
    </row>
    <row r="101" spans="2:11" ht="14.25" x14ac:dyDescent="0.15">
      <c r="B101" s="46">
        <v>87</v>
      </c>
      <c r="C101" s="28">
        <f t="shared" si="17"/>
        <v>0</v>
      </c>
      <c r="D101" s="28">
        <f t="shared" si="18"/>
        <v>0</v>
      </c>
      <c r="E101" s="28">
        <f t="shared" si="19"/>
        <v>0</v>
      </c>
      <c r="F101" s="47">
        <f t="shared" si="15"/>
        <v>0</v>
      </c>
      <c r="G101" s="46">
        <v>87</v>
      </c>
      <c r="H101" s="28">
        <f t="shared" si="20"/>
        <v>0</v>
      </c>
      <c r="I101" s="28">
        <f t="shared" si="21"/>
        <v>0</v>
      </c>
      <c r="J101" s="28">
        <f t="shared" si="22"/>
        <v>0</v>
      </c>
      <c r="K101" s="47">
        <f t="shared" si="16"/>
        <v>0</v>
      </c>
    </row>
    <row r="102" spans="2:11" ht="14.25" x14ac:dyDescent="0.15">
      <c r="B102" s="46">
        <v>88</v>
      </c>
      <c r="C102" s="28">
        <f t="shared" si="17"/>
        <v>0</v>
      </c>
      <c r="D102" s="28">
        <f t="shared" si="18"/>
        <v>0</v>
      </c>
      <c r="E102" s="28">
        <f t="shared" si="19"/>
        <v>0</v>
      </c>
      <c r="F102" s="47">
        <f t="shared" si="15"/>
        <v>0</v>
      </c>
      <c r="G102" s="46">
        <v>88</v>
      </c>
      <c r="H102" s="28">
        <f t="shared" si="20"/>
        <v>0</v>
      </c>
      <c r="I102" s="28">
        <f t="shared" si="21"/>
        <v>0</v>
      </c>
      <c r="J102" s="28">
        <f t="shared" si="22"/>
        <v>0</v>
      </c>
      <c r="K102" s="47">
        <f t="shared" si="16"/>
        <v>0</v>
      </c>
    </row>
    <row r="103" spans="2:11" ht="14.25" x14ac:dyDescent="0.15">
      <c r="B103" s="46">
        <v>89</v>
      </c>
      <c r="C103" s="28">
        <f t="shared" si="17"/>
        <v>0</v>
      </c>
      <c r="D103" s="28">
        <f t="shared" si="18"/>
        <v>0</v>
      </c>
      <c r="E103" s="28">
        <f t="shared" si="19"/>
        <v>0</v>
      </c>
      <c r="F103" s="47">
        <f t="shared" si="15"/>
        <v>0</v>
      </c>
      <c r="G103" s="46">
        <v>89</v>
      </c>
      <c r="H103" s="28">
        <f t="shared" si="20"/>
        <v>0</v>
      </c>
      <c r="I103" s="28">
        <f t="shared" si="21"/>
        <v>0</v>
      </c>
      <c r="J103" s="28">
        <f t="shared" si="22"/>
        <v>0</v>
      </c>
      <c r="K103" s="47">
        <f t="shared" si="16"/>
        <v>0</v>
      </c>
    </row>
    <row r="104" spans="2:11" ht="14.25" x14ac:dyDescent="0.15">
      <c r="B104" s="46">
        <v>90</v>
      </c>
      <c r="C104" s="28">
        <f t="shared" si="17"/>
        <v>0</v>
      </c>
      <c r="D104" s="28">
        <f t="shared" si="18"/>
        <v>0</v>
      </c>
      <c r="E104" s="28">
        <f t="shared" si="19"/>
        <v>0</v>
      </c>
      <c r="F104" s="47">
        <f t="shared" si="15"/>
        <v>0</v>
      </c>
      <c r="G104" s="46">
        <v>90</v>
      </c>
      <c r="H104" s="28">
        <f t="shared" si="20"/>
        <v>0</v>
      </c>
      <c r="I104" s="28">
        <f t="shared" si="21"/>
        <v>0</v>
      </c>
      <c r="J104" s="28">
        <f t="shared" si="22"/>
        <v>0</v>
      </c>
      <c r="K104" s="47">
        <f t="shared" si="16"/>
        <v>0</v>
      </c>
    </row>
    <row r="105" spans="2:11" ht="14.25" x14ac:dyDescent="0.15">
      <c r="B105" s="46">
        <v>91</v>
      </c>
      <c r="C105" s="28">
        <f t="shared" si="17"/>
        <v>0</v>
      </c>
      <c r="D105" s="28">
        <f t="shared" si="18"/>
        <v>0</v>
      </c>
      <c r="E105" s="28">
        <f t="shared" si="19"/>
        <v>0</v>
      </c>
      <c r="F105" s="47">
        <f t="shared" si="15"/>
        <v>0</v>
      </c>
      <c r="G105" s="46">
        <v>91</v>
      </c>
      <c r="H105" s="28">
        <f t="shared" si="20"/>
        <v>0</v>
      </c>
      <c r="I105" s="28">
        <f t="shared" si="21"/>
        <v>0</v>
      </c>
      <c r="J105" s="28">
        <f t="shared" si="22"/>
        <v>0</v>
      </c>
      <c r="K105" s="47">
        <f t="shared" si="16"/>
        <v>0</v>
      </c>
    </row>
    <row r="106" spans="2:11" ht="14.25" x14ac:dyDescent="0.15">
      <c r="B106" s="46">
        <v>92</v>
      </c>
      <c r="C106" s="28">
        <f t="shared" si="17"/>
        <v>0</v>
      </c>
      <c r="D106" s="28">
        <f t="shared" si="18"/>
        <v>0</v>
      </c>
      <c r="E106" s="28">
        <f t="shared" si="19"/>
        <v>0</v>
      </c>
      <c r="F106" s="47">
        <f t="shared" si="15"/>
        <v>0</v>
      </c>
      <c r="G106" s="46">
        <v>92</v>
      </c>
      <c r="H106" s="28">
        <f t="shared" si="20"/>
        <v>0</v>
      </c>
      <c r="I106" s="28">
        <f t="shared" si="21"/>
        <v>0</v>
      </c>
      <c r="J106" s="28">
        <f t="shared" si="22"/>
        <v>0</v>
      </c>
      <c r="K106" s="47">
        <f t="shared" si="16"/>
        <v>0</v>
      </c>
    </row>
    <row r="107" spans="2:11" ht="14.25" x14ac:dyDescent="0.15">
      <c r="B107" s="46">
        <v>93</v>
      </c>
      <c r="C107" s="28">
        <f t="shared" si="17"/>
        <v>0</v>
      </c>
      <c r="D107" s="28">
        <f t="shared" si="18"/>
        <v>0</v>
      </c>
      <c r="E107" s="28">
        <f t="shared" si="19"/>
        <v>0</v>
      </c>
      <c r="F107" s="47">
        <f t="shared" si="15"/>
        <v>0</v>
      </c>
      <c r="G107" s="46">
        <v>93</v>
      </c>
      <c r="H107" s="28">
        <f t="shared" si="20"/>
        <v>0</v>
      </c>
      <c r="I107" s="28">
        <f t="shared" si="21"/>
        <v>0</v>
      </c>
      <c r="J107" s="28">
        <f t="shared" si="22"/>
        <v>0</v>
      </c>
      <c r="K107" s="47">
        <f t="shared" si="16"/>
        <v>0</v>
      </c>
    </row>
    <row r="108" spans="2:11" ht="14.25" x14ac:dyDescent="0.15">
      <c r="B108" s="46">
        <v>94</v>
      </c>
      <c r="C108" s="28">
        <f t="shared" si="17"/>
        <v>0</v>
      </c>
      <c r="D108" s="28">
        <f t="shared" si="18"/>
        <v>0</v>
      </c>
      <c r="E108" s="28">
        <f t="shared" si="19"/>
        <v>0</v>
      </c>
      <c r="F108" s="47">
        <f t="shared" si="15"/>
        <v>0</v>
      </c>
      <c r="G108" s="46">
        <v>94</v>
      </c>
      <c r="H108" s="28">
        <f t="shared" si="20"/>
        <v>0</v>
      </c>
      <c r="I108" s="28">
        <f t="shared" si="21"/>
        <v>0</v>
      </c>
      <c r="J108" s="28">
        <f t="shared" si="22"/>
        <v>0</v>
      </c>
      <c r="K108" s="47">
        <f t="shared" si="16"/>
        <v>0</v>
      </c>
    </row>
    <row r="109" spans="2:11" ht="14.25" x14ac:dyDescent="0.15">
      <c r="B109" s="46">
        <v>95</v>
      </c>
      <c r="C109" s="28">
        <f t="shared" si="17"/>
        <v>0</v>
      </c>
      <c r="D109" s="28">
        <f t="shared" si="18"/>
        <v>0</v>
      </c>
      <c r="E109" s="28">
        <f t="shared" si="19"/>
        <v>0</v>
      </c>
      <c r="F109" s="47">
        <f t="shared" si="15"/>
        <v>0</v>
      </c>
      <c r="G109" s="46">
        <v>95</v>
      </c>
      <c r="H109" s="28">
        <f t="shared" si="20"/>
        <v>0</v>
      </c>
      <c r="I109" s="28">
        <f t="shared" si="21"/>
        <v>0</v>
      </c>
      <c r="J109" s="28">
        <f t="shared" si="22"/>
        <v>0</v>
      </c>
      <c r="K109" s="47">
        <f t="shared" si="16"/>
        <v>0</v>
      </c>
    </row>
    <row r="110" spans="2:11" ht="14.25" x14ac:dyDescent="0.15">
      <c r="B110" s="46">
        <v>96</v>
      </c>
      <c r="C110" s="28">
        <f t="shared" si="17"/>
        <v>0</v>
      </c>
      <c r="D110" s="28">
        <f t="shared" si="18"/>
        <v>0</v>
      </c>
      <c r="E110" s="28">
        <f t="shared" si="19"/>
        <v>0</v>
      </c>
      <c r="F110" s="47">
        <f t="shared" si="15"/>
        <v>0</v>
      </c>
      <c r="G110" s="46">
        <v>96</v>
      </c>
      <c r="H110" s="28">
        <f t="shared" si="20"/>
        <v>0</v>
      </c>
      <c r="I110" s="28">
        <f t="shared" si="21"/>
        <v>0</v>
      </c>
      <c r="J110" s="28">
        <f t="shared" si="22"/>
        <v>0</v>
      </c>
      <c r="K110" s="47">
        <f t="shared" si="16"/>
        <v>0</v>
      </c>
    </row>
    <row r="111" spans="2:11" ht="14.25" x14ac:dyDescent="0.15">
      <c r="B111" s="46">
        <v>97</v>
      </c>
      <c r="C111" s="28">
        <f t="shared" si="17"/>
        <v>0</v>
      </c>
      <c r="D111" s="28">
        <f t="shared" si="18"/>
        <v>0</v>
      </c>
      <c r="E111" s="28">
        <f t="shared" si="19"/>
        <v>0</v>
      </c>
      <c r="F111" s="47">
        <f t="shared" ref="F111:F142" si="23">IF(C111&lt;&gt;"", (C111+E111)-D111, "")</f>
        <v>0</v>
      </c>
      <c r="G111" s="46">
        <v>97</v>
      </c>
      <c r="H111" s="28">
        <f t="shared" si="20"/>
        <v>0</v>
      </c>
      <c r="I111" s="28">
        <f t="shared" si="21"/>
        <v>0</v>
      </c>
      <c r="J111" s="28">
        <f t="shared" si="22"/>
        <v>0</v>
      </c>
      <c r="K111" s="47">
        <f t="shared" ref="K111:K142" si="24">IF(H111&lt;&gt;"", (H111+J111)-I111, "")</f>
        <v>0</v>
      </c>
    </row>
    <row r="112" spans="2:11" ht="14.25" x14ac:dyDescent="0.15">
      <c r="B112" s="46">
        <v>98</v>
      </c>
      <c r="C112" s="28">
        <f t="shared" ref="C112:C143" si="25">F111</f>
        <v>0</v>
      </c>
      <c r="D112" s="28">
        <f t="shared" si="18"/>
        <v>0</v>
      </c>
      <c r="E112" s="28">
        <f t="shared" si="19"/>
        <v>0</v>
      </c>
      <c r="F112" s="47">
        <f t="shared" si="23"/>
        <v>0</v>
      </c>
      <c r="G112" s="46">
        <v>98</v>
      </c>
      <c r="H112" s="28">
        <f t="shared" ref="H112:H143" si="26">K111</f>
        <v>0</v>
      </c>
      <c r="I112" s="28">
        <f t="shared" si="21"/>
        <v>0</v>
      </c>
      <c r="J112" s="28">
        <f t="shared" si="22"/>
        <v>0</v>
      </c>
      <c r="K112" s="47">
        <f t="shared" si="24"/>
        <v>0</v>
      </c>
    </row>
    <row r="113" spans="2:11" ht="14.25" x14ac:dyDescent="0.15">
      <c r="B113" s="46">
        <v>99</v>
      </c>
      <c r="C113" s="28">
        <f t="shared" si="25"/>
        <v>0</v>
      </c>
      <c r="D113" s="28">
        <f t="shared" si="18"/>
        <v>0</v>
      </c>
      <c r="E113" s="28">
        <f t="shared" si="19"/>
        <v>0</v>
      </c>
      <c r="F113" s="47">
        <f t="shared" si="23"/>
        <v>0</v>
      </c>
      <c r="G113" s="46">
        <v>99</v>
      </c>
      <c r="H113" s="28">
        <f t="shared" si="26"/>
        <v>0</v>
      </c>
      <c r="I113" s="28">
        <f t="shared" si="21"/>
        <v>0</v>
      </c>
      <c r="J113" s="28">
        <f t="shared" si="22"/>
        <v>0</v>
      </c>
      <c r="K113" s="47">
        <f t="shared" si="24"/>
        <v>0</v>
      </c>
    </row>
    <row r="114" spans="2:11" ht="14.25" x14ac:dyDescent="0.15">
      <c r="B114" s="46">
        <v>100</v>
      </c>
      <c r="C114" s="28">
        <f t="shared" si="25"/>
        <v>0</v>
      </c>
      <c r="D114" s="28">
        <f t="shared" si="18"/>
        <v>0</v>
      </c>
      <c r="E114" s="28">
        <f t="shared" si="19"/>
        <v>0</v>
      </c>
      <c r="F114" s="47">
        <f t="shared" si="23"/>
        <v>0</v>
      </c>
      <c r="G114" s="46">
        <v>100</v>
      </c>
      <c r="H114" s="28">
        <f t="shared" si="26"/>
        <v>0</v>
      </c>
      <c r="I114" s="28">
        <f t="shared" si="21"/>
        <v>0</v>
      </c>
      <c r="J114" s="28">
        <f t="shared" si="22"/>
        <v>0</v>
      </c>
      <c r="K114" s="47">
        <f t="shared" si="24"/>
        <v>0</v>
      </c>
    </row>
    <row r="115" spans="2:11" ht="14.25" x14ac:dyDescent="0.15">
      <c r="B115" s="46">
        <v>101</v>
      </c>
      <c r="C115" s="28">
        <f t="shared" si="25"/>
        <v>0</v>
      </c>
      <c r="D115" s="28">
        <f t="shared" si="18"/>
        <v>0</v>
      </c>
      <c r="E115" s="28">
        <f t="shared" si="19"/>
        <v>0</v>
      </c>
      <c r="F115" s="47">
        <f t="shared" si="23"/>
        <v>0</v>
      </c>
      <c r="G115" s="46">
        <v>101</v>
      </c>
      <c r="H115" s="28">
        <f t="shared" si="26"/>
        <v>0</v>
      </c>
      <c r="I115" s="28">
        <f t="shared" si="21"/>
        <v>0</v>
      </c>
      <c r="J115" s="28">
        <f t="shared" si="22"/>
        <v>0</v>
      </c>
      <c r="K115" s="47">
        <f t="shared" si="24"/>
        <v>0</v>
      </c>
    </row>
    <row r="116" spans="2:11" ht="14.25" x14ac:dyDescent="0.15">
      <c r="B116" s="46">
        <v>102</v>
      </c>
      <c r="C116" s="28">
        <f t="shared" si="25"/>
        <v>0</v>
      </c>
      <c r="D116" s="28">
        <f t="shared" si="18"/>
        <v>0</v>
      </c>
      <c r="E116" s="28">
        <f t="shared" si="19"/>
        <v>0</v>
      </c>
      <c r="F116" s="47">
        <f t="shared" si="23"/>
        <v>0</v>
      </c>
      <c r="G116" s="46">
        <v>102</v>
      </c>
      <c r="H116" s="28">
        <f t="shared" si="26"/>
        <v>0</v>
      </c>
      <c r="I116" s="28">
        <f t="shared" si="21"/>
        <v>0</v>
      </c>
      <c r="J116" s="28">
        <f t="shared" si="22"/>
        <v>0</v>
      </c>
      <c r="K116" s="47">
        <f t="shared" si="24"/>
        <v>0</v>
      </c>
    </row>
    <row r="117" spans="2:11" ht="14.25" x14ac:dyDescent="0.15">
      <c r="B117" s="46">
        <v>103</v>
      </c>
      <c r="C117" s="28">
        <f t="shared" si="25"/>
        <v>0</v>
      </c>
      <c r="D117" s="28">
        <f t="shared" si="18"/>
        <v>0</v>
      </c>
      <c r="E117" s="28">
        <f t="shared" si="19"/>
        <v>0</v>
      </c>
      <c r="F117" s="47">
        <f t="shared" si="23"/>
        <v>0</v>
      </c>
      <c r="G117" s="46">
        <v>103</v>
      </c>
      <c r="H117" s="28">
        <f t="shared" si="26"/>
        <v>0</v>
      </c>
      <c r="I117" s="28">
        <f t="shared" si="21"/>
        <v>0</v>
      </c>
      <c r="J117" s="28">
        <f t="shared" si="22"/>
        <v>0</v>
      </c>
      <c r="K117" s="47">
        <f t="shared" si="24"/>
        <v>0</v>
      </c>
    </row>
    <row r="118" spans="2:11" ht="14.25" x14ac:dyDescent="0.15">
      <c r="B118" s="46">
        <v>104</v>
      </c>
      <c r="C118" s="28">
        <f t="shared" si="25"/>
        <v>0</v>
      </c>
      <c r="D118" s="28">
        <f t="shared" si="18"/>
        <v>0</v>
      </c>
      <c r="E118" s="28">
        <f t="shared" si="19"/>
        <v>0</v>
      </c>
      <c r="F118" s="47">
        <f t="shared" si="23"/>
        <v>0</v>
      </c>
      <c r="G118" s="46">
        <v>104</v>
      </c>
      <c r="H118" s="28">
        <f t="shared" si="26"/>
        <v>0</v>
      </c>
      <c r="I118" s="28">
        <f t="shared" si="21"/>
        <v>0</v>
      </c>
      <c r="J118" s="28">
        <f t="shared" si="22"/>
        <v>0</v>
      </c>
      <c r="K118" s="47">
        <f t="shared" si="24"/>
        <v>0</v>
      </c>
    </row>
    <row r="119" spans="2:11" ht="14.25" x14ac:dyDescent="0.15">
      <c r="B119" s="46">
        <v>105</v>
      </c>
      <c r="C119" s="28">
        <f t="shared" si="25"/>
        <v>0</v>
      </c>
      <c r="D119" s="28">
        <f t="shared" si="18"/>
        <v>0</v>
      </c>
      <c r="E119" s="28">
        <f t="shared" si="19"/>
        <v>0</v>
      </c>
      <c r="F119" s="47">
        <f t="shared" si="23"/>
        <v>0</v>
      </c>
      <c r="G119" s="46">
        <v>105</v>
      </c>
      <c r="H119" s="28">
        <f t="shared" si="26"/>
        <v>0</v>
      </c>
      <c r="I119" s="28">
        <f t="shared" si="21"/>
        <v>0</v>
      </c>
      <c r="J119" s="28">
        <f t="shared" si="22"/>
        <v>0</v>
      </c>
      <c r="K119" s="47">
        <f t="shared" si="24"/>
        <v>0</v>
      </c>
    </row>
    <row r="120" spans="2:11" ht="14.25" x14ac:dyDescent="0.15">
      <c r="B120" s="46">
        <v>106</v>
      </c>
      <c r="C120" s="28">
        <f t="shared" si="25"/>
        <v>0</v>
      </c>
      <c r="D120" s="28">
        <f t="shared" si="18"/>
        <v>0</v>
      </c>
      <c r="E120" s="28">
        <f t="shared" si="19"/>
        <v>0</v>
      </c>
      <c r="F120" s="47">
        <f t="shared" si="23"/>
        <v>0</v>
      </c>
      <c r="G120" s="46">
        <v>106</v>
      </c>
      <c r="H120" s="28">
        <f t="shared" si="26"/>
        <v>0</v>
      </c>
      <c r="I120" s="28">
        <f t="shared" si="21"/>
        <v>0</v>
      </c>
      <c r="J120" s="28">
        <f t="shared" si="22"/>
        <v>0</v>
      </c>
      <c r="K120" s="47">
        <f t="shared" si="24"/>
        <v>0</v>
      </c>
    </row>
    <row r="121" spans="2:11" ht="14.25" x14ac:dyDescent="0.15">
      <c r="B121" s="46">
        <v>107</v>
      </c>
      <c r="C121" s="28">
        <f t="shared" si="25"/>
        <v>0</v>
      </c>
      <c r="D121" s="28">
        <f t="shared" si="18"/>
        <v>0</v>
      </c>
      <c r="E121" s="28">
        <f t="shared" si="19"/>
        <v>0</v>
      </c>
      <c r="F121" s="47">
        <f t="shared" si="23"/>
        <v>0</v>
      </c>
      <c r="G121" s="46">
        <v>107</v>
      </c>
      <c r="H121" s="28">
        <f t="shared" si="26"/>
        <v>0</v>
      </c>
      <c r="I121" s="28">
        <f t="shared" si="21"/>
        <v>0</v>
      </c>
      <c r="J121" s="28">
        <f t="shared" si="22"/>
        <v>0</v>
      </c>
      <c r="K121" s="47">
        <f t="shared" si="24"/>
        <v>0</v>
      </c>
    </row>
    <row r="122" spans="2:11" ht="14.25" x14ac:dyDescent="0.15">
      <c r="B122" s="46">
        <v>108</v>
      </c>
      <c r="C122" s="28">
        <f t="shared" si="25"/>
        <v>0</v>
      </c>
      <c r="D122" s="28">
        <f t="shared" si="18"/>
        <v>0</v>
      </c>
      <c r="E122" s="28">
        <f t="shared" si="19"/>
        <v>0</v>
      </c>
      <c r="F122" s="47">
        <f t="shared" si="23"/>
        <v>0</v>
      </c>
      <c r="G122" s="46">
        <v>108</v>
      </c>
      <c r="H122" s="28">
        <f t="shared" si="26"/>
        <v>0</v>
      </c>
      <c r="I122" s="28">
        <f t="shared" si="21"/>
        <v>0</v>
      </c>
      <c r="J122" s="28">
        <f t="shared" si="22"/>
        <v>0</v>
      </c>
      <c r="K122" s="47">
        <f t="shared" si="24"/>
        <v>0</v>
      </c>
    </row>
    <row r="123" spans="2:11" ht="14.25" x14ac:dyDescent="0.15">
      <c r="B123" s="46">
        <v>109</v>
      </c>
      <c r="C123" s="28">
        <f t="shared" si="25"/>
        <v>0</v>
      </c>
      <c r="D123" s="28">
        <f t="shared" si="18"/>
        <v>0</v>
      </c>
      <c r="E123" s="28">
        <f t="shared" si="19"/>
        <v>0</v>
      </c>
      <c r="F123" s="47">
        <f t="shared" si="23"/>
        <v>0</v>
      </c>
      <c r="G123" s="46">
        <v>109</v>
      </c>
      <c r="H123" s="28">
        <f t="shared" si="26"/>
        <v>0</v>
      </c>
      <c r="I123" s="28">
        <f t="shared" si="21"/>
        <v>0</v>
      </c>
      <c r="J123" s="28">
        <f t="shared" si="22"/>
        <v>0</v>
      </c>
      <c r="K123" s="47">
        <f t="shared" si="24"/>
        <v>0</v>
      </c>
    </row>
    <row r="124" spans="2:11" ht="14.25" x14ac:dyDescent="0.15">
      <c r="B124" s="46">
        <v>110</v>
      </c>
      <c r="C124" s="28">
        <f t="shared" si="25"/>
        <v>0</v>
      </c>
      <c r="D124" s="28">
        <f t="shared" si="18"/>
        <v>0</v>
      </c>
      <c r="E124" s="28">
        <f t="shared" si="19"/>
        <v>0</v>
      </c>
      <c r="F124" s="47">
        <f t="shared" si="23"/>
        <v>0</v>
      </c>
      <c r="G124" s="46">
        <v>110</v>
      </c>
      <c r="H124" s="28">
        <f t="shared" si="26"/>
        <v>0</v>
      </c>
      <c r="I124" s="28">
        <f t="shared" si="21"/>
        <v>0</v>
      </c>
      <c r="J124" s="28">
        <f t="shared" si="22"/>
        <v>0</v>
      </c>
      <c r="K124" s="47">
        <f t="shared" si="24"/>
        <v>0</v>
      </c>
    </row>
    <row r="125" spans="2:11" ht="14.25" x14ac:dyDescent="0.15">
      <c r="B125" s="46">
        <v>111</v>
      </c>
      <c r="C125" s="28">
        <f t="shared" si="25"/>
        <v>0</v>
      </c>
      <c r="D125" s="28">
        <f t="shared" si="18"/>
        <v>0</v>
      </c>
      <c r="E125" s="28">
        <f t="shared" si="19"/>
        <v>0</v>
      </c>
      <c r="F125" s="47">
        <f t="shared" si="23"/>
        <v>0</v>
      </c>
      <c r="G125" s="46">
        <v>111</v>
      </c>
      <c r="H125" s="28">
        <f t="shared" si="26"/>
        <v>0</v>
      </c>
      <c r="I125" s="28">
        <f t="shared" si="21"/>
        <v>0</v>
      </c>
      <c r="J125" s="28">
        <f t="shared" si="22"/>
        <v>0</v>
      </c>
      <c r="K125" s="47">
        <f t="shared" si="24"/>
        <v>0</v>
      </c>
    </row>
    <row r="126" spans="2:11" ht="14.25" x14ac:dyDescent="0.15">
      <c r="B126" s="46">
        <v>112</v>
      </c>
      <c r="C126" s="28">
        <f t="shared" si="25"/>
        <v>0</v>
      </c>
      <c r="D126" s="28">
        <f t="shared" si="18"/>
        <v>0</v>
      </c>
      <c r="E126" s="28">
        <f t="shared" si="19"/>
        <v>0</v>
      </c>
      <c r="F126" s="47">
        <f t="shared" si="23"/>
        <v>0</v>
      </c>
      <c r="G126" s="46">
        <v>112</v>
      </c>
      <c r="H126" s="28">
        <f t="shared" si="26"/>
        <v>0</v>
      </c>
      <c r="I126" s="28">
        <f t="shared" si="21"/>
        <v>0</v>
      </c>
      <c r="J126" s="28">
        <f t="shared" si="22"/>
        <v>0</v>
      </c>
      <c r="K126" s="47">
        <f t="shared" si="24"/>
        <v>0</v>
      </c>
    </row>
    <row r="127" spans="2:11" ht="14.25" x14ac:dyDescent="0.15">
      <c r="B127" s="46">
        <v>113</v>
      </c>
      <c r="C127" s="28">
        <f t="shared" si="25"/>
        <v>0</v>
      </c>
      <c r="D127" s="28">
        <f t="shared" si="18"/>
        <v>0</v>
      </c>
      <c r="E127" s="28">
        <f t="shared" si="19"/>
        <v>0</v>
      </c>
      <c r="F127" s="47">
        <f t="shared" si="23"/>
        <v>0</v>
      </c>
      <c r="G127" s="46">
        <v>113</v>
      </c>
      <c r="H127" s="28">
        <f t="shared" si="26"/>
        <v>0</v>
      </c>
      <c r="I127" s="28">
        <f t="shared" si="21"/>
        <v>0</v>
      </c>
      <c r="J127" s="28">
        <f t="shared" si="22"/>
        <v>0</v>
      </c>
      <c r="K127" s="47">
        <f t="shared" si="24"/>
        <v>0</v>
      </c>
    </row>
    <row r="128" spans="2:11" ht="14.25" x14ac:dyDescent="0.15">
      <c r="B128" s="46">
        <v>114</v>
      </c>
      <c r="C128" s="28">
        <f t="shared" si="25"/>
        <v>0</v>
      </c>
      <c r="D128" s="28">
        <f t="shared" si="18"/>
        <v>0</v>
      </c>
      <c r="E128" s="28">
        <f t="shared" si="19"/>
        <v>0</v>
      </c>
      <c r="F128" s="47">
        <f t="shared" si="23"/>
        <v>0</v>
      </c>
      <c r="G128" s="46">
        <v>114</v>
      </c>
      <c r="H128" s="28">
        <f t="shared" si="26"/>
        <v>0</v>
      </c>
      <c r="I128" s="28">
        <f t="shared" si="21"/>
        <v>0</v>
      </c>
      <c r="J128" s="28">
        <f t="shared" si="22"/>
        <v>0</v>
      </c>
      <c r="K128" s="47">
        <f t="shared" si="24"/>
        <v>0</v>
      </c>
    </row>
    <row r="129" spans="2:11" ht="14.25" x14ac:dyDescent="0.15">
      <c r="B129" s="46">
        <v>115</v>
      </c>
      <c r="C129" s="28">
        <f t="shared" si="25"/>
        <v>0</v>
      </c>
      <c r="D129" s="28">
        <f t="shared" si="18"/>
        <v>0</v>
      </c>
      <c r="E129" s="28">
        <f t="shared" si="19"/>
        <v>0</v>
      </c>
      <c r="F129" s="47">
        <f t="shared" si="23"/>
        <v>0</v>
      </c>
      <c r="G129" s="46">
        <v>115</v>
      </c>
      <c r="H129" s="28">
        <f t="shared" si="26"/>
        <v>0</v>
      </c>
      <c r="I129" s="28">
        <f t="shared" si="21"/>
        <v>0</v>
      </c>
      <c r="J129" s="28">
        <f t="shared" si="22"/>
        <v>0</v>
      </c>
      <c r="K129" s="47">
        <f t="shared" si="24"/>
        <v>0</v>
      </c>
    </row>
    <row r="130" spans="2:11" ht="14.25" x14ac:dyDescent="0.15">
      <c r="B130" s="46">
        <v>116</v>
      </c>
      <c r="C130" s="28">
        <f t="shared" si="25"/>
        <v>0</v>
      </c>
      <c r="D130" s="28">
        <f t="shared" si="18"/>
        <v>0</v>
      </c>
      <c r="E130" s="28">
        <f t="shared" si="19"/>
        <v>0</v>
      </c>
      <c r="F130" s="47">
        <f t="shared" si="23"/>
        <v>0</v>
      </c>
      <c r="G130" s="46">
        <v>116</v>
      </c>
      <c r="H130" s="28">
        <f t="shared" si="26"/>
        <v>0</v>
      </c>
      <c r="I130" s="28">
        <f t="shared" si="21"/>
        <v>0</v>
      </c>
      <c r="J130" s="28">
        <f t="shared" si="22"/>
        <v>0</v>
      </c>
      <c r="K130" s="47">
        <f t="shared" si="24"/>
        <v>0</v>
      </c>
    </row>
    <row r="131" spans="2:11" ht="14.25" x14ac:dyDescent="0.15">
      <c r="B131" s="46">
        <v>117</v>
      </c>
      <c r="C131" s="28">
        <f t="shared" si="25"/>
        <v>0</v>
      </c>
      <c r="D131" s="28">
        <f t="shared" si="18"/>
        <v>0</v>
      </c>
      <c r="E131" s="28">
        <f t="shared" si="19"/>
        <v>0</v>
      </c>
      <c r="F131" s="47">
        <f t="shared" si="23"/>
        <v>0</v>
      </c>
      <c r="G131" s="46">
        <v>117</v>
      </c>
      <c r="H131" s="28">
        <f t="shared" si="26"/>
        <v>0</v>
      </c>
      <c r="I131" s="28">
        <f t="shared" si="21"/>
        <v>0</v>
      </c>
      <c r="J131" s="28">
        <f t="shared" si="22"/>
        <v>0</v>
      </c>
      <c r="K131" s="47">
        <f t="shared" si="24"/>
        <v>0</v>
      </c>
    </row>
    <row r="132" spans="2:11" ht="14.25" x14ac:dyDescent="0.15">
      <c r="B132" s="46">
        <v>118</v>
      </c>
      <c r="C132" s="28">
        <f t="shared" si="25"/>
        <v>0</v>
      </c>
      <c r="D132" s="28">
        <f t="shared" si="18"/>
        <v>0</v>
      </c>
      <c r="E132" s="28">
        <f t="shared" si="19"/>
        <v>0</v>
      </c>
      <c r="F132" s="47">
        <f t="shared" si="23"/>
        <v>0</v>
      </c>
      <c r="G132" s="46">
        <v>118</v>
      </c>
      <c r="H132" s="28">
        <f t="shared" si="26"/>
        <v>0</v>
      </c>
      <c r="I132" s="28">
        <f t="shared" si="21"/>
        <v>0</v>
      </c>
      <c r="J132" s="28">
        <f t="shared" si="22"/>
        <v>0</v>
      </c>
      <c r="K132" s="47">
        <f t="shared" si="24"/>
        <v>0</v>
      </c>
    </row>
    <row r="133" spans="2:11" ht="14.25" x14ac:dyDescent="0.15">
      <c r="B133" s="46">
        <v>119</v>
      </c>
      <c r="C133" s="28">
        <f t="shared" si="25"/>
        <v>0</v>
      </c>
      <c r="D133" s="28">
        <f t="shared" si="18"/>
        <v>0</v>
      </c>
      <c r="E133" s="28">
        <f t="shared" si="19"/>
        <v>0</v>
      </c>
      <c r="F133" s="47">
        <f t="shared" si="23"/>
        <v>0</v>
      </c>
      <c r="G133" s="46">
        <v>119</v>
      </c>
      <c r="H133" s="28">
        <f t="shared" si="26"/>
        <v>0</v>
      </c>
      <c r="I133" s="28">
        <f t="shared" si="21"/>
        <v>0</v>
      </c>
      <c r="J133" s="28">
        <f t="shared" si="22"/>
        <v>0</v>
      </c>
      <c r="K133" s="47">
        <f t="shared" si="24"/>
        <v>0</v>
      </c>
    </row>
    <row r="134" spans="2:11" ht="14.25" x14ac:dyDescent="0.15">
      <c r="B134" s="46">
        <v>120</v>
      </c>
      <c r="C134" s="28">
        <f t="shared" si="25"/>
        <v>0</v>
      </c>
      <c r="D134" s="28">
        <f t="shared" si="18"/>
        <v>0</v>
      </c>
      <c r="E134" s="28">
        <f t="shared" si="19"/>
        <v>0</v>
      </c>
      <c r="F134" s="47">
        <f t="shared" si="23"/>
        <v>0</v>
      </c>
      <c r="G134" s="46">
        <v>120</v>
      </c>
      <c r="H134" s="28">
        <f t="shared" si="26"/>
        <v>0</v>
      </c>
      <c r="I134" s="28">
        <f t="shared" si="21"/>
        <v>0</v>
      </c>
      <c r="J134" s="28">
        <f t="shared" si="22"/>
        <v>0</v>
      </c>
      <c r="K134" s="47">
        <f t="shared" si="24"/>
        <v>0</v>
      </c>
    </row>
    <row r="135" spans="2:11" ht="14.25" x14ac:dyDescent="0.15">
      <c r="B135" s="46">
        <v>121</v>
      </c>
      <c r="C135" s="28">
        <f t="shared" si="25"/>
        <v>0</v>
      </c>
      <c r="D135" s="28">
        <f t="shared" si="18"/>
        <v>0</v>
      </c>
      <c r="E135" s="28">
        <f t="shared" si="19"/>
        <v>0</v>
      </c>
      <c r="F135" s="47">
        <f t="shared" si="23"/>
        <v>0</v>
      </c>
      <c r="G135" s="46">
        <v>121</v>
      </c>
      <c r="H135" s="28">
        <f t="shared" si="26"/>
        <v>0</v>
      </c>
      <c r="I135" s="28">
        <f t="shared" si="21"/>
        <v>0</v>
      </c>
      <c r="J135" s="28">
        <f t="shared" si="22"/>
        <v>0</v>
      </c>
      <c r="K135" s="47">
        <f t="shared" si="24"/>
        <v>0</v>
      </c>
    </row>
    <row r="136" spans="2:11" ht="14.25" x14ac:dyDescent="0.15">
      <c r="B136" s="46">
        <v>122</v>
      </c>
      <c r="C136" s="28">
        <f t="shared" si="25"/>
        <v>0</v>
      </c>
      <c r="D136" s="28">
        <f t="shared" si="18"/>
        <v>0</v>
      </c>
      <c r="E136" s="28">
        <f t="shared" si="19"/>
        <v>0</v>
      </c>
      <c r="F136" s="47">
        <f t="shared" si="23"/>
        <v>0</v>
      </c>
      <c r="G136" s="46">
        <v>122</v>
      </c>
      <c r="H136" s="28">
        <f t="shared" si="26"/>
        <v>0</v>
      </c>
      <c r="I136" s="28">
        <f t="shared" si="21"/>
        <v>0</v>
      </c>
      <c r="J136" s="28">
        <f t="shared" si="22"/>
        <v>0</v>
      </c>
      <c r="K136" s="47">
        <f t="shared" si="24"/>
        <v>0</v>
      </c>
    </row>
    <row r="137" spans="2:11" ht="14.25" x14ac:dyDescent="0.15">
      <c r="B137" s="46">
        <v>123</v>
      </c>
      <c r="C137" s="28">
        <f t="shared" si="25"/>
        <v>0</v>
      </c>
      <c r="D137" s="28">
        <f t="shared" si="18"/>
        <v>0</v>
      </c>
      <c r="E137" s="28">
        <f t="shared" si="19"/>
        <v>0</v>
      </c>
      <c r="F137" s="47">
        <f t="shared" si="23"/>
        <v>0</v>
      </c>
      <c r="G137" s="46">
        <v>123</v>
      </c>
      <c r="H137" s="28">
        <f t="shared" si="26"/>
        <v>0</v>
      </c>
      <c r="I137" s="28">
        <f t="shared" si="21"/>
        <v>0</v>
      </c>
      <c r="J137" s="28">
        <f t="shared" si="22"/>
        <v>0</v>
      </c>
      <c r="K137" s="47">
        <f t="shared" si="24"/>
        <v>0</v>
      </c>
    </row>
    <row r="138" spans="2:11" ht="14.25" x14ac:dyDescent="0.15">
      <c r="B138" s="46">
        <v>124</v>
      </c>
      <c r="C138" s="28">
        <f t="shared" si="25"/>
        <v>0</v>
      </c>
      <c r="D138" s="28">
        <f t="shared" si="18"/>
        <v>0</v>
      </c>
      <c r="E138" s="28">
        <f t="shared" si="19"/>
        <v>0</v>
      </c>
      <c r="F138" s="47">
        <f t="shared" si="23"/>
        <v>0</v>
      </c>
      <c r="G138" s="46">
        <v>124</v>
      </c>
      <c r="H138" s="28">
        <f t="shared" si="26"/>
        <v>0</v>
      </c>
      <c r="I138" s="28">
        <f t="shared" si="21"/>
        <v>0</v>
      </c>
      <c r="J138" s="28">
        <f t="shared" si="22"/>
        <v>0</v>
      </c>
      <c r="K138" s="47">
        <f t="shared" si="24"/>
        <v>0</v>
      </c>
    </row>
    <row r="139" spans="2:11" ht="14.25" x14ac:dyDescent="0.15">
      <c r="B139" s="46">
        <v>125</v>
      </c>
      <c r="C139" s="28">
        <f t="shared" si="25"/>
        <v>0</v>
      </c>
      <c r="D139" s="28">
        <f t="shared" si="18"/>
        <v>0</v>
      </c>
      <c r="E139" s="28">
        <f t="shared" si="19"/>
        <v>0</v>
      </c>
      <c r="F139" s="47">
        <f t="shared" si="23"/>
        <v>0</v>
      </c>
      <c r="G139" s="46">
        <v>125</v>
      </c>
      <c r="H139" s="28">
        <f t="shared" si="26"/>
        <v>0</v>
      </c>
      <c r="I139" s="28">
        <f t="shared" si="21"/>
        <v>0</v>
      </c>
      <c r="J139" s="28">
        <f t="shared" si="22"/>
        <v>0</v>
      </c>
      <c r="K139" s="47">
        <f t="shared" si="24"/>
        <v>0</v>
      </c>
    </row>
    <row r="140" spans="2:11" ht="14.25" x14ac:dyDescent="0.15">
      <c r="B140" s="46">
        <v>126</v>
      </c>
      <c r="C140" s="28">
        <f t="shared" si="25"/>
        <v>0</v>
      </c>
      <c r="D140" s="28">
        <f t="shared" si="18"/>
        <v>0</v>
      </c>
      <c r="E140" s="28">
        <f t="shared" si="19"/>
        <v>0</v>
      </c>
      <c r="F140" s="47">
        <f t="shared" si="23"/>
        <v>0</v>
      </c>
      <c r="G140" s="46">
        <v>126</v>
      </c>
      <c r="H140" s="28">
        <f t="shared" si="26"/>
        <v>0</v>
      </c>
      <c r="I140" s="28">
        <f t="shared" si="21"/>
        <v>0</v>
      </c>
      <c r="J140" s="28">
        <f t="shared" si="22"/>
        <v>0</v>
      </c>
      <c r="K140" s="47">
        <f t="shared" si="24"/>
        <v>0</v>
      </c>
    </row>
    <row r="141" spans="2:11" ht="14.25" x14ac:dyDescent="0.15">
      <c r="B141" s="46">
        <v>127</v>
      </c>
      <c r="C141" s="28">
        <f t="shared" si="25"/>
        <v>0</v>
      </c>
      <c r="D141" s="28">
        <f t="shared" si="18"/>
        <v>0</v>
      </c>
      <c r="E141" s="28">
        <f t="shared" si="19"/>
        <v>0</v>
      </c>
      <c r="F141" s="47">
        <f t="shared" si="23"/>
        <v>0</v>
      </c>
      <c r="G141" s="46">
        <v>127</v>
      </c>
      <c r="H141" s="28">
        <f t="shared" si="26"/>
        <v>0</v>
      </c>
      <c r="I141" s="28">
        <f t="shared" si="21"/>
        <v>0</v>
      </c>
      <c r="J141" s="28">
        <f t="shared" si="22"/>
        <v>0</v>
      </c>
      <c r="K141" s="47">
        <f t="shared" si="24"/>
        <v>0</v>
      </c>
    </row>
    <row r="142" spans="2:11" ht="14.25" x14ac:dyDescent="0.15">
      <c r="B142" s="46">
        <v>128</v>
      </c>
      <c r="C142" s="28">
        <f t="shared" si="25"/>
        <v>0</v>
      </c>
      <c r="D142" s="28">
        <f t="shared" si="18"/>
        <v>0</v>
      </c>
      <c r="E142" s="28">
        <f t="shared" si="19"/>
        <v>0</v>
      </c>
      <c r="F142" s="47">
        <f t="shared" si="23"/>
        <v>0</v>
      </c>
      <c r="G142" s="46">
        <v>128</v>
      </c>
      <c r="H142" s="28">
        <f t="shared" si="26"/>
        <v>0</v>
      </c>
      <c r="I142" s="28">
        <f t="shared" si="21"/>
        <v>0</v>
      </c>
      <c r="J142" s="28">
        <f t="shared" si="22"/>
        <v>0</v>
      </c>
      <c r="K142" s="47">
        <f t="shared" si="24"/>
        <v>0</v>
      </c>
    </row>
    <row r="143" spans="2:11" ht="14.25" x14ac:dyDescent="0.15">
      <c r="B143" s="46">
        <v>129</v>
      </c>
      <c r="C143" s="28">
        <f t="shared" si="25"/>
        <v>0</v>
      </c>
      <c r="D143" s="28">
        <f t="shared" si="18"/>
        <v>0</v>
      </c>
      <c r="E143" s="28">
        <f t="shared" si="19"/>
        <v>0</v>
      </c>
      <c r="F143" s="47">
        <f t="shared" ref="F143:F174" si="27">IF(C143&lt;&gt;"", (C143+E143)-D143, "")</f>
        <v>0</v>
      </c>
      <c r="G143" s="46">
        <v>129</v>
      </c>
      <c r="H143" s="28">
        <f t="shared" si="26"/>
        <v>0</v>
      </c>
      <c r="I143" s="28">
        <f t="shared" si="21"/>
        <v>0</v>
      </c>
      <c r="J143" s="28">
        <f t="shared" si="22"/>
        <v>0</v>
      </c>
      <c r="K143" s="47">
        <f t="shared" ref="K143:K174" si="28">IF(H143&lt;&gt;"", (H143+J143)-I143, "")</f>
        <v>0</v>
      </c>
    </row>
    <row r="144" spans="2:11" ht="14.25" x14ac:dyDescent="0.15">
      <c r="B144" s="46">
        <v>130</v>
      </c>
      <c r="C144" s="28">
        <f t="shared" ref="C144:C175" si="29">F143</f>
        <v>0</v>
      </c>
      <c r="D144" s="28">
        <f t="shared" ref="D144:D207" si="30">IF(C144&lt;&gt;"",IF(C144+E144&gt;$J$5,$J$5,(C144+E144)),"")</f>
        <v>0</v>
      </c>
      <c r="E144" s="28">
        <f t="shared" ref="E144:E207" si="31">IF(C144&lt;&gt;"", C144*$F$5/12, "")</f>
        <v>0</v>
      </c>
      <c r="F144" s="47">
        <f t="shared" si="27"/>
        <v>0</v>
      </c>
      <c r="G144" s="46">
        <v>130</v>
      </c>
      <c r="H144" s="28">
        <f t="shared" ref="H144:H175" si="32">K143</f>
        <v>0</v>
      </c>
      <c r="I144" s="28">
        <f t="shared" ref="I144:I207" si="33">IF(H144&lt;&gt;"",IF(H144+J144&gt;$J$6,$J$6,(H144+J144)),"")</f>
        <v>0</v>
      </c>
      <c r="J144" s="28">
        <f t="shared" ref="J144:J207" si="34">IF(H144&lt;&gt;"", H144*$F$6/12, "")</f>
        <v>0</v>
      </c>
      <c r="K144" s="47">
        <f t="shared" si="28"/>
        <v>0</v>
      </c>
    </row>
    <row r="145" spans="2:11" ht="14.25" x14ac:dyDescent="0.15">
      <c r="B145" s="46">
        <v>131</v>
      </c>
      <c r="C145" s="28">
        <f t="shared" si="29"/>
        <v>0</v>
      </c>
      <c r="D145" s="28">
        <f t="shared" si="30"/>
        <v>0</v>
      </c>
      <c r="E145" s="28">
        <f t="shared" si="31"/>
        <v>0</v>
      </c>
      <c r="F145" s="47">
        <f t="shared" si="27"/>
        <v>0</v>
      </c>
      <c r="G145" s="46">
        <v>131</v>
      </c>
      <c r="H145" s="28">
        <f t="shared" si="32"/>
        <v>0</v>
      </c>
      <c r="I145" s="28">
        <f t="shared" si="33"/>
        <v>0</v>
      </c>
      <c r="J145" s="28">
        <f t="shared" si="34"/>
        <v>0</v>
      </c>
      <c r="K145" s="47">
        <f t="shared" si="28"/>
        <v>0</v>
      </c>
    </row>
    <row r="146" spans="2:11" ht="14.25" x14ac:dyDescent="0.15">
      <c r="B146" s="46">
        <v>132</v>
      </c>
      <c r="C146" s="28">
        <f t="shared" si="29"/>
        <v>0</v>
      </c>
      <c r="D146" s="28">
        <f t="shared" si="30"/>
        <v>0</v>
      </c>
      <c r="E146" s="28">
        <f t="shared" si="31"/>
        <v>0</v>
      </c>
      <c r="F146" s="47">
        <f t="shared" si="27"/>
        <v>0</v>
      </c>
      <c r="G146" s="46">
        <v>132</v>
      </c>
      <c r="H146" s="28">
        <f t="shared" si="32"/>
        <v>0</v>
      </c>
      <c r="I146" s="28">
        <f t="shared" si="33"/>
        <v>0</v>
      </c>
      <c r="J146" s="28">
        <f t="shared" si="34"/>
        <v>0</v>
      </c>
      <c r="K146" s="47">
        <f t="shared" si="28"/>
        <v>0</v>
      </c>
    </row>
    <row r="147" spans="2:11" ht="14.25" x14ac:dyDescent="0.15">
      <c r="B147" s="46">
        <v>133</v>
      </c>
      <c r="C147" s="28">
        <f t="shared" si="29"/>
        <v>0</v>
      </c>
      <c r="D147" s="28">
        <f t="shared" si="30"/>
        <v>0</v>
      </c>
      <c r="E147" s="28">
        <f t="shared" si="31"/>
        <v>0</v>
      </c>
      <c r="F147" s="47">
        <f t="shared" si="27"/>
        <v>0</v>
      </c>
      <c r="G147" s="46">
        <v>133</v>
      </c>
      <c r="H147" s="28">
        <f t="shared" si="32"/>
        <v>0</v>
      </c>
      <c r="I147" s="28">
        <f t="shared" si="33"/>
        <v>0</v>
      </c>
      <c r="J147" s="28">
        <f t="shared" si="34"/>
        <v>0</v>
      </c>
      <c r="K147" s="47">
        <f t="shared" si="28"/>
        <v>0</v>
      </c>
    </row>
    <row r="148" spans="2:11" ht="14.25" x14ac:dyDescent="0.15">
      <c r="B148" s="46">
        <v>134</v>
      </c>
      <c r="C148" s="28">
        <f t="shared" si="29"/>
        <v>0</v>
      </c>
      <c r="D148" s="28">
        <f t="shared" si="30"/>
        <v>0</v>
      </c>
      <c r="E148" s="28">
        <f t="shared" si="31"/>
        <v>0</v>
      </c>
      <c r="F148" s="47">
        <f t="shared" si="27"/>
        <v>0</v>
      </c>
      <c r="G148" s="46">
        <v>134</v>
      </c>
      <c r="H148" s="28">
        <f t="shared" si="32"/>
        <v>0</v>
      </c>
      <c r="I148" s="28">
        <f t="shared" si="33"/>
        <v>0</v>
      </c>
      <c r="J148" s="28">
        <f t="shared" si="34"/>
        <v>0</v>
      </c>
      <c r="K148" s="47">
        <f t="shared" si="28"/>
        <v>0</v>
      </c>
    </row>
    <row r="149" spans="2:11" ht="14.25" x14ac:dyDescent="0.15">
      <c r="B149" s="46">
        <v>135</v>
      </c>
      <c r="C149" s="28">
        <f t="shared" si="29"/>
        <v>0</v>
      </c>
      <c r="D149" s="28">
        <f t="shared" si="30"/>
        <v>0</v>
      </c>
      <c r="E149" s="28">
        <f t="shared" si="31"/>
        <v>0</v>
      </c>
      <c r="F149" s="47">
        <f t="shared" si="27"/>
        <v>0</v>
      </c>
      <c r="G149" s="46">
        <v>135</v>
      </c>
      <c r="H149" s="28">
        <f t="shared" si="32"/>
        <v>0</v>
      </c>
      <c r="I149" s="28">
        <f t="shared" si="33"/>
        <v>0</v>
      </c>
      <c r="J149" s="28">
        <f t="shared" si="34"/>
        <v>0</v>
      </c>
      <c r="K149" s="47">
        <f t="shared" si="28"/>
        <v>0</v>
      </c>
    </row>
    <row r="150" spans="2:11" ht="14.25" x14ac:dyDescent="0.15">
      <c r="B150" s="46">
        <v>136</v>
      </c>
      <c r="C150" s="28">
        <f t="shared" si="29"/>
        <v>0</v>
      </c>
      <c r="D150" s="28">
        <f t="shared" si="30"/>
        <v>0</v>
      </c>
      <c r="E150" s="28">
        <f t="shared" si="31"/>
        <v>0</v>
      </c>
      <c r="F150" s="47">
        <f t="shared" si="27"/>
        <v>0</v>
      </c>
      <c r="G150" s="46">
        <v>136</v>
      </c>
      <c r="H150" s="28">
        <f t="shared" si="32"/>
        <v>0</v>
      </c>
      <c r="I150" s="28">
        <f t="shared" si="33"/>
        <v>0</v>
      </c>
      <c r="J150" s="28">
        <f t="shared" si="34"/>
        <v>0</v>
      </c>
      <c r="K150" s="47">
        <f t="shared" si="28"/>
        <v>0</v>
      </c>
    </row>
    <row r="151" spans="2:11" ht="14.25" x14ac:dyDescent="0.15">
      <c r="B151" s="46">
        <v>137</v>
      </c>
      <c r="C151" s="28">
        <f t="shared" si="29"/>
        <v>0</v>
      </c>
      <c r="D151" s="28">
        <f t="shared" si="30"/>
        <v>0</v>
      </c>
      <c r="E151" s="28">
        <f t="shared" si="31"/>
        <v>0</v>
      </c>
      <c r="F151" s="47">
        <f t="shared" si="27"/>
        <v>0</v>
      </c>
      <c r="G151" s="46">
        <v>137</v>
      </c>
      <c r="H151" s="28">
        <f t="shared" si="32"/>
        <v>0</v>
      </c>
      <c r="I151" s="28">
        <f t="shared" si="33"/>
        <v>0</v>
      </c>
      <c r="J151" s="28">
        <f t="shared" si="34"/>
        <v>0</v>
      </c>
      <c r="K151" s="47">
        <f t="shared" si="28"/>
        <v>0</v>
      </c>
    </row>
    <row r="152" spans="2:11" ht="14.25" x14ac:dyDescent="0.15">
      <c r="B152" s="46">
        <v>138</v>
      </c>
      <c r="C152" s="28">
        <f t="shared" si="29"/>
        <v>0</v>
      </c>
      <c r="D152" s="28">
        <f t="shared" si="30"/>
        <v>0</v>
      </c>
      <c r="E152" s="28">
        <f t="shared" si="31"/>
        <v>0</v>
      </c>
      <c r="F152" s="47">
        <f t="shared" si="27"/>
        <v>0</v>
      </c>
      <c r="G152" s="46">
        <v>138</v>
      </c>
      <c r="H152" s="28">
        <f t="shared" si="32"/>
        <v>0</v>
      </c>
      <c r="I152" s="28">
        <f t="shared" si="33"/>
        <v>0</v>
      </c>
      <c r="J152" s="28">
        <f t="shared" si="34"/>
        <v>0</v>
      </c>
      <c r="K152" s="47">
        <f t="shared" si="28"/>
        <v>0</v>
      </c>
    </row>
    <row r="153" spans="2:11" ht="14.25" x14ac:dyDescent="0.15">
      <c r="B153" s="46">
        <v>139</v>
      </c>
      <c r="C153" s="28">
        <f t="shared" si="29"/>
        <v>0</v>
      </c>
      <c r="D153" s="28">
        <f t="shared" si="30"/>
        <v>0</v>
      </c>
      <c r="E153" s="28">
        <f t="shared" si="31"/>
        <v>0</v>
      </c>
      <c r="F153" s="47">
        <f t="shared" si="27"/>
        <v>0</v>
      </c>
      <c r="G153" s="46">
        <v>139</v>
      </c>
      <c r="H153" s="28">
        <f t="shared" si="32"/>
        <v>0</v>
      </c>
      <c r="I153" s="28">
        <f t="shared" si="33"/>
        <v>0</v>
      </c>
      <c r="J153" s="28">
        <f t="shared" si="34"/>
        <v>0</v>
      </c>
      <c r="K153" s="47">
        <f t="shared" si="28"/>
        <v>0</v>
      </c>
    </row>
    <row r="154" spans="2:11" ht="14.25" x14ac:dyDescent="0.15">
      <c r="B154" s="46">
        <v>140</v>
      </c>
      <c r="C154" s="28">
        <f t="shared" si="29"/>
        <v>0</v>
      </c>
      <c r="D154" s="28">
        <f t="shared" si="30"/>
        <v>0</v>
      </c>
      <c r="E154" s="28">
        <f t="shared" si="31"/>
        <v>0</v>
      </c>
      <c r="F154" s="47">
        <f t="shared" si="27"/>
        <v>0</v>
      </c>
      <c r="G154" s="46">
        <v>140</v>
      </c>
      <c r="H154" s="28">
        <f t="shared" si="32"/>
        <v>0</v>
      </c>
      <c r="I154" s="28">
        <f t="shared" si="33"/>
        <v>0</v>
      </c>
      <c r="J154" s="28">
        <f t="shared" si="34"/>
        <v>0</v>
      </c>
      <c r="K154" s="47">
        <f t="shared" si="28"/>
        <v>0</v>
      </c>
    </row>
    <row r="155" spans="2:11" ht="14.25" x14ac:dyDescent="0.15">
      <c r="B155" s="46">
        <v>141</v>
      </c>
      <c r="C155" s="28">
        <f t="shared" si="29"/>
        <v>0</v>
      </c>
      <c r="D155" s="28">
        <f t="shared" si="30"/>
        <v>0</v>
      </c>
      <c r="E155" s="28">
        <f t="shared" si="31"/>
        <v>0</v>
      </c>
      <c r="F155" s="47">
        <f t="shared" si="27"/>
        <v>0</v>
      </c>
      <c r="G155" s="46">
        <v>141</v>
      </c>
      <c r="H155" s="28">
        <f t="shared" si="32"/>
        <v>0</v>
      </c>
      <c r="I155" s="28">
        <f t="shared" si="33"/>
        <v>0</v>
      </c>
      <c r="J155" s="28">
        <f t="shared" si="34"/>
        <v>0</v>
      </c>
      <c r="K155" s="47">
        <f t="shared" si="28"/>
        <v>0</v>
      </c>
    </row>
    <row r="156" spans="2:11" ht="14.25" x14ac:dyDescent="0.15">
      <c r="B156" s="46">
        <v>142</v>
      </c>
      <c r="C156" s="28">
        <f t="shared" si="29"/>
        <v>0</v>
      </c>
      <c r="D156" s="28">
        <f t="shared" si="30"/>
        <v>0</v>
      </c>
      <c r="E156" s="28">
        <f t="shared" si="31"/>
        <v>0</v>
      </c>
      <c r="F156" s="47">
        <f t="shared" si="27"/>
        <v>0</v>
      </c>
      <c r="G156" s="46">
        <v>142</v>
      </c>
      <c r="H156" s="28">
        <f t="shared" si="32"/>
        <v>0</v>
      </c>
      <c r="I156" s="28">
        <f t="shared" si="33"/>
        <v>0</v>
      </c>
      <c r="J156" s="28">
        <f t="shared" si="34"/>
        <v>0</v>
      </c>
      <c r="K156" s="47">
        <f t="shared" si="28"/>
        <v>0</v>
      </c>
    </row>
    <row r="157" spans="2:11" ht="14.25" x14ac:dyDescent="0.15">
      <c r="B157" s="46">
        <v>143</v>
      </c>
      <c r="C157" s="28">
        <f t="shared" si="29"/>
        <v>0</v>
      </c>
      <c r="D157" s="28">
        <f t="shared" si="30"/>
        <v>0</v>
      </c>
      <c r="E157" s="28">
        <f t="shared" si="31"/>
        <v>0</v>
      </c>
      <c r="F157" s="47">
        <f t="shared" si="27"/>
        <v>0</v>
      </c>
      <c r="G157" s="46">
        <v>143</v>
      </c>
      <c r="H157" s="28">
        <f t="shared" si="32"/>
        <v>0</v>
      </c>
      <c r="I157" s="28">
        <f t="shared" si="33"/>
        <v>0</v>
      </c>
      <c r="J157" s="28">
        <f t="shared" si="34"/>
        <v>0</v>
      </c>
      <c r="K157" s="47">
        <f t="shared" si="28"/>
        <v>0</v>
      </c>
    </row>
    <row r="158" spans="2:11" ht="14.25" x14ac:dyDescent="0.15">
      <c r="B158" s="46">
        <v>144</v>
      </c>
      <c r="C158" s="28">
        <f t="shared" si="29"/>
        <v>0</v>
      </c>
      <c r="D158" s="28">
        <f t="shared" si="30"/>
        <v>0</v>
      </c>
      <c r="E158" s="28">
        <f t="shared" si="31"/>
        <v>0</v>
      </c>
      <c r="F158" s="47">
        <f t="shared" si="27"/>
        <v>0</v>
      </c>
      <c r="G158" s="46">
        <v>144</v>
      </c>
      <c r="H158" s="28">
        <f t="shared" si="32"/>
        <v>0</v>
      </c>
      <c r="I158" s="28">
        <f t="shared" si="33"/>
        <v>0</v>
      </c>
      <c r="J158" s="28">
        <f t="shared" si="34"/>
        <v>0</v>
      </c>
      <c r="K158" s="47">
        <f t="shared" si="28"/>
        <v>0</v>
      </c>
    </row>
    <row r="159" spans="2:11" ht="14.25" x14ac:dyDescent="0.15">
      <c r="B159" s="46">
        <v>145</v>
      </c>
      <c r="C159" s="28">
        <f t="shared" si="29"/>
        <v>0</v>
      </c>
      <c r="D159" s="28">
        <f t="shared" si="30"/>
        <v>0</v>
      </c>
      <c r="E159" s="28">
        <f t="shared" si="31"/>
        <v>0</v>
      </c>
      <c r="F159" s="47">
        <f t="shared" si="27"/>
        <v>0</v>
      </c>
      <c r="G159" s="46">
        <v>145</v>
      </c>
      <c r="H159" s="28">
        <f t="shared" si="32"/>
        <v>0</v>
      </c>
      <c r="I159" s="28">
        <f t="shared" si="33"/>
        <v>0</v>
      </c>
      <c r="J159" s="28">
        <f t="shared" si="34"/>
        <v>0</v>
      </c>
      <c r="K159" s="47">
        <f t="shared" si="28"/>
        <v>0</v>
      </c>
    </row>
    <row r="160" spans="2:11" ht="14.25" x14ac:dyDescent="0.15">
      <c r="B160" s="46">
        <v>146</v>
      </c>
      <c r="C160" s="28">
        <f t="shared" si="29"/>
        <v>0</v>
      </c>
      <c r="D160" s="28">
        <f t="shared" si="30"/>
        <v>0</v>
      </c>
      <c r="E160" s="28">
        <f t="shared" si="31"/>
        <v>0</v>
      </c>
      <c r="F160" s="47">
        <f t="shared" si="27"/>
        <v>0</v>
      </c>
      <c r="G160" s="46">
        <v>146</v>
      </c>
      <c r="H160" s="28">
        <f t="shared" si="32"/>
        <v>0</v>
      </c>
      <c r="I160" s="28">
        <f t="shared" si="33"/>
        <v>0</v>
      </c>
      <c r="J160" s="28">
        <f t="shared" si="34"/>
        <v>0</v>
      </c>
      <c r="K160" s="47">
        <f t="shared" si="28"/>
        <v>0</v>
      </c>
    </row>
    <row r="161" spans="2:11" ht="14.25" x14ac:dyDescent="0.15">
      <c r="B161" s="46">
        <v>147</v>
      </c>
      <c r="C161" s="28">
        <f t="shared" si="29"/>
        <v>0</v>
      </c>
      <c r="D161" s="28">
        <f t="shared" si="30"/>
        <v>0</v>
      </c>
      <c r="E161" s="28">
        <f t="shared" si="31"/>
        <v>0</v>
      </c>
      <c r="F161" s="47">
        <f t="shared" si="27"/>
        <v>0</v>
      </c>
      <c r="G161" s="46">
        <v>147</v>
      </c>
      <c r="H161" s="28">
        <f t="shared" si="32"/>
        <v>0</v>
      </c>
      <c r="I161" s="28">
        <f t="shared" si="33"/>
        <v>0</v>
      </c>
      <c r="J161" s="28">
        <f t="shared" si="34"/>
        <v>0</v>
      </c>
      <c r="K161" s="47">
        <f t="shared" si="28"/>
        <v>0</v>
      </c>
    </row>
    <row r="162" spans="2:11" ht="14.25" x14ac:dyDescent="0.15">
      <c r="B162" s="46">
        <v>148</v>
      </c>
      <c r="C162" s="28">
        <f t="shared" si="29"/>
        <v>0</v>
      </c>
      <c r="D162" s="28">
        <f t="shared" si="30"/>
        <v>0</v>
      </c>
      <c r="E162" s="28">
        <f t="shared" si="31"/>
        <v>0</v>
      </c>
      <c r="F162" s="47">
        <f t="shared" si="27"/>
        <v>0</v>
      </c>
      <c r="G162" s="46">
        <v>148</v>
      </c>
      <c r="H162" s="28">
        <f t="shared" si="32"/>
        <v>0</v>
      </c>
      <c r="I162" s="28">
        <f t="shared" si="33"/>
        <v>0</v>
      </c>
      <c r="J162" s="28">
        <f t="shared" si="34"/>
        <v>0</v>
      </c>
      <c r="K162" s="47">
        <f t="shared" si="28"/>
        <v>0</v>
      </c>
    </row>
    <row r="163" spans="2:11" ht="14.25" x14ac:dyDescent="0.15">
      <c r="B163" s="46">
        <v>149</v>
      </c>
      <c r="C163" s="28">
        <f t="shared" si="29"/>
        <v>0</v>
      </c>
      <c r="D163" s="28">
        <f t="shared" si="30"/>
        <v>0</v>
      </c>
      <c r="E163" s="28">
        <f t="shared" si="31"/>
        <v>0</v>
      </c>
      <c r="F163" s="47">
        <f t="shared" si="27"/>
        <v>0</v>
      </c>
      <c r="G163" s="46">
        <v>149</v>
      </c>
      <c r="H163" s="28">
        <f t="shared" si="32"/>
        <v>0</v>
      </c>
      <c r="I163" s="28">
        <f t="shared" si="33"/>
        <v>0</v>
      </c>
      <c r="J163" s="28">
        <f t="shared" si="34"/>
        <v>0</v>
      </c>
      <c r="K163" s="47">
        <f t="shared" si="28"/>
        <v>0</v>
      </c>
    </row>
    <row r="164" spans="2:11" ht="14.25" x14ac:dyDescent="0.15">
      <c r="B164" s="46">
        <v>150</v>
      </c>
      <c r="C164" s="28">
        <f t="shared" si="29"/>
        <v>0</v>
      </c>
      <c r="D164" s="28">
        <f t="shared" si="30"/>
        <v>0</v>
      </c>
      <c r="E164" s="28">
        <f t="shared" si="31"/>
        <v>0</v>
      </c>
      <c r="F164" s="47">
        <f t="shared" si="27"/>
        <v>0</v>
      </c>
      <c r="G164" s="46">
        <v>150</v>
      </c>
      <c r="H164" s="28">
        <f t="shared" si="32"/>
        <v>0</v>
      </c>
      <c r="I164" s="28">
        <f t="shared" si="33"/>
        <v>0</v>
      </c>
      <c r="J164" s="28">
        <f t="shared" si="34"/>
        <v>0</v>
      </c>
      <c r="K164" s="47">
        <f t="shared" si="28"/>
        <v>0</v>
      </c>
    </row>
    <row r="165" spans="2:11" ht="14.25" x14ac:dyDescent="0.15">
      <c r="B165" s="46">
        <v>151</v>
      </c>
      <c r="C165" s="28">
        <f t="shared" si="29"/>
        <v>0</v>
      </c>
      <c r="D165" s="28">
        <f t="shared" si="30"/>
        <v>0</v>
      </c>
      <c r="E165" s="28">
        <f t="shared" si="31"/>
        <v>0</v>
      </c>
      <c r="F165" s="47">
        <f t="shared" si="27"/>
        <v>0</v>
      </c>
      <c r="G165" s="46">
        <v>151</v>
      </c>
      <c r="H165" s="28">
        <f t="shared" si="32"/>
        <v>0</v>
      </c>
      <c r="I165" s="28">
        <f t="shared" si="33"/>
        <v>0</v>
      </c>
      <c r="J165" s="28">
        <f t="shared" si="34"/>
        <v>0</v>
      </c>
      <c r="K165" s="47">
        <f t="shared" si="28"/>
        <v>0</v>
      </c>
    </row>
    <row r="166" spans="2:11" ht="14.25" x14ac:dyDescent="0.15">
      <c r="B166" s="46">
        <v>152</v>
      </c>
      <c r="C166" s="28">
        <f t="shared" si="29"/>
        <v>0</v>
      </c>
      <c r="D166" s="28">
        <f t="shared" si="30"/>
        <v>0</v>
      </c>
      <c r="E166" s="28">
        <f t="shared" si="31"/>
        <v>0</v>
      </c>
      <c r="F166" s="47">
        <f t="shared" si="27"/>
        <v>0</v>
      </c>
      <c r="G166" s="46">
        <v>152</v>
      </c>
      <c r="H166" s="28">
        <f t="shared" si="32"/>
        <v>0</v>
      </c>
      <c r="I166" s="28">
        <f t="shared" si="33"/>
        <v>0</v>
      </c>
      <c r="J166" s="28">
        <f t="shared" si="34"/>
        <v>0</v>
      </c>
      <c r="K166" s="47">
        <f t="shared" si="28"/>
        <v>0</v>
      </c>
    </row>
    <row r="167" spans="2:11" ht="14.25" x14ac:dyDescent="0.15">
      <c r="B167" s="46">
        <v>153</v>
      </c>
      <c r="C167" s="28">
        <f t="shared" si="29"/>
        <v>0</v>
      </c>
      <c r="D167" s="28">
        <f t="shared" si="30"/>
        <v>0</v>
      </c>
      <c r="E167" s="28">
        <f t="shared" si="31"/>
        <v>0</v>
      </c>
      <c r="F167" s="47">
        <f t="shared" si="27"/>
        <v>0</v>
      </c>
      <c r="G167" s="46">
        <v>153</v>
      </c>
      <c r="H167" s="28">
        <f t="shared" si="32"/>
        <v>0</v>
      </c>
      <c r="I167" s="28">
        <f t="shared" si="33"/>
        <v>0</v>
      </c>
      <c r="J167" s="28">
        <f t="shared" si="34"/>
        <v>0</v>
      </c>
      <c r="K167" s="47">
        <f t="shared" si="28"/>
        <v>0</v>
      </c>
    </row>
    <row r="168" spans="2:11" ht="14.25" x14ac:dyDescent="0.15">
      <c r="B168" s="46">
        <v>154</v>
      </c>
      <c r="C168" s="28">
        <f t="shared" si="29"/>
        <v>0</v>
      </c>
      <c r="D168" s="28">
        <f t="shared" si="30"/>
        <v>0</v>
      </c>
      <c r="E168" s="28">
        <f t="shared" si="31"/>
        <v>0</v>
      </c>
      <c r="F168" s="47">
        <f t="shared" si="27"/>
        <v>0</v>
      </c>
      <c r="G168" s="46">
        <v>154</v>
      </c>
      <c r="H168" s="28">
        <f t="shared" si="32"/>
        <v>0</v>
      </c>
      <c r="I168" s="28">
        <f t="shared" si="33"/>
        <v>0</v>
      </c>
      <c r="J168" s="28">
        <f t="shared" si="34"/>
        <v>0</v>
      </c>
      <c r="K168" s="47">
        <f t="shared" si="28"/>
        <v>0</v>
      </c>
    </row>
    <row r="169" spans="2:11" ht="14.25" x14ac:dyDescent="0.15">
      <c r="B169" s="46">
        <v>155</v>
      </c>
      <c r="C169" s="28">
        <f t="shared" si="29"/>
        <v>0</v>
      </c>
      <c r="D169" s="28">
        <f t="shared" si="30"/>
        <v>0</v>
      </c>
      <c r="E169" s="28">
        <f t="shared" si="31"/>
        <v>0</v>
      </c>
      <c r="F169" s="47">
        <f t="shared" si="27"/>
        <v>0</v>
      </c>
      <c r="G169" s="46">
        <v>155</v>
      </c>
      <c r="H169" s="28">
        <f t="shared" si="32"/>
        <v>0</v>
      </c>
      <c r="I169" s="28">
        <f t="shared" si="33"/>
        <v>0</v>
      </c>
      <c r="J169" s="28">
        <f t="shared" si="34"/>
        <v>0</v>
      </c>
      <c r="K169" s="47">
        <f t="shared" si="28"/>
        <v>0</v>
      </c>
    </row>
    <row r="170" spans="2:11" ht="14.25" x14ac:dyDescent="0.15">
      <c r="B170" s="46">
        <v>156</v>
      </c>
      <c r="C170" s="28">
        <f t="shared" si="29"/>
        <v>0</v>
      </c>
      <c r="D170" s="28">
        <f t="shared" si="30"/>
        <v>0</v>
      </c>
      <c r="E170" s="28">
        <f t="shared" si="31"/>
        <v>0</v>
      </c>
      <c r="F170" s="47">
        <f t="shared" si="27"/>
        <v>0</v>
      </c>
      <c r="G170" s="46">
        <v>156</v>
      </c>
      <c r="H170" s="28">
        <f t="shared" si="32"/>
        <v>0</v>
      </c>
      <c r="I170" s="28">
        <f t="shared" si="33"/>
        <v>0</v>
      </c>
      <c r="J170" s="28">
        <f t="shared" si="34"/>
        <v>0</v>
      </c>
      <c r="K170" s="47">
        <f t="shared" si="28"/>
        <v>0</v>
      </c>
    </row>
    <row r="171" spans="2:11" ht="14.25" x14ac:dyDescent="0.15">
      <c r="B171" s="46">
        <v>157</v>
      </c>
      <c r="C171" s="28">
        <f t="shared" si="29"/>
        <v>0</v>
      </c>
      <c r="D171" s="28">
        <f t="shared" si="30"/>
        <v>0</v>
      </c>
      <c r="E171" s="28">
        <f t="shared" si="31"/>
        <v>0</v>
      </c>
      <c r="F171" s="47">
        <f t="shared" si="27"/>
        <v>0</v>
      </c>
      <c r="G171" s="46">
        <v>157</v>
      </c>
      <c r="H171" s="28">
        <f t="shared" si="32"/>
        <v>0</v>
      </c>
      <c r="I171" s="28">
        <f t="shared" si="33"/>
        <v>0</v>
      </c>
      <c r="J171" s="28">
        <f t="shared" si="34"/>
        <v>0</v>
      </c>
      <c r="K171" s="47">
        <f t="shared" si="28"/>
        <v>0</v>
      </c>
    </row>
    <row r="172" spans="2:11" ht="14.25" x14ac:dyDescent="0.15">
      <c r="B172" s="46">
        <v>158</v>
      </c>
      <c r="C172" s="28">
        <f t="shared" si="29"/>
        <v>0</v>
      </c>
      <c r="D172" s="28">
        <f t="shared" si="30"/>
        <v>0</v>
      </c>
      <c r="E172" s="28">
        <f t="shared" si="31"/>
        <v>0</v>
      </c>
      <c r="F172" s="47">
        <f t="shared" si="27"/>
        <v>0</v>
      </c>
      <c r="G172" s="46">
        <v>158</v>
      </c>
      <c r="H172" s="28">
        <f t="shared" si="32"/>
        <v>0</v>
      </c>
      <c r="I172" s="28">
        <f t="shared" si="33"/>
        <v>0</v>
      </c>
      <c r="J172" s="28">
        <f t="shared" si="34"/>
        <v>0</v>
      </c>
      <c r="K172" s="47">
        <f t="shared" si="28"/>
        <v>0</v>
      </c>
    </row>
    <row r="173" spans="2:11" ht="14.25" x14ac:dyDescent="0.15">
      <c r="B173" s="46">
        <v>159</v>
      </c>
      <c r="C173" s="28">
        <f t="shared" si="29"/>
        <v>0</v>
      </c>
      <c r="D173" s="28">
        <f t="shared" si="30"/>
        <v>0</v>
      </c>
      <c r="E173" s="28">
        <f t="shared" si="31"/>
        <v>0</v>
      </c>
      <c r="F173" s="47">
        <f t="shared" si="27"/>
        <v>0</v>
      </c>
      <c r="G173" s="46">
        <v>159</v>
      </c>
      <c r="H173" s="28">
        <f t="shared" si="32"/>
        <v>0</v>
      </c>
      <c r="I173" s="28">
        <f t="shared" si="33"/>
        <v>0</v>
      </c>
      <c r="J173" s="28">
        <f t="shared" si="34"/>
        <v>0</v>
      </c>
      <c r="K173" s="47">
        <f t="shared" si="28"/>
        <v>0</v>
      </c>
    </row>
    <row r="174" spans="2:11" ht="14.25" x14ac:dyDescent="0.15">
      <c r="B174" s="46">
        <v>160</v>
      </c>
      <c r="C174" s="28">
        <f t="shared" si="29"/>
        <v>0</v>
      </c>
      <c r="D174" s="28">
        <f t="shared" si="30"/>
        <v>0</v>
      </c>
      <c r="E174" s="28">
        <f t="shared" si="31"/>
        <v>0</v>
      </c>
      <c r="F174" s="47">
        <f t="shared" si="27"/>
        <v>0</v>
      </c>
      <c r="G174" s="46">
        <v>160</v>
      </c>
      <c r="H174" s="28">
        <f t="shared" si="32"/>
        <v>0</v>
      </c>
      <c r="I174" s="28">
        <f t="shared" si="33"/>
        <v>0</v>
      </c>
      <c r="J174" s="28">
        <f t="shared" si="34"/>
        <v>0</v>
      </c>
      <c r="K174" s="47">
        <f t="shared" si="28"/>
        <v>0</v>
      </c>
    </row>
    <row r="175" spans="2:11" ht="14.25" x14ac:dyDescent="0.15">
      <c r="B175" s="46">
        <v>161</v>
      </c>
      <c r="C175" s="28">
        <f t="shared" si="29"/>
        <v>0</v>
      </c>
      <c r="D175" s="28">
        <f t="shared" si="30"/>
        <v>0</v>
      </c>
      <c r="E175" s="28">
        <f t="shared" si="31"/>
        <v>0</v>
      </c>
      <c r="F175" s="47">
        <f t="shared" ref="F175:F206" si="35">IF(C175&lt;&gt;"", (C175+E175)-D175, "")</f>
        <v>0</v>
      </c>
      <c r="G175" s="46">
        <v>161</v>
      </c>
      <c r="H175" s="28">
        <f t="shared" si="32"/>
        <v>0</v>
      </c>
      <c r="I175" s="28">
        <f t="shared" si="33"/>
        <v>0</v>
      </c>
      <c r="J175" s="28">
        <f t="shared" si="34"/>
        <v>0</v>
      </c>
      <c r="K175" s="47">
        <f t="shared" ref="K175:K206" si="36">IF(H175&lt;&gt;"", (H175+J175)-I175, "")</f>
        <v>0</v>
      </c>
    </row>
    <row r="176" spans="2:11" ht="14.25" x14ac:dyDescent="0.15">
      <c r="B176" s="46">
        <v>162</v>
      </c>
      <c r="C176" s="28">
        <f t="shared" ref="C176:C207" si="37">F175</f>
        <v>0</v>
      </c>
      <c r="D176" s="28">
        <f t="shared" si="30"/>
        <v>0</v>
      </c>
      <c r="E176" s="28">
        <f t="shared" si="31"/>
        <v>0</v>
      </c>
      <c r="F176" s="47">
        <f t="shared" si="35"/>
        <v>0</v>
      </c>
      <c r="G176" s="46">
        <v>162</v>
      </c>
      <c r="H176" s="28">
        <f t="shared" ref="H176:H207" si="38">K175</f>
        <v>0</v>
      </c>
      <c r="I176" s="28">
        <f t="shared" si="33"/>
        <v>0</v>
      </c>
      <c r="J176" s="28">
        <f t="shared" si="34"/>
        <v>0</v>
      </c>
      <c r="K176" s="47">
        <f t="shared" si="36"/>
        <v>0</v>
      </c>
    </row>
    <row r="177" spans="2:11" ht="14.25" x14ac:dyDescent="0.15">
      <c r="B177" s="46">
        <v>163</v>
      </c>
      <c r="C177" s="28">
        <f t="shared" si="37"/>
        <v>0</v>
      </c>
      <c r="D177" s="28">
        <f t="shared" si="30"/>
        <v>0</v>
      </c>
      <c r="E177" s="28">
        <f t="shared" si="31"/>
        <v>0</v>
      </c>
      <c r="F177" s="47">
        <f t="shared" si="35"/>
        <v>0</v>
      </c>
      <c r="G177" s="46">
        <v>163</v>
      </c>
      <c r="H177" s="28">
        <f t="shared" si="38"/>
        <v>0</v>
      </c>
      <c r="I177" s="28">
        <f t="shared" si="33"/>
        <v>0</v>
      </c>
      <c r="J177" s="28">
        <f t="shared" si="34"/>
        <v>0</v>
      </c>
      <c r="K177" s="47">
        <f t="shared" si="36"/>
        <v>0</v>
      </c>
    </row>
    <row r="178" spans="2:11" ht="14.25" x14ac:dyDescent="0.15">
      <c r="B178" s="46">
        <v>164</v>
      </c>
      <c r="C178" s="28">
        <f t="shared" si="37"/>
        <v>0</v>
      </c>
      <c r="D178" s="28">
        <f t="shared" si="30"/>
        <v>0</v>
      </c>
      <c r="E178" s="28">
        <f t="shared" si="31"/>
        <v>0</v>
      </c>
      <c r="F178" s="47">
        <f t="shared" si="35"/>
        <v>0</v>
      </c>
      <c r="G178" s="46">
        <v>164</v>
      </c>
      <c r="H178" s="28">
        <f t="shared" si="38"/>
        <v>0</v>
      </c>
      <c r="I178" s="28">
        <f t="shared" si="33"/>
        <v>0</v>
      </c>
      <c r="J178" s="28">
        <f t="shared" si="34"/>
        <v>0</v>
      </c>
      <c r="K178" s="47">
        <f t="shared" si="36"/>
        <v>0</v>
      </c>
    </row>
    <row r="179" spans="2:11" ht="14.25" x14ac:dyDescent="0.15">
      <c r="B179" s="46">
        <v>165</v>
      </c>
      <c r="C179" s="28">
        <f t="shared" si="37"/>
        <v>0</v>
      </c>
      <c r="D179" s="28">
        <f t="shared" si="30"/>
        <v>0</v>
      </c>
      <c r="E179" s="28">
        <f t="shared" si="31"/>
        <v>0</v>
      </c>
      <c r="F179" s="47">
        <f t="shared" si="35"/>
        <v>0</v>
      </c>
      <c r="G179" s="46">
        <v>165</v>
      </c>
      <c r="H179" s="28">
        <f t="shared" si="38"/>
        <v>0</v>
      </c>
      <c r="I179" s="28">
        <f t="shared" si="33"/>
        <v>0</v>
      </c>
      <c r="J179" s="28">
        <f t="shared" si="34"/>
        <v>0</v>
      </c>
      <c r="K179" s="47">
        <f t="shared" si="36"/>
        <v>0</v>
      </c>
    </row>
    <row r="180" spans="2:11" ht="14.25" x14ac:dyDescent="0.15">
      <c r="B180" s="46">
        <v>166</v>
      </c>
      <c r="C180" s="28">
        <f t="shared" si="37"/>
        <v>0</v>
      </c>
      <c r="D180" s="28">
        <f t="shared" si="30"/>
        <v>0</v>
      </c>
      <c r="E180" s="28">
        <f t="shared" si="31"/>
        <v>0</v>
      </c>
      <c r="F180" s="47">
        <f t="shared" si="35"/>
        <v>0</v>
      </c>
      <c r="G180" s="46">
        <v>166</v>
      </c>
      <c r="H180" s="28">
        <f t="shared" si="38"/>
        <v>0</v>
      </c>
      <c r="I180" s="28">
        <f t="shared" si="33"/>
        <v>0</v>
      </c>
      <c r="J180" s="28">
        <f t="shared" si="34"/>
        <v>0</v>
      </c>
      <c r="K180" s="47">
        <f t="shared" si="36"/>
        <v>0</v>
      </c>
    </row>
    <row r="181" spans="2:11" ht="14.25" x14ac:dyDescent="0.15">
      <c r="B181" s="46">
        <v>167</v>
      </c>
      <c r="C181" s="28">
        <f t="shared" si="37"/>
        <v>0</v>
      </c>
      <c r="D181" s="28">
        <f t="shared" si="30"/>
        <v>0</v>
      </c>
      <c r="E181" s="28">
        <f t="shared" si="31"/>
        <v>0</v>
      </c>
      <c r="F181" s="47">
        <f t="shared" si="35"/>
        <v>0</v>
      </c>
      <c r="G181" s="46">
        <v>167</v>
      </c>
      <c r="H181" s="28">
        <f t="shared" si="38"/>
        <v>0</v>
      </c>
      <c r="I181" s="28">
        <f t="shared" si="33"/>
        <v>0</v>
      </c>
      <c r="J181" s="28">
        <f t="shared" si="34"/>
        <v>0</v>
      </c>
      <c r="K181" s="47">
        <f t="shared" si="36"/>
        <v>0</v>
      </c>
    </row>
    <row r="182" spans="2:11" ht="14.25" x14ac:dyDescent="0.15">
      <c r="B182" s="46">
        <v>168</v>
      </c>
      <c r="C182" s="28">
        <f t="shared" si="37"/>
        <v>0</v>
      </c>
      <c r="D182" s="28">
        <f t="shared" si="30"/>
        <v>0</v>
      </c>
      <c r="E182" s="28">
        <f t="shared" si="31"/>
        <v>0</v>
      </c>
      <c r="F182" s="47">
        <f t="shared" si="35"/>
        <v>0</v>
      </c>
      <c r="G182" s="46">
        <v>168</v>
      </c>
      <c r="H182" s="28">
        <f t="shared" si="38"/>
        <v>0</v>
      </c>
      <c r="I182" s="28">
        <f t="shared" si="33"/>
        <v>0</v>
      </c>
      <c r="J182" s="28">
        <f t="shared" si="34"/>
        <v>0</v>
      </c>
      <c r="K182" s="47">
        <f t="shared" si="36"/>
        <v>0</v>
      </c>
    </row>
    <row r="183" spans="2:11" ht="14.25" x14ac:dyDescent="0.15">
      <c r="B183" s="46">
        <v>169</v>
      </c>
      <c r="C183" s="28">
        <f t="shared" si="37"/>
        <v>0</v>
      </c>
      <c r="D183" s="28">
        <f t="shared" si="30"/>
        <v>0</v>
      </c>
      <c r="E183" s="28">
        <f t="shared" si="31"/>
        <v>0</v>
      </c>
      <c r="F183" s="47">
        <f t="shared" si="35"/>
        <v>0</v>
      </c>
      <c r="G183" s="46">
        <v>169</v>
      </c>
      <c r="H183" s="28">
        <f t="shared" si="38"/>
        <v>0</v>
      </c>
      <c r="I183" s="28">
        <f t="shared" si="33"/>
        <v>0</v>
      </c>
      <c r="J183" s="28">
        <f t="shared" si="34"/>
        <v>0</v>
      </c>
      <c r="K183" s="47">
        <f t="shared" si="36"/>
        <v>0</v>
      </c>
    </row>
    <row r="184" spans="2:11" ht="14.25" x14ac:dyDescent="0.15">
      <c r="B184" s="46">
        <v>170</v>
      </c>
      <c r="C184" s="28">
        <f t="shared" si="37"/>
        <v>0</v>
      </c>
      <c r="D184" s="28">
        <f t="shared" si="30"/>
        <v>0</v>
      </c>
      <c r="E184" s="28">
        <f t="shared" si="31"/>
        <v>0</v>
      </c>
      <c r="F184" s="47">
        <f t="shared" si="35"/>
        <v>0</v>
      </c>
      <c r="G184" s="46">
        <v>170</v>
      </c>
      <c r="H184" s="28">
        <f t="shared" si="38"/>
        <v>0</v>
      </c>
      <c r="I184" s="28">
        <f t="shared" si="33"/>
        <v>0</v>
      </c>
      <c r="J184" s="28">
        <f t="shared" si="34"/>
        <v>0</v>
      </c>
      <c r="K184" s="47">
        <f t="shared" si="36"/>
        <v>0</v>
      </c>
    </row>
    <row r="185" spans="2:11" ht="14.25" x14ac:dyDescent="0.15">
      <c r="B185" s="46">
        <v>171</v>
      </c>
      <c r="C185" s="28">
        <f t="shared" si="37"/>
        <v>0</v>
      </c>
      <c r="D185" s="28">
        <f t="shared" si="30"/>
        <v>0</v>
      </c>
      <c r="E185" s="28">
        <f t="shared" si="31"/>
        <v>0</v>
      </c>
      <c r="F185" s="47">
        <f t="shared" si="35"/>
        <v>0</v>
      </c>
      <c r="G185" s="46">
        <v>171</v>
      </c>
      <c r="H185" s="28">
        <f t="shared" si="38"/>
        <v>0</v>
      </c>
      <c r="I185" s="28">
        <f t="shared" si="33"/>
        <v>0</v>
      </c>
      <c r="J185" s="28">
        <f t="shared" si="34"/>
        <v>0</v>
      </c>
      <c r="K185" s="47">
        <f t="shared" si="36"/>
        <v>0</v>
      </c>
    </row>
    <row r="186" spans="2:11" ht="14.25" x14ac:dyDescent="0.15">
      <c r="B186" s="46">
        <v>172</v>
      </c>
      <c r="C186" s="28">
        <f t="shared" si="37"/>
        <v>0</v>
      </c>
      <c r="D186" s="28">
        <f t="shared" si="30"/>
        <v>0</v>
      </c>
      <c r="E186" s="28">
        <f t="shared" si="31"/>
        <v>0</v>
      </c>
      <c r="F186" s="47">
        <f t="shared" si="35"/>
        <v>0</v>
      </c>
      <c r="G186" s="46">
        <v>172</v>
      </c>
      <c r="H186" s="28">
        <f t="shared" si="38"/>
        <v>0</v>
      </c>
      <c r="I186" s="28">
        <f t="shared" si="33"/>
        <v>0</v>
      </c>
      <c r="J186" s="28">
        <f t="shared" si="34"/>
        <v>0</v>
      </c>
      <c r="K186" s="47">
        <f t="shared" si="36"/>
        <v>0</v>
      </c>
    </row>
    <row r="187" spans="2:11" ht="14.25" x14ac:dyDescent="0.15">
      <c r="B187" s="46">
        <v>173</v>
      </c>
      <c r="C187" s="28">
        <f t="shared" si="37"/>
        <v>0</v>
      </c>
      <c r="D187" s="28">
        <f t="shared" si="30"/>
        <v>0</v>
      </c>
      <c r="E187" s="28">
        <f t="shared" si="31"/>
        <v>0</v>
      </c>
      <c r="F187" s="47">
        <f t="shared" si="35"/>
        <v>0</v>
      </c>
      <c r="G187" s="46">
        <v>173</v>
      </c>
      <c r="H187" s="28">
        <f t="shared" si="38"/>
        <v>0</v>
      </c>
      <c r="I187" s="28">
        <f t="shared" si="33"/>
        <v>0</v>
      </c>
      <c r="J187" s="28">
        <f t="shared" si="34"/>
        <v>0</v>
      </c>
      <c r="K187" s="47">
        <f t="shared" si="36"/>
        <v>0</v>
      </c>
    </row>
    <row r="188" spans="2:11" ht="14.25" x14ac:dyDescent="0.15">
      <c r="B188" s="46">
        <v>174</v>
      </c>
      <c r="C188" s="28">
        <f t="shared" si="37"/>
        <v>0</v>
      </c>
      <c r="D188" s="28">
        <f t="shared" si="30"/>
        <v>0</v>
      </c>
      <c r="E188" s="28">
        <f t="shared" si="31"/>
        <v>0</v>
      </c>
      <c r="F188" s="47">
        <f t="shared" si="35"/>
        <v>0</v>
      </c>
      <c r="G188" s="46">
        <v>174</v>
      </c>
      <c r="H188" s="28">
        <f t="shared" si="38"/>
        <v>0</v>
      </c>
      <c r="I188" s="28">
        <f t="shared" si="33"/>
        <v>0</v>
      </c>
      <c r="J188" s="28">
        <f t="shared" si="34"/>
        <v>0</v>
      </c>
      <c r="K188" s="47">
        <f t="shared" si="36"/>
        <v>0</v>
      </c>
    </row>
    <row r="189" spans="2:11" ht="14.25" x14ac:dyDescent="0.15">
      <c r="B189" s="46">
        <v>175</v>
      </c>
      <c r="C189" s="28">
        <f t="shared" si="37"/>
        <v>0</v>
      </c>
      <c r="D189" s="28">
        <f t="shared" si="30"/>
        <v>0</v>
      </c>
      <c r="E189" s="28">
        <f t="shared" si="31"/>
        <v>0</v>
      </c>
      <c r="F189" s="47">
        <f t="shared" si="35"/>
        <v>0</v>
      </c>
      <c r="G189" s="46">
        <v>175</v>
      </c>
      <c r="H189" s="28">
        <f t="shared" si="38"/>
        <v>0</v>
      </c>
      <c r="I189" s="28">
        <f t="shared" si="33"/>
        <v>0</v>
      </c>
      <c r="J189" s="28">
        <f t="shared" si="34"/>
        <v>0</v>
      </c>
      <c r="K189" s="47">
        <f t="shared" si="36"/>
        <v>0</v>
      </c>
    </row>
    <row r="190" spans="2:11" ht="14.25" x14ac:dyDescent="0.15">
      <c r="B190" s="46">
        <v>176</v>
      </c>
      <c r="C190" s="28">
        <f t="shared" si="37"/>
        <v>0</v>
      </c>
      <c r="D190" s="28">
        <f t="shared" si="30"/>
        <v>0</v>
      </c>
      <c r="E190" s="28">
        <f t="shared" si="31"/>
        <v>0</v>
      </c>
      <c r="F190" s="47">
        <f t="shared" si="35"/>
        <v>0</v>
      </c>
      <c r="G190" s="46">
        <v>176</v>
      </c>
      <c r="H190" s="28">
        <f t="shared" si="38"/>
        <v>0</v>
      </c>
      <c r="I190" s="28">
        <f t="shared" si="33"/>
        <v>0</v>
      </c>
      <c r="J190" s="28">
        <f t="shared" si="34"/>
        <v>0</v>
      </c>
      <c r="K190" s="47">
        <f t="shared" si="36"/>
        <v>0</v>
      </c>
    </row>
    <row r="191" spans="2:11" ht="14.25" x14ac:dyDescent="0.15">
      <c r="B191" s="46">
        <v>177</v>
      </c>
      <c r="C191" s="28">
        <f t="shared" si="37"/>
        <v>0</v>
      </c>
      <c r="D191" s="28">
        <f t="shared" si="30"/>
        <v>0</v>
      </c>
      <c r="E191" s="28">
        <f t="shared" si="31"/>
        <v>0</v>
      </c>
      <c r="F191" s="47">
        <f t="shared" si="35"/>
        <v>0</v>
      </c>
      <c r="G191" s="46">
        <v>177</v>
      </c>
      <c r="H191" s="28">
        <f t="shared" si="38"/>
        <v>0</v>
      </c>
      <c r="I191" s="28">
        <f t="shared" si="33"/>
        <v>0</v>
      </c>
      <c r="J191" s="28">
        <f t="shared" si="34"/>
        <v>0</v>
      </c>
      <c r="K191" s="47">
        <f t="shared" si="36"/>
        <v>0</v>
      </c>
    </row>
    <row r="192" spans="2:11" ht="14.25" x14ac:dyDescent="0.15">
      <c r="B192" s="46">
        <v>178</v>
      </c>
      <c r="C192" s="28">
        <f t="shared" si="37"/>
        <v>0</v>
      </c>
      <c r="D192" s="28">
        <f t="shared" si="30"/>
        <v>0</v>
      </c>
      <c r="E192" s="28">
        <f t="shared" si="31"/>
        <v>0</v>
      </c>
      <c r="F192" s="47">
        <f t="shared" si="35"/>
        <v>0</v>
      </c>
      <c r="G192" s="46">
        <v>178</v>
      </c>
      <c r="H192" s="28">
        <f t="shared" si="38"/>
        <v>0</v>
      </c>
      <c r="I192" s="28">
        <f t="shared" si="33"/>
        <v>0</v>
      </c>
      <c r="J192" s="28">
        <f t="shared" si="34"/>
        <v>0</v>
      </c>
      <c r="K192" s="47">
        <f t="shared" si="36"/>
        <v>0</v>
      </c>
    </row>
    <row r="193" spans="2:11" ht="14.25" x14ac:dyDescent="0.15">
      <c r="B193" s="46">
        <v>179</v>
      </c>
      <c r="C193" s="28">
        <f t="shared" si="37"/>
        <v>0</v>
      </c>
      <c r="D193" s="28">
        <f t="shared" si="30"/>
        <v>0</v>
      </c>
      <c r="E193" s="28">
        <f t="shared" si="31"/>
        <v>0</v>
      </c>
      <c r="F193" s="47">
        <f t="shared" si="35"/>
        <v>0</v>
      </c>
      <c r="G193" s="46">
        <v>179</v>
      </c>
      <c r="H193" s="28">
        <f t="shared" si="38"/>
        <v>0</v>
      </c>
      <c r="I193" s="28">
        <f t="shared" si="33"/>
        <v>0</v>
      </c>
      <c r="J193" s="28">
        <f t="shared" si="34"/>
        <v>0</v>
      </c>
      <c r="K193" s="47">
        <f t="shared" si="36"/>
        <v>0</v>
      </c>
    </row>
    <row r="194" spans="2:11" ht="14.25" x14ac:dyDescent="0.15">
      <c r="B194" s="46">
        <v>180</v>
      </c>
      <c r="C194" s="28">
        <f t="shared" si="37"/>
        <v>0</v>
      </c>
      <c r="D194" s="28">
        <f t="shared" si="30"/>
        <v>0</v>
      </c>
      <c r="E194" s="28">
        <f t="shared" si="31"/>
        <v>0</v>
      </c>
      <c r="F194" s="47">
        <f t="shared" si="35"/>
        <v>0</v>
      </c>
      <c r="G194" s="46">
        <v>180</v>
      </c>
      <c r="H194" s="28">
        <f t="shared" si="38"/>
        <v>0</v>
      </c>
      <c r="I194" s="28">
        <f t="shared" si="33"/>
        <v>0</v>
      </c>
      <c r="J194" s="28">
        <f t="shared" si="34"/>
        <v>0</v>
      </c>
      <c r="K194" s="47">
        <f t="shared" si="36"/>
        <v>0</v>
      </c>
    </row>
    <row r="195" spans="2:11" ht="14.25" x14ac:dyDescent="0.15">
      <c r="B195" s="46">
        <v>181</v>
      </c>
      <c r="C195" s="28">
        <f t="shared" si="37"/>
        <v>0</v>
      </c>
      <c r="D195" s="28">
        <f t="shared" si="30"/>
        <v>0</v>
      </c>
      <c r="E195" s="28">
        <f t="shared" si="31"/>
        <v>0</v>
      </c>
      <c r="F195" s="47">
        <f t="shared" si="35"/>
        <v>0</v>
      </c>
      <c r="G195" s="46">
        <v>181</v>
      </c>
      <c r="H195" s="28">
        <f t="shared" si="38"/>
        <v>0</v>
      </c>
      <c r="I195" s="28">
        <f t="shared" si="33"/>
        <v>0</v>
      </c>
      <c r="J195" s="28">
        <f t="shared" si="34"/>
        <v>0</v>
      </c>
      <c r="K195" s="47">
        <f t="shared" si="36"/>
        <v>0</v>
      </c>
    </row>
    <row r="196" spans="2:11" ht="14.25" x14ac:dyDescent="0.15">
      <c r="B196" s="46">
        <v>182</v>
      </c>
      <c r="C196" s="28">
        <f t="shared" si="37"/>
        <v>0</v>
      </c>
      <c r="D196" s="28">
        <f t="shared" si="30"/>
        <v>0</v>
      </c>
      <c r="E196" s="28">
        <f t="shared" si="31"/>
        <v>0</v>
      </c>
      <c r="F196" s="47">
        <f t="shared" si="35"/>
        <v>0</v>
      </c>
      <c r="G196" s="46">
        <v>182</v>
      </c>
      <c r="H196" s="28">
        <f t="shared" si="38"/>
        <v>0</v>
      </c>
      <c r="I196" s="28">
        <f t="shared" si="33"/>
        <v>0</v>
      </c>
      <c r="J196" s="28">
        <f t="shared" si="34"/>
        <v>0</v>
      </c>
      <c r="K196" s="47">
        <f t="shared" si="36"/>
        <v>0</v>
      </c>
    </row>
    <row r="197" spans="2:11" ht="14.25" x14ac:dyDescent="0.15">
      <c r="B197" s="46">
        <v>183</v>
      </c>
      <c r="C197" s="28">
        <f t="shared" si="37"/>
        <v>0</v>
      </c>
      <c r="D197" s="28">
        <f t="shared" si="30"/>
        <v>0</v>
      </c>
      <c r="E197" s="28">
        <f t="shared" si="31"/>
        <v>0</v>
      </c>
      <c r="F197" s="47">
        <f t="shared" si="35"/>
        <v>0</v>
      </c>
      <c r="G197" s="46">
        <v>183</v>
      </c>
      <c r="H197" s="28">
        <f t="shared" si="38"/>
        <v>0</v>
      </c>
      <c r="I197" s="28">
        <f t="shared" si="33"/>
        <v>0</v>
      </c>
      <c r="J197" s="28">
        <f t="shared" si="34"/>
        <v>0</v>
      </c>
      <c r="K197" s="47">
        <f t="shared" si="36"/>
        <v>0</v>
      </c>
    </row>
    <row r="198" spans="2:11" ht="14.25" x14ac:dyDescent="0.15">
      <c r="B198" s="46">
        <v>184</v>
      </c>
      <c r="C198" s="28">
        <f t="shared" si="37"/>
        <v>0</v>
      </c>
      <c r="D198" s="28">
        <f t="shared" si="30"/>
        <v>0</v>
      </c>
      <c r="E198" s="28">
        <f t="shared" si="31"/>
        <v>0</v>
      </c>
      <c r="F198" s="47">
        <f t="shared" si="35"/>
        <v>0</v>
      </c>
      <c r="G198" s="46">
        <v>184</v>
      </c>
      <c r="H198" s="28">
        <f t="shared" si="38"/>
        <v>0</v>
      </c>
      <c r="I198" s="28">
        <f t="shared" si="33"/>
        <v>0</v>
      </c>
      <c r="J198" s="28">
        <f t="shared" si="34"/>
        <v>0</v>
      </c>
      <c r="K198" s="47">
        <f t="shared" si="36"/>
        <v>0</v>
      </c>
    </row>
    <row r="199" spans="2:11" ht="14.25" x14ac:dyDescent="0.15">
      <c r="B199" s="46">
        <v>185</v>
      </c>
      <c r="C199" s="28">
        <f t="shared" si="37"/>
        <v>0</v>
      </c>
      <c r="D199" s="28">
        <f t="shared" si="30"/>
        <v>0</v>
      </c>
      <c r="E199" s="28">
        <f t="shared" si="31"/>
        <v>0</v>
      </c>
      <c r="F199" s="47">
        <f t="shared" si="35"/>
        <v>0</v>
      </c>
      <c r="G199" s="46">
        <v>185</v>
      </c>
      <c r="H199" s="28">
        <f t="shared" si="38"/>
        <v>0</v>
      </c>
      <c r="I199" s="28">
        <f t="shared" si="33"/>
        <v>0</v>
      </c>
      <c r="J199" s="28">
        <f t="shared" si="34"/>
        <v>0</v>
      </c>
      <c r="K199" s="47">
        <f t="shared" si="36"/>
        <v>0</v>
      </c>
    </row>
    <row r="200" spans="2:11" ht="14.25" x14ac:dyDescent="0.15">
      <c r="B200" s="46">
        <v>186</v>
      </c>
      <c r="C200" s="28">
        <f t="shared" si="37"/>
        <v>0</v>
      </c>
      <c r="D200" s="28">
        <f t="shared" si="30"/>
        <v>0</v>
      </c>
      <c r="E200" s="28">
        <f t="shared" si="31"/>
        <v>0</v>
      </c>
      <c r="F200" s="47">
        <f t="shared" si="35"/>
        <v>0</v>
      </c>
      <c r="G200" s="46">
        <v>186</v>
      </c>
      <c r="H200" s="28">
        <f t="shared" si="38"/>
        <v>0</v>
      </c>
      <c r="I200" s="28">
        <f t="shared" si="33"/>
        <v>0</v>
      </c>
      <c r="J200" s="28">
        <f t="shared" si="34"/>
        <v>0</v>
      </c>
      <c r="K200" s="47">
        <f t="shared" si="36"/>
        <v>0</v>
      </c>
    </row>
    <row r="201" spans="2:11" ht="14.25" x14ac:dyDescent="0.15">
      <c r="B201" s="46">
        <v>187</v>
      </c>
      <c r="C201" s="28">
        <f t="shared" si="37"/>
        <v>0</v>
      </c>
      <c r="D201" s="28">
        <f t="shared" si="30"/>
        <v>0</v>
      </c>
      <c r="E201" s="28">
        <f t="shared" si="31"/>
        <v>0</v>
      </c>
      <c r="F201" s="47">
        <f t="shared" si="35"/>
        <v>0</v>
      </c>
      <c r="G201" s="46">
        <v>187</v>
      </c>
      <c r="H201" s="28">
        <f t="shared" si="38"/>
        <v>0</v>
      </c>
      <c r="I201" s="28">
        <f t="shared" si="33"/>
        <v>0</v>
      </c>
      <c r="J201" s="28">
        <f t="shared" si="34"/>
        <v>0</v>
      </c>
      <c r="K201" s="47">
        <f t="shared" si="36"/>
        <v>0</v>
      </c>
    </row>
    <row r="202" spans="2:11" ht="14.25" x14ac:dyDescent="0.15">
      <c r="B202" s="46">
        <v>188</v>
      </c>
      <c r="C202" s="28">
        <f t="shared" si="37"/>
        <v>0</v>
      </c>
      <c r="D202" s="28">
        <f t="shared" si="30"/>
        <v>0</v>
      </c>
      <c r="E202" s="28">
        <f t="shared" si="31"/>
        <v>0</v>
      </c>
      <c r="F202" s="47">
        <f t="shared" si="35"/>
        <v>0</v>
      </c>
      <c r="G202" s="46">
        <v>188</v>
      </c>
      <c r="H202" s="28">
        <f t="shared" si="38"/>
        <v>0</v>
      </c>
      <c r="I202" s="28">
        <f t="shared" si="33"/>
        <v>0</v>
      </c>
      <c r="J202" s="28">
        <f t="shared" si="34"/>
        <v>0</v>
      </c>
      <c r="K202" s="47">
        <f t="shared" si="36"/>
        <v>0</v>
      </c>
    </row>
    <row r="203" spans="2:11" ht="14.25" x14ac:dyDescent="0.15">
      <c r="B203" s="46">
        <v>189</v>
      </c>
      <c r="C203" s="28">
        <f t="shared" si="37"/>
        <v>0</v>
      </c>
      <c r="D203" s="28">
        <f t="shared" si="30"/>
        <v>0</v>
      </c>
      <c r="E203" s="28">
        <f t="shared" si="31"/>
        <v>0</v>
      </c>
      <c r="F203" s="47">
        <f t="shared" si="35"/>
        <v>0</v>
      </c>
      <c r="G203" s="46">
        <v>189</v>
      </c>
      <c r="H203" s="28">
        <f t="shared" si="38"/>
        <v>0</v>
      </c>
      <c r="I203" s="28">
        <f t="shared" si="33"/>
        <v>0</v>
      </c>
      <c r="J203" s="28">
        <f t="shared" si="34"/>
        <v>0</v>
      </c>
      <c r="K203" s="47">
        <f t="shared" si="36"/>
        <v>0</v>
      </c>
    </row>
    <row r="204" spans="2:11" ht="14.25" x14ac:dyDescent="0.15">
      <c r="B204" s="46">
        <v>190</v>
      </c>
      <c r="C204" s="28">
        <f t="shared" si="37"/>
        <v>0</v>
      </c>
      <c r="D204" s="28">
        <f t="shared" si="30"/>
        <v>0</v>
      </c>
      <c r="E204" s="28">
        <f t="shared" si="31"/>
        <v>0</v>
      </c>
      <c r="F204" s="47">
        <f t="shared" si="35"/>
        <v>0</v>
      </c>
      <c r="G204" s="46">
        <v>190</v>
      </c>
      <c r="H204" s="28">
        <f t="shared" si="38"/>
        <v>0</v>
      </c>
      <c r="I204" s="28">
        <f t="shared" si="33"/>
        <v>0</v>
      </c>
      <c r="J204" s="28">
        <f t="shared" si="34"/>
        <v>0</v>
      </c>
      <c r="K204" s="47">
        <f t="shared" si="36"/>
        <v>0</v>
      </c>
    </row>
    <row r="205" spans="2:11" ht="14.25" x14ac:dyDescent="0.15">
      <c r="B205" s="46">
        <v>191</v>
      </c>
      <c r="C205" s="28">
        <f t="shared" si="37"/>
        <v>0</v>
      </c>
      <c r="D205" s="28">
        <f t="shared" si="30"/>
        <v>0</v>
      </c>
      <c r="E205" s="28">
        <f t="shared" si="31"/>
        <v>0</v>
      </c>
      <c r="F205" s="47">
        <f t="shared" si="35"/>
        <v>0</v>
      </c>
      <c r="G205" s="46">
        <v>191</v>
      </c>
      <c r="H205" s="28">
        <f t="shared" si="38"/>
        <v>0</v>
      </c>
      <c r="I205" s="28">
        <f t="shared" si="33"/>
        <v>0</v>
      </c>
      <c r="J205" s="28">
        <f t="shared" si="34"/>
        <v>0</v>
      </c>
      <c r="K205" s="47">
        <f t="shared" si="36"/>
        <v>0</v>
      </c>
    </row>
    <row r="206" spans="2:11" ht="14.25" x14ac:dyDescent="0.15">
      <c r="B206" s="46">
        <v>192</v>
      </c>
      <c r="C206" s="28">
        <f t="shared" si="37"/>
        <v>0</v>
      </c>
      <c r="D206" s="28">
        <f t="shared" si="30"/>
        <v>0</v>
      </c>
      <c r="E206" s="28">
        <f t="shared" si="31"/>
        <v>0</v>
      </c>
      <c r="F206" s="47">
        <f t="shared" si="35"/>
        <v>0</v>
      </c>
      <c r="G206" s="46">
        <v>192</v>
      </c>
      <c r="H206" s="28">
        <f t="shared" si="38"/>
        <v>0</v>
      </c>
      <c r="I206" s="28">
        <f t="shared" si="33"/>
        <v>0</v>
      </c>
      <c r="J206" s="28">
        <f t="shared" si="34"/>
        <v>0</v>
      </c>
      <c r="K206" s="47">
        <f t="shared" si="36"/>
        <v>0</v>
      </c>
    </row>
    <row r="207" spans="2:11" ht="14.25" x14ac:dyDescent="0.15">
      <c r="B207" s="46">
        <v>193</v>
      </c>
      <c r="C207" s="28">
        <f t="shared" si="37"/>
        <v>0</v>
      </c>
      <c r="D207" s="28">
        <f t="shared" si="30"/>
        <v>0</v>
      </c>
      <c r="E207" s="28">
        <f t="shared" si="31"/>
        <v>0</v>
      </c>
      <c r="F207" s="47">
        <f t="shared" ref="F207:F214" si="39">IF(C207&lt;&gt;"", (C207+E207)-D207, "")</f>
        <v>0</v>
      </c>
      <c r="G207" s="46">
        <v>193</v>
      </c>
      <c r="H207" s="28">
        <f t="shared" si="38"/>
        <v>0</v>
      </c>
      <c r="I207" s="28">
        <f t="shared" si="33"/>
        <v>0</v>
      </c>
      <c r="J207" s="28">
        <f t="shared" si="34"/>
        <v>0</v>
      </c>
      <c r="K207" s="47">
        <f t="shared" ref="K207:K214" si="40">IF(H207&lt;&gt;"", (H207+J207)-I207, "")</f>
        <v>0</v>
      </c>
    </row>
    <row r="208" spans="2:11" ht="14.25" x14ac:dyDescent="0.15">
      <c r="B208" s="46">
        <v>194</v>
      </c>
      <c r="C208" s="28">
        <f t="shared" ref="C208:C214" si="41">F207</f>
        <v>0</v>
      </c>
      <c r="D208" s="28">
        <f t="shared" ref="D208:D214" si="42">IF(C208&lt;&gt;"",IF(C208+E208&gt;$J$5,$J$5,(C208+E208)),"")</f>
        <v>0</v>
      </c>
      <c r="E208" s="28">
        <f t="shared" ref="E208:E214" si="43">IF(C208&lt;&gt;"", C208*$F$5/12, "")</f>
        <v>0</v>
      </c>
      <c r="F208" s="47">
        <f t="shared" si="39"/>
        <v>0</v>
      </c>
      <c r="G208" s="46">
        <v>194</v>
      </c>
      <c r="H208" s="28">
        <f t="shared" ref="H208:H214" si="44">K207</f>
        <v>0</v>
      </c>
      <c r="I208" s="28">
        <f t="shared" ref="I208:I214" si="45">IF(H208&lt;&gt;"",IF(H208+J208&gt;$J$6,$J$6,(H208+J208)),"")</f>
        <v>0</v>
      </c>
      <c r="J208" s="28">
        <f t="shared" ref="J208:J214" si="46">IF(H208&lt;&gt;"", H208*$F$6/12, "")</f>
        <v>0</v>
      </c>
      <c r="K208" s="47">
        <f t="shared" si="40"/>
        <v>0</v>
      </c>
    </row>
    <row r="209" spans="2:11" ht="14.25" x14ac:dyDescent="0.15">
      <c r="B209" s="46">
        <v>195</v>
      </c>
      <c r="C209" s="28">
        <f t="shared" si="41"/>
        <v>0</v>
      </c>
      <c r="D209" s="28">
        <f t="shared" si="42"/>
        <v>0</v>
      </c>
      <c r="E209" s="28">
        <f t="shared" si="43"/>
        <v>0</v>
      </c>
      <c r="F209" s="47">
        <f t="shared" si="39"/>
        <v>0</v>
      </c>
      <c r="G209" s="46">
        <v>195</v>
      </c>
      <c r="H209" s="28">
        <f t="shared" si="44"/>
        <v>0</v>
      </c>
      <c r="I209" s="28">
        <f t="shared" si="45"/>
        <v>0</v>
      </c>
      <c r="J209" s="28">
        <f t="shared" si="46"/>
        <v>0</v>
      </c>
      <c r="K209" s="47">
        <f t="shared" si="40"/>
        <v>0</v>
      </c>
    </row>
    <row r="210" spans="2:11" ht="14.25" x14ac:dyDescent="0.15">
      <c r="B210" s="46">
        <v>196</v>
      </c>
      <c r="C210" s="28">
        <f t="shared" si="41"/>
        <v>0</v>
      </c>
      <c r="D210" s="28">
        <f t="shared" si="42"/>
        <v>0</v>
      </c>
      <c r="E210" s="28">
        <f t="shared" si="43"/>
        <v>0</v>
      </c>
      <c r="F210" s="47">
        <f t="shared" si="39"/>
        <v>0</v>
      </c>
      <c r="G210" s="46">
        <v>196</v>
      </c>
      <c r="H210" s="28">
        <f t="shared" si="44"/>
        <v>0</v>
      </c>
      <c r="I210" s="28">
        <f t="shared" si="45"/>
        <v>0</v>
      </c>
      <c r="J210" s="28">
        <f t="shared" si="46"/>
        <v>0</v>
      </c>
      <c r="K210" s="47">
        <f t="shared" si="40"/>
        <v>0</v>
      </c>
    </row>
    <row r="211" spans="2:11" ht="14.25" x14ac:dyDescent="0.15">
      <c r="B211" s="46">
        <v>197</v>
      </c>
      <c r="C211" s="28">
        <f t="shared" si="41"/>
        <v>0</v>
      </c>
      <c r="D211" s="28">
        <f t="shared" si="42"/>
        <v>0</v>
      </c>
      <c r="E211" s="28">
        <f t="shared" si="43"/>
        <v>0</v>
      </c>
      <c r="F211" s="47">
        <f t="shared" si="39"/>
        <v>0</v>
      </c>
      <c r="G211" s="46">
        <v>197</v>
      </c>
      <c r="H211" s="28">
        <f t="shared" si="44"/>
        <v>0</v>
      </c>
      <c r="I211" s="28">
        <f t="shared" si="45"/>
        <v>0</v>
      </c>
      <c r="J211" s="28">
        <f t="shared" si="46"/>
        <v>0</v>
      </c>
      <c r="K211" s="47">
        <f t="shared" si="40"/>
        <v>0</v>
      </c>
    </row>
    <row r="212" spans="2:11" ht="14.25" x14ac:dyDescent="0.15">
      <c r="B212" s="46">
        <v>198</v>
      </c>
      <c r="C212" s="28">
        <f t="shared" si="41"/>
        <v>0</v>
      </c>
      <c r="D212" s="28">
        <f t="shared" si="42"/>
        <v>0</v>
      </c>
      <c r="E212" s="28">
        <f t="shared" si="43"/>
        <v>0</v>
      </c>
      <c r="F212" s="47">
        <f t="shared" si="39"/>
        <v>0</v>
      </c>
      <c r="G212" s="46">
        <v>198</v>
      </c>
      <c r="H212" s="28">
        <f t="shared" si="44"/>
        <v>0</v>
      </c>
      <c r="I212" s="28">
        <f t="shared" si="45"/>
        <v>0</v>
      </c>
      <c r="J212" s="28">
        <f t="shared" si="46"/>
        <v>0</v>
      </c>
      <c r="K212" s="47">
        <f t="shared" si="40"/>
        <v>0</v>
      </c>
    </row>
    <row r="213" spans="2:11" ht="14.25" x14ac:dyDescent="0.15">
      <c r="B213" s="46">
        <v>199</v>
      </c>
      <c r="C213" s="28">
        <f t="shared" si="41"/>
        <v>0</v>
      </c>
      <c r="D213" s="28">
        <f t="shared" si="42"/>
        <v>0</v>
      </c>
      <c r="E213" s="28">
        <f t="shared" si="43"/>
        <v>0</v>
      </c>
      <c r="F213" s="47">
        <f t="shared" si="39"/>
        <v>0</v>
      </c>
      <c r="G213" s="46">
        <v>199</v>
      </c>
      <c r="H213" s="28">
        <f t="shared" si="44"/>
        <v>0</v>
      </c>
      <c r="I213" s="28">
        <f t="shared" si="45"/>
        <v>0</v>
      </c>
      <c r="J213" s="28">
        <f t="shared" si="46"/>
        <v>0</v>
      </c>
      <c r="K213" s="47">
        <f t="shared" si="40"/>
        <v>0</v>
      </c>
    </row>
    <row r="214" spans="2:11" ht="15" thickBot="1" x14ac:dyDescent="0.2">
      <c r="B214" s="48">
        <v>200</v>
      </c>
      <c r="C214" s="49">
        <f t="shared" si="41"/>
        <v>0</v>
      </c>
      <c r="D214" s="49">
        <f t="shared" si="42"/>
        <v>0</v>
      </c>
      <c r="E214" s="49">
        <f t="shared" si="43"/>
        <v>0</v>
      </c>
      <c r="F214" s="50">
        <f t="shared" si="39"/>
        <v>0</v>
      </c>
      <c r="G214" s="48">
        <v>200</v>
      </c>
      <c r="H214" s="49">
        <f t="shared" si="44"/>
        <v>0</v>
      </c>
      <c r="I214" s="49">
        <f t="shared" si="45"/>
        <v>0</v>
      </c>
      <c r="J214" s="49">
        <f t="shared" si="46"/>
        <v>0</v>
      </c>
      <c r="K214" s="50">
        <f t="shared" si="40"/>
        <v>0</v>
      </c>
    </row>
    <row r="215" spans="2:11" x14ac:dyDescent="0.15">
      <c r="C215" s="24"/>
      <c r="D215" s="29"/>
    </row>
    <row r="216" spans="2:11" x14ac:dyDescent="0.15">
      <c r="C216" s="24"/>
      <c r="D216" s="23"/>
    </row>
    <row r="217" spans="2:11" x14ac:dyDescent="0.15">
      <c r="C217" s="24"/>
      <c r="D217" s="23"/>
    </row>
    <row r="218" spans="2:11" x14ac:dyDescent="0.15">
      <c r="C218" s="24"/>
      <c r="D218" s="23"/>
    </row>
    <row r="219" spans="2:11" x14ac:dyDescent="0.15">
      <c r="C219" s="24"/>
      <c r="D219" s="23"/>
    </row>
    <row r="220" spans="2:11" x14ac:dyDescent="0.15">
      <c r="C220" s="24"/>
      <c r="D220" s="23"/>
    </row>
    <row r="221" spans="2:11" x14ac:dyDescent="0.15">
      <c r="C221" s="24"/>
      <c r="D221" s="23"/>
    </row>
    <row r="222" spans="2:11" x14ac:dyDescent="0.15">
      <c r="C222" s="24"/>
      <c r="D222" s="23"/>
    </row>
    <row r="223" spans="2:11" x14ac:dyDescent="0.15">
      <c r="C223" s="24"/>
      <c r="D223" s="23"/>
    </row>
  </sheetData>
  <mergeCells count="20">
    <mergeCell ref="B13:F13"/>
    <mergeCell ref="G13:K13"/>
    <mergeCell ref="B11:C11"/>
    <mergeCell ref="D8:E8"/>
    <mergeCell ref="D9:E9"/>
    <mergeCell ref="D10:E10"/>
    <mergeCell ref="D11:E11"/>
    <mergeCell ref="B8:C8"/>
    <mergeCell ref="B9:C9"/>
    <mergeCell ref="B10:C10"/>
    <mergeCell ref="B7:C7"/>
    <mergeCell ref="D5:E5"/>
    <mergeCell ref="D6:E6"/>
    <mergeCell ref="D7:E7"/>
    <mergeCell ref="I2:J2"/>
    <mergeCell ref="D4:E4"/>
    <mergeCell ref="B2:E2"/>
    <mergeCell ref="B4:C4"/>
    <mergeCell ref="B5:C5"/>
    <mergeCell ref="B6:C6"/>
  </mergeCells>
  <phoneticPr fontId="1"/>
  <pageMargins left="0.7" right="0.7" top="0.75" bottom="0.75" header="0.3" footer="0.3"/>
  <pageSetup paperSize="9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25"/>
  <sheetViews>
    <sheetView workbookViewId="0">
      <selection activeCell="B2" sqref="B2:I2"/>
    </sheetView>
  </sheetViews>
  <sheetFormatPr defaultColWidth="13.375" defaultRowHeight="13.5" x14ac:dyDescent="0.15"/>
  <cols>
    <col min="1" max="1" width="3.375" style="2" customWidth="1"/>
    <col min="2" max="2" width="21.375" style="2" customWidth="1"/>
    <col min="3" max="16384" width="13.375" style="2"/>
  </cols>
  <sheetData>
    <row r="2" spans="1:12" s="35" customFormat="1" ht="28.5" customHeight="1" thickBot="1" x14ac:dyDescent="0.2">
      <c r="A2" s="34"/>
      <c r="B2" s="424" t="s">
        <v>137</v>
      </c>
      <c r="C2" s="424"/>
      <c r="D2" s="424"/>
      <c r="E2" s="424"/>
      <c r="F2" s="424"/>
      <c r="G2" s="424"/>
      <c r="H2" s="424"/>
      <c r="I2" s="424"/>
      <c r="J2" s="34"/>
      <c r="K2" s="34"/>
      <c r="L2" s="34"/>
    </row>
    <row r="3" spans="1:12" s="35" customFormat="1" ht="20.100000000000001" customHeight="1" x14ac:dyDescent="0.15">
      <c r="A3" s="34"/>
      <c r="B3" s="161"/>
      <c r="C3" s="154" t="s">
        <v>120</v>
      </c>
      <c r="D3" s="155" t="s">
        <v>121</v>
      </c>
      <c r="E3" s="155" t="s">
        <v>122</v>
      </c>
      <c r="F3" s="155" t="s">
        <v>123</v>
      </c>
      <c r="G3" s="155" t="s">
        <v>124</v>
      </c>
      <c r="H3" s="155" t="s">
        <v>125</v>
      </c>
      <c r="I3" s="156" t="s">
        <v>126</v>
      </c>
      <c r="J3" s="36"/>
      <c r="K3" s="36"/>
      <c r="L3" s="34"/>
    </row>
    <row r="4" spans="1:12" s="35" customFormat="1" ht="20.100000000000001" customHeight="1" x14ac:dyDescent="0.15">
      <c r="A4" s="34"/>
      <c r="B4" s="162" t="s">
        <v>127</v>
      </c>
      <c r="C4" s="197">
        <v>1000000</v>
      </c>
      <c r="D4" s="197">
        <v>1000000</v>
      </c>
      <c r="E4" s="197">
        <v>1000000</v>
      </c>
      <c r="F4" s="197">
        <v>1000000</v>
      </c>
      <c r="G4" s="197">
        <v>1000000</v>
      </c>
      <c r="H4" s="197">
        <v>200000</v>
      </c>
      <c r="I4" s="199">
        <v>200000</v>
      </c>
      <c r="J4" s="36"/>
      <c r="K4" s="36"/>
      <c r="L4" s="34"/>
    </row>
    <row r="5" spans="1:12" s="35" customFormat="1" ht="20.100000000000001" customHeight="1" x14ac:dyDescent="0.15">
      <c r="A5" s="34"/>
      <c r="B5" s="163" t="s">
        <v>100</v>
      </c>
      <c r="C5" s="157">
        <v>0.02</v>
      </c>
      <c r="D5" s="157">
        <v>0.02</v>
      </c>
      <c r="E5" s="157">
        <v>0.02</v>
      </c>
      <c r="F5" s="157">
        <v>0.02</v>
      </c>
      <c r="G5" s="157">
        <v>0.02</v>
      </c>
      <c r="H5" s="157">
        <v>0.15</v>
      </c>
      <c r="I5" s="158">
        <v>0.15</v>
      </c>
      <c r="J5" s="36"/>
      <c r="K5" s="36"/>
      <c r="L5" s="34"/>
    </row>
    <row r="6" spans="1:12" s="35" customFormat="1" ht="20.100000000000001" customHeight="1" x14ac:dyDescent="0.15">
      <c r="A6" s="34"/>
      <c r="B6" s="163" t="s">
        <v>116</v>
      </c>
      <c r="C6" s="198">
        <v>10</v>
      </c>
      <c r="D6" s="198">
        <v>10</v>
      </c>
      <c r="E6" s="198">
        <v>10</v>
      </c>
      <c r="F6" s="198">
        <v>10</v>
      </c>
      <c r="G6" s="198">
        <v>10</v>
      </c>
      <c r="H6" s="198">
        <v>2</v>
      </c>
      <c r="I6" s="200">
        <v>2</v>
      </c>
      <c r="J6" s="36"/>
      <c r="K6" s="36"/>
      <c r="L6" s="34"/>
    </row>
    <row r="7" spans="1:12" s="35" customFormat="1" ht="20.100000000000001" customHeight="1" thickBot="1" x14ac:dyDescent="0.2">
      <c r="A7" s="34"/>
      <c r="B7" s="201" t="s">
        <v>115</v>
      </c>
      <c r="C7" s="159">
        <f>C4/(1+C5)^C6</f>
        <v>820348.29987515532</v>
      </c>
      <c r="D7" s="159">
        <f>D4*(1+D5)^D6</f>
        <v>1218994.419994757</v>
      </c>
      <c r="E7" s="159">
        <f>E4*((1+E5)^E6-1)/(E5*(1+E5)^E6)</f>
        <v>8982585.0062422343</v>
      </c>
      <c r="F7" s="159">
        <f>F4*(((1+F5)^F6-1)/F5)</f>
        <v>10949720.999737855</v>
      </c>
      <c r="G7" s="159">
        <f>G4*(G5/((1+G5)^G6-1))</f>
        <v>91326.527865316457</v>
      </c>
      <c r="H7" s="159">
        <f>H4*((H5*(1+H5)^H6)/((1+H5)^H6-1))</f>
        <v>123023.25581395355</v>
      </c>
      <c r="I7" s="160">
        <f>I4*((I5*(1+I5)^I6)/((1+I5)^I6-1))</f>
        <v>123023.25581395355</v>
      </c>
      <c r="J7" s="36"/>
      <c r="K7" s="36"/>
      <c r="L7" s="34"/>
    </row>
    <row r="8" spans="1:12" s="35" customFormat="1" ht="20.100000000000001" customHeight="1" thickBot="1" x14ac:dyDescent="0.2">
      <c r="A8" s="34"/>
      <c r="B8" s="40"/>
      <c r="C8" s="37"/>
      <c r="D8" s="37"/>
      <c r="E8" s="37"/>
      <c r="F8" s="37"/>
      <c r="G8" s="37"/>
      <c r="H8" s="37"/>
      <c r="I8" s="37"/>
      <c r="J8" s="36"/>
      <c r="K8" s="36"/>
      <c r="L8" s="34"/>
    </row>
    <row r="9" spans="1:12" s="35" customFormat="1" ht="20.100000000000001" customHeight="1" thickBot="1" x14ac:dyDescent="0.2">
      <c r="A9" s="34"/>
      <c r="B9" s="161"/>
      <c r="C9" s="421" t="s">
        <v>128</v>
      </c>
      <c r="D9" s="422"/>
      <c r="E9" s="423"/>
      <c r="F9" s="37"/>
      <c r="G9" s="37"/>
      <c r="H9" s="37"/>
      <c r="I9" s="37"/>
      <c r="J9" s="36"/>
      <c r="K9" s="36"/>
      <c r="L9" s="34"/>
    </row>
    <row r="10" spans="1:12" s="35" customFormat="1" ht="20.100000000000001" customHeight="1" x14ac:dyDescent="0.15">
      <c r="A10" s="34"/>
      <c r="B10" s="164" t="s">
        <v>127</v>
      </c>
      <c r="C10" s="197">
        <v>200000</v>
      </c>
      <c r="D10" s="169" t="s">
        <v>117</v>
      </c>
      <c r="E10" s="41">
        <f>C10*(((C11/12)*(1+(C11/12))^(C12*12)/((1+(C11/12))^(C12*12)-1)))</f>
        <v>4757.9860172717499</v>
      </c>
      <c r="F10" s="37"/>
      <c r="G10" s="37"/>
      <c r="H10" s="37"/>
      <c r="I10" s="37"/>
      <c r="J10" s="36"/>
      <c r="K10" s="36"/>
      <c r="L10" s="34"/>
    </row>
    <row r="11" spans="1:12" s="35" customFormat="1" ht="20.100000000000001" customHeight="1" x14ac:dyDescent="0.15">
      <c r="A11" s="34"/>
      <c r="B11" s="165" t="s">
        <v>100</v>
      </c>
      <c r="C11" s="167">
        <v>0.15</v>
      </c>
      <c r="D11" s="170" t="s">
        <v>118</v>
      </c>
      <c r="E11" s="42">
        <f>E10*12</f>
        <v>57095.832207261003</v>
      </c>
      <c r="F11" s="37"/>
      <c r="G11" s="37"/>
      <c r="H11" s="37"/>
      <c r="I11" s="37"/>
      <c r="J11" s="36"/>
      <c r="K11" s="36"/>
      <c r="L11" s="34"/>
    </row>
    <row r="12" spans="1:12" s="35" customFormat="1" ht="20.100000000000001" customHeight="1" thickBot="1" x14ac:dyDescent="0.2">
      <c r="A12" s="34"/>
      <c r="B12" s="166" t="s">
        <v>116</v>
      </c>
      <c r="C12" s="168">
        <v>5</v>
      </c>
      <c r="D12" s="171" t="s">
        <v>119</v>
      </c>
      <c r="E12" s="43">
        <f>E11*C12</f>
        <v>285479.16103630501</v>
      </c>
      <c r="F12" s="37"/>
      <c r="G12" s="37"/>
      <c r="H12" s="37"/>
      <c r="I12" s="37"/>
      <c r="J12" s="36"/>
      <c r="K12" s="36"/>
      <c r="L12" s="34"/>
    </row>
    <row r="13" spans="1:12" s="35" customFormat="1" ht="20.100000000000001" customHeight="1" thickBot="1" x14ac:dyDescent="0.2">
      <c r="A13" s="34"/>
      <c r="B13" s="36"/>
      <c r="C13" s="36"/>
      <c r="D13" s="36"/>
      <c r="E13" s="36"/>
      <c r="F13" s="36"/>
      <c r="G13" s="36"/>
      <c r="H13" s="38"/>
      <c r="I13" s="36"/>
      <c r="J13" s="36"/>
      <c r="K13" s="38"/>
      <c r="L13" s="34"/>
    </row>
    <row r="14" spans="1:12" s="35" customFormat="1" ht="20.100000000000001" customHeight="1" x14ac:dyDescent="0.15">
      <c r="A14" s="34"/>
      <c r="B14" s="418" t="s">
        <v>129</v>
      </c>
      <c r="C14" s="419"/>
      <c r="D14" s="419"/>
      <c r="E14" s="419"/>
      <c r="F14" s="419"/>
      <c r="G14" s="419"/>
      <c r="H14" s="420"/>
      <c r="I14" s="39"/>
      <c r="J14" s="39"/>
      <c r="K14" s="38"/>
      <c r="L14" s="34"/>
    </row>
    <row r="15" spans="1:12" s="35" customFormat="1" ht="20.100000000000001" customHeight="1" x14ac:dyDescent="0.15">
      <c r="A15" s="34"/>
      <c r="B15" s="412" t="s">
        <v>139</v>
      </c>
      <c r="C15" s="413"/>
      <c r="D15" s="413"/>
      <c r="E15" s="413"/>
      <c r="F15" s="413"/>
      <c r="G15" s="413"/>
      <c r="H15" s="414"/>
      <c r="I15" s="39"/>
      <c r="J15" s="39"/>
      <c r="K15" s="34"/>
      <c r="L15" s="34"/>
    </row>
    <row r="16" spans="1:12" s="35" customFormat="1" ht="20.100000000000001" customHeight="1" x14ac:dyDescent="0.15">
      <c r="A16" s="34"/>
      <c r="B16" s="412" t="s">
        <v>140</v>
      </c>
      <c r="C16" s="413"/>
      <c r="D16" s="413"/>
      <c r="E16" s="413"/>
      <c r="F16" s="413"/>
      <c r="G16" s="413"/>
      <c r="H16" s="414"/>
      <c r="I16" s="39"/>
      <c r="J16" s="39"/>
      <c r="K16" s="34"/>
      <c r="L16" s="34"/>
    </row>
    <row r="17" spans="1:12" s="35" customFormat="1" ht="20.100000000000001" customHeight="1" x14ac:dyDescent="0.15">
      <c r="A17" s="34"/>
      <c r="B17" s="412" t="s">
        <v>141</v>
      </c>
      <c r="C17" s="413"/>
      <c r="D17" s="413"/>
      <c r="E17" s="413"/>
      <c r="F17" s="413"/>
      <c r="G17" s="413"/>
      <c r="H17" s="414"/>
      <c r="I17" s="39"/>
      <c r="J17" s="39"/>
      <c r="K17" s="34"/>
      <c r="L17" s="34"/>
    </row>
    <row r="18" spans="1:12" s="35" customFormat="1" ht="20.100000000000001" customHeight="1" x14ac:dyDescent="0.15">
      <c r="A18" s="34"/>
      <c r="B18" s="412" t="s">
        <v>142</v>
      </c>
      <c r="C18" s="413"/>
      <c r="D18" s="413"/>
      <c r="E18" s="413"/>
      <c r="F18" s="413"/>
      <c r="G18" s="413"/>
      <c r="H18" s="414"/>
      <c r="I18" s="39"/>
      <c r="J18" s="39"/>
      <c r="K18" s="34"/>
      <c r="L18" s="34"/>
    </row>
    <row r="19" spans="1:12" s="35" customFormat="1" ht="20.100000000000001" customHeight="1" x14ac:dyDescent="0.15">
      <c r="A19" s="34"/>
      <c r="B19" s="412" t="s">
        <v>143</v>
      </c>
      <c r="C19" s="413"/>
      <c r="D19" s="413"/>
      <c r="E19" s="413"/>
      <c r="F19" s="413"/>
      <c r="G19" s="413"/>
      <c r="H19" s="414"/>
      <c r="I19" s="39"/>
      <c r="J19" s="39"/>
      <c r="K19" s="34"/>
      <c r="L19" s="34"/>
    </row>
    <row r="20" spans="1:12" s="35" customFormat="1" ht="20.100000000000001" customHeight="1" x14ac:dyDescent="0.15">
      <c r="A20" s="34"/>
      <c r="B20" s="412" t="s">
        <v>144</v>
      </c>
      <c r="C20" s="413"/>
      <c r="D20" s="413"/>
      <c r="E20" s="413"/>
      <c r="F20" s="413"/>
      <c r="G20" s="413"/>
      <c r="H20" s="414"/>
      <c r="I20" s="39"/>
      <c r="J20" s="39"/>
      <c r="K20" s="34"/>
      <c r="L20" s="34"/>
    </row>
    <row r="21" spans="1:12" s="35" customFormat="1" ht="20.100000000000001" customHeight="1" x14ac:dyDescent="0.15">
      <c r="A21" s="34"/>
      <c r="B21" s="412" t="s">
        <v>145</v>
      </c>
      <c r="C21" s="413"/>
      <c r="D21" s="413"/>
      <c r="E21" s="413"/>
      <c r="F21" s="413"/>
      <c r="G21" s="413"/>
      <c r="H21" s="414"/>
      <c r="I21" s="39"/>
      <c r="J21" s="39"/>
      <c r="K21" s="34"/>
      <c r="L21" s="34"/>
    </row>
    <row r="22" spans="1:12" s="35" customFormat="1" ht="20.100000000000001" customHeight="1" thickBot="1" x14ac:dyDescent="0.2">
      <c r="A22" s="34"/>
      <c r="B22" s="415" t="s">
        <v>146</v>
      </c>
      <c r="C22" s="416"/>
      <c r="D22" s="416"/>
      <c r="E22" s="416"/>
      <c r="F22" s="416"/>
      <c r="G22" s="416"/>
      <c r="H22" s="417"/>
      <c r="I22" s="39"/>
      <c r="J22" s="39"/>
      <c r="K22" s="34"/>
      <c r="L22" s="34"/>
    </row>
    <row r="23" spans="1:12" s="34" customFormat="1" ht="20.100000000000001" customHeight="1" x14ac:dyDescent="0.15"/>
    <row r="24" spans="1:12" s="34" customFormat="1" x14ac:dyDescent="0.15"/>
    <row r="25" spans="1:12" s="34" customFormat="1" x14ac:dyDescent="0.15"/>
  </sheetData>
  <mergeCells count="11">
    <mergeCell ref="B2:I2"/>
    <mergeCell ref="B16:H16"/>
    <mergeCell ref="B17:H17"/>
    <mergeCell ref="B18:H18"/>
    <mergeCell ref="B19:H19"/>
    <mergeCell ref="B21:H21"/>
    <mergeCell ref="B22:H22"/>
    <mergeCell ref="B15:H15"/>
    <mergeCell ref="B14:H14"/>
    <mergeCell ref="C9:E9"/>
    <mergeCell ref="B20:H20"/>
  </mergeCells>
  <phoneticPr fontId="1"/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A82EB-1059-4656-97A2-C6363630CFCA}">
  <sheetPr>
    <tabColor theme="8"/>
  </sheetPr>
  <dimension ref="A1:I19"/>
  <sheetViews>
    <sheetView tabSelected="1" workbookViewId="0">
      <selection activeCell="H9" sqref="H9"/>
    </sheetView>
  </sheetViews>
  <sheetFormatPr defaultRowHeight="13.5" x14ac:dyDescent="0.15"/>
  <sheetData>
    <row r="1" spans="1:9" ht="18" x14ac:dyDescent="0.15">
      <c r="A1" s="234"/>
    </row>
    <row r="2" spans="1:9" ht="19.5" x14ac:dyDescent="0.15">
      <c r="A2" s="236" t="s">
        <v>243</v>
      </c>
    </row>
    <row r="3" spans="1:9" ht="19.5" x14ac:dyDescent="0.15">
      <c r="A3" s="236" t="s">
        <v>244</v>
      </c>
    </row>
    <row r="4" spans="1:9" ht="19.5" x14ac:dyDescent="0.15">
      <c r="A4" s="236" t="s">
        <v>245</v>
      </c>
    </row>
    <row r="5" spans="1:9" ht="19.5" x14ac:dyDescent="0.15">
      <c r="A5" s="236" t="s">
        <v>246</v>
      </c>
    </row>
    <row r="6" spans="1:9" ht="19.5" x14ac:dyDescent="0.15">
      <c r="A6" s="236" t="s">
        <v>247</v>
      </c>
    </row>
    <row r="7" spans="1:9" ht="19.5" x14ac:dyDescent="0.15">
      <c r="A7" s="236" t="s">
        <v>254</v>
      </c>
    </row>
    <row r="8" spans="1:9" ht="19.5" x14ac:dyDescent="0.15">
      <c r="A8" s="236" t="s">
        <v>248</v>
      </c>
    </row>
    <row r="9" spans="1:9" ht="19.5" x14ac:dyDescent="0.15">
      <c r="A9" s="236" t="s">
        <v>249</v>
      </c>
    </row>
    <row r="10" spans="1:9" ht="19.5" x14ac:dyDescent="0.15">
      <c r="A10" s="426" t="s">
        <v>252</v>
      </c>
      <c r="B10" s="426"/>
      <c r="C10" s="426"/>
      <c r="D10" s="426"/>
      <c r="E10" s="426"/>
      <c r="F10" s="426"/>
      <c r="G10" s="426"/>
    </row>
    <row r="11" spans="1:9" ht="19.5" x14ac:dyDescent="0.15">
      <c r="A11" s="427" t="s">
        <v>251</v>
      </c>
      <c r="B11" s="427"/>
      <c r="C11" s="427"/>
      <c r="D11" s="427"/>
      <c r="E11" s="427"/>
      <c r="F11" s="427"/>
      <c r="G11" s="427"/>
    </row>
    <row r="12" spans="1:9" ht="19.5" x14ac:dyDescent="0.15">
      <c r="A12" s="428" t="s">
        <v>253</v>
      </c>
      <c r="B12" s="430"/>
      <c r="C12" s="430"/>
      <c r="D12" s="430"/>
      <c r="E12" s="430"/>
      <c r="F12" s="429"/>
      <c r="G12" s="429"/>
    </row>
    <row r="13" spans="1:9" ht="19.5" x14ac:dyDescent="0.15">
      <c r="A13" s="236" t="s">
        <v>243</v>
      </c>
    </row>
    <row r="14" spans="1:9" ht="18" x14ac:dyDescent="0.15">
      <c r="A14" s="234"/>
    </row>
    <row r="15" spans="1:9" ht="19.5" customHeight="1" x14ac:dyDescent="0.15">
      <c r="A15" s="234" t="s">
        <v>250</v>
      </c>
    </row>
    <row r="16" spans="1:9" ht="153.75" customHeight="1" x14ac:dyDescent="0.15">
      <c r="A16" s="425" t="s">
        <v>255</v>
      </c>
      <c r="B16" s="425"/>
      <c r="C16" s="425"/>
      <c r="D16" s="425"/>
      <c r="E16" s="425"/>
      <c r="F16" s="425"/>
      <c r="G16" s="425"/>
      <c r="H16" s="425"/>
      <c r="I16" s="425"/>
    </row>
    <row r="17" spans="1:3" ht="18" x14ac:dyDescent="0.15">
      <c r="A17" s="235"/>
    </row>
    <row r="18" spans="1:3" ht="18" x14ac:dyDescent="0.15">
      <c r="A18" s="234"/>
      <c r="C18" s="234"/>
    </row>
    <row r="19" spans="1:3" ht="18" x14ac:dyDescent="0.15">
      <c r="C19" s="235"/>
    </row>
  </sheetData>
  <mergeCells count="3">
    <mergeCell ref="A10:G10"/>
    <mergeCell ref="A11:G11"/>
    <mergeCell ref="A16:I16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支出の部</vt:lpstr>
      <vt:lpstr>住宅ローン控除</vt:lpstr>
      <vt:lpstr>ライフプラン</vt:lpstr>
      <vt:lpstr>資料</vt:lpstr>
      <vt:lpstr>金融ローン試算</vt:lpstr>
      <vt:lpstr>係数表</vt:lpstr>
      <vt:lpstr>作成者情報</vt:lpstr>
      <vt:lpstr>ライフプラン!Print_Area</vt:lpstr>
      <vt:lpstr>住宅ローン控除!Print_Area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SHO39</dc:creator>
  <cp:lastModifiedBy>SHO39</cp:lastModifiedBy>
  <cp:lastPrinted>2019-05-05T06:32:20Z</cp:lastPrinted>
  <dcterms:created xsi:type="dcterms:W3CDTF">2018-03-13T03:41:15Z</dcterms:created>
  <dcterms:modified xsi:type="dcterms:W3CDTF">2022-01-27T10:28:21Z</dcterms:modified>
</cp:coreProperties>
</file>