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HO39\Desktop\FP関連\"/>
    </mc:Choice>
  </mc:AlternateContent>
  <xr:revisionPtr revIDLastSave="0" documentId="13_ncr:1_{01350550-951D-49F8-81F4-D10F69FA7663}" xr6:coauthVersionLast="47" xr6:coauthVersionMax="47" xr10:uidLastSave="{00000000-0000-0000-0000-000000000000}"/>
  <bookViews>
    <workbookView xWindow="-120" yWindow="-120" windowWidth="29040" windowHeight="15840" tabRatio="684" activeTab="10" xr2:uid="{00000000-000D-0000-FFFF-FFFF00000000}"/>
  </bookViews>
  <sheets>
    <sheet name="データフォーム" sheetId="4" r:id="rId1"/>
    <sheet name="費用概算Ⅰ" sheetId="5" r:id="rId2"/>
    <sheet name="費用概算Ⅱ" sheetId="6" r:id="rId3"/>
    <sheet name="元利均等" sheetId="1" r:id="rId4"/>
    <sheet name="住宅控除試算" sheetId="15" r:id="rId5"/>
    <sheet name="元金均等" sheetId="14" r:id="rId6"/>
    <sheet name="ローン比較" sheetId="16" r:id="rId7"/>
    <sheet name="税金の目安Ⅰ" sheetId="11" r:id="rId8"/>
    <sheet name="税金の目安Ⅱ" sheetId="12" r:id="rId9"/>
    <sheet name="つなぎ試算" sheetId="13" r:id="rId10"/>
    <sheet name="作成者情報" sheetId="17" r:id="rId11"/>
  </sheets>
  <definedNames>
    <definedName name="a" localSheetId="5">1-元金均等!PaymentDurationIncreaseDecrease/qq</definedName>
    <definedName name="a" localSheetId="4">1-住宅控除試算!PaymentDurationIncreaseDecrease/qq</definedName>
    <definedName name="a" localSheetId="7">1-税金の目安Ⅰ!PaymentDurationIncreaseDecrease/qq</definedName>
    <definedName name="a" localSheetId="8">1-税金の目安Ⅱ!PaymentDurationIncreaseDecrease/qq</definedName>
    <definedName name="a">1-PaymentDurationIncreaseDecrease/qq</definedName>
    <definedName name="PaymentDurationIncreaseDecrease" localSheetId="5">INT(NPER(InterestRate/12,MonthlyLoanPayment*VLOOKUP(PaymentPercentage,PaymentScenarios,2,FALSE),LoanAmount)*-1)</definedName>
    <definedName name="PaymentDurationIncreaseDecrease" localSheetId="4">INT(NPER(InterestRate/12,MonthlyLoanPayment*VLOOKUP(PaymentPercentage,PaymentScenarios,2,FALSE),LoanAmount)*-1)</definedName>
    <definedName name="PaymentDurationIncreaseDecrease" localSheetId="7">INT(NPER(InterestRate/12,MonthlyLoanPayment*VLOOKUP(PaymentPercentage,PaymentScenarios,2,FALSE),LoanAmount)*-1)</definedName>
    <definedName name="PaymentDurationIncreaseDecrease" localSheetId="8">INT(NPER(InterestRate/12,MonthlyLoanPayment*VLOOKUP(PaymentPercentage,PaymentScenarios,2,FALSE),LoanAmount)*-1)</definedName>
    <definedName name="PaymentDurationIncreaseDecrease">INT(NPER(InterestRate/12,MonthlyLoanPayment*VLOOKUP(PaymentPercentage,PaymentScenarios,2,FALSE),LoanAmount)*-1)</definedName>
    <definedName name="PercentageIncreaseDecrease" localSheetId="5">1-元金均等!PaymentDurationIncreaseDecrease/DurationOfLoan</definedName>
    <definedName name="PercentageIncreaseDecrease" localSheetId="4">1-住宅控除試算!PaymentDurationIncreaseDecrease/DurationOfLoan</definedName>
    <definedName name="PercentageIncreaseDecrease" localSheetId="7">1-税金の目安Ⅰ!PaymentDurationIncreaseDecrease/DurationOfLoan</definedName>
    <definedName name="PercentageIncreaseDecrease" localSheetId="8">1-税金の目安Ⅱ!PaymentDurationIncreaseDecrease/DurationOfLoan</definedName>
    <definedName name="PercentageIncreaseDecrease">1-PaymentDurationIncreaseDecrease/DurationOfLoan</definedName>
    <definedName name="_xlnm.Print_Area" localSheetId="0">データフォーム!$B$2:$P$38</definedName>
    <definedName name="_xlnm.Print_Area" localSheetId="5">元金均等!$A$1:$AP$440</definedName>
    <definedName name="_xlnm.Print_Area" localSheetId="3">元利均等!$A$1:$AP$440</definedName>
    <definedName name="_xlnm.Print_Area" localSheetId="7">税金の目安Ⅰ!$A$1:$O$31</definedName>
    <definedName name="_xlnm.Print_Area" localSheetId="8">税金の目安Ⅱ!$A$1:$O$37</definedName>
    <definedName name="_xlnm.Print_Area" localSheetId="1">費用概算Ⅰ!$A$1:$O$39</definedName>
    <definedName name="_xlnm.Print_Area" localSheetId="2">費用概算Ⅱ!$B$2:$N$41</definedName>
    <definedName name="PrintAreaReset" localSheetId="5">OFFSET(FullPrint,0,0,LastRow)</definedName>
    <definedName name="PrintAreaReset" localSheetId="4">OFFSET(FullPrint,0,0,LastRow)</definedName>
    <definedName name="PrintAreaReset" localSheetId="7">OFFSET(FullPrint,0,0,[0]!LastRow)</definedName>
    <definedName name="PrintAreaReset" localSheetId="8">OFFSET(FullPrint,0,0,[0]!LastRow)</definedName>
    <definedName name="PrintAreaReset">OFFSET(FullPrint,0,0,LastRow)</definedName>
    <definedName name="ValuesEntered" localSheetId="5">IF(LoanAmount*LEN(InterestRate)*DurationOfLoan*LoanStart*PropertyTaxRate*PropertyTaxAmount&gt;0,1,0)</definedName>
    <definedName name="ValuesEntered" localSheetId="4">IF(LoanAmount*LEN(InterestRate)*DurationOfLoan*LoanStart*PropertyTaxRate*PropertyTaxAmount&gt;0,1,0)</definedName>
    <definedName name="ValuesEntered" localSheetId="7">IF(LoanAmount*LEN(InterestRate)*DurationOfLoan*LoanStart*PropertyTaxRate*PropertyTaxAmount&gt;0,1,0)</definedName>
    <definedName name="ValuesEntered" localSheetId="8">IF(LoanAmount*LEN(InterestRate)*DurationOfLoan*LoanStart*PropertyTaxRate*PropertyTaxAmount&gt;0,1,0)</definedName>
    <definedName name="ValuesEntered">IF(LoanAmount*LEN(InterestRate)*DurationOfLoan*LoanStart*PropertyTaxRate*PropertyTaxAmount&gt;0,1,0)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4" i="6" l="1"/>
  <c r="AF1" i="14"/>
  <c r="AK6" i="14" l="1"/>
  <c r="G30" i="4" l="1"/>
  <c r="H5" i="13" l="1"/>
  <c r="L11" i="13" s="1"/>
  <c r="L13" i="13" s="1"/>
  <c r="F11" i="13" l="1"/>
  <c r="F13" i="13" s="1"/>
  <c r="H11" i="13"/>
  <c r="D11" i="13"/>
  <c r="D13" i="13" s="1"/>
  <c r="H12" i="13"/>
  <c r="H10" i="16"/>
  <c r="H13" i="16"/>
  <c r="H14" i="16" s="1"/>
  <c r="H11" i="16"/>
  <c r="H12" i="16" s="1"/>
  <c r="H15" i="16" l="1"/>
  <c r="H13" i="13"/>
  <c r="H16" i="16"/>
  <c r="L17" i="6"/>
  <c r="L23" i="6" s="1"/>
  <c r="C14" i="16" l="1"/>
  <c r="C11" i="16"/>
  <c r="C12" i="16" s="1"/>
  <c r="D14" i="16"/>
  <c r="D11" i="16"/>
  <c r="D12" i="16" s="1"/>
  <c r="G13" i="16"/>
  <c r="F13" i="16"/>
  <c r="E13" i="16"/>
  <c r="G11" i="16"/>
  <c r="G10" i="16"/>
  <c r="G14" i="16" s="1"/>
  <c r="G22" i="16"/>
  <c r="D10" i="16"/>
  <c r="C10" i="16"/>
  <c r="E11" i="16"/>
  <c r="E22" i="16"/>
  <c r="F12" i="16"/>
  <c r="BM141" i="14"/>
  <c r="BL141" i="14"/>
  <c r="BK15" i="14"/>
  <c r="BK16" i="14" s="1"/>
  <c r="BM21" i="14" s="1"/>
  <c r="BL13" i="14"/>
  <c r="BL13" i="1"/>
  <c r="BM141" i="1"/>
  <c r="BL141" i="1"/>
  <c r="BK15" i="1"/>
  <c r="BK16" i="1" s="1"/>
  <c r="BM21" i="1" s="1"/>
  <c r="D22" i="16"/>
  <c r="F22" i="16"/>
  <c r="C22" i="16"/>
  <c r="BM81" i="14" l="1"/>
  <c r="G12" i="16"/>
  <c r="G15" i="16" s="1"/>
  <c r="E12" i="16"/>
  <c r="F14" i="16"/>
  <c r="F15" i="16" s="1"/>
  <c r="C16" i="16"/>
  <c r="E14" i="16"/>
  <c r="BL21" i="14"/>
  <c r="D15" i="16"/>
  <c r="C15" i="16"/>
  <c r="D16" i="16"/>
  <c r="BM81" i="1"/>
  <c r="BL21" i="1"/>
  <c r="G16" i="16" l="1"/>
  <c r="F16" i="16"/>
  <c r="E16" i="16"/>
  <c r="E15" i="16"/>
  <c r="AY440" i="14"/>
  <c r="V440" i="14"/>
  <c r="AY439" i="14"/>
  <c r="AY438" i="14"/>
  <c r="AY437" i="14"/>
  <c r="AY436" i="14"/>
  <c r="AY435" i="14"/>
  <c r="AY434" i="14"/>
  <c r="V434" i="14"/>
  <c r="AY433" i="14"/>
  <c r="AY432" i="14"/>
  <c r="AY431" i="14"/>
  <c r="AY430" i="14"/>
  <c r="AY429" i="14"/>
  <c r="AY428" i="14"/>
  <c r="V428" i="14"/>
  <c r="AY427" i="14"/>
  <c r="AY426" i="14"/>
  <c r="AY425" i="14"/>
  <c r="AY424" i="14"/>
  <c r="AY423" i="14"/>
  <c r="AY422" i="14"/>
  <c r="V422" i="14"/>
  <c r="AY421" i="14"/>
  <c r="AY420" i="14"/>
  <c r="AY419" i="14"/>
  <c r="AY418" i="14"/>
  <c r="AY417" i="14"/>
  <c r="AY416" i="14"/>
  <c r="V416" i="14"/>
  <c r="AY415" i="14"/>
  <c r="AY414" i="14"/>
  <c r="AY413" i="14"/>
  <c r="AY412" i="14"/>
  <c r="AY411" i="14"/>
  <c r="AY410" i="14"/>
  <c r="V410" i="14"/>
  <c r="AY409" i="14"/>
  <c r="AY408" i="14"/>
  <c r="AY407" i="14"/>
  <c r="AY406" i="14"/>
  <c r="AY405" i="14"/>
  <c r="AY404" i="14"/>
  <c r="V404" i="14"/>
  <c r="AY403" i="14"/>
  <c r="AY402" i="14"/>
  <c r="AY401" i="14"/>
  <c r="AY400" i="14"/>
  <c r="AY399" i="14"/>
  <c r="AY398" i="14"/>
  <c r="V398" i="14"/>
  <c r="AY397" i="14"/>
  <c r="AY396" i="14"/>
  <c r="AY395" i="14"/>
  <c r="AY394" i="14"/>
  <c r="AY393" i="14"/>
  <c r="AY392" i="14"/>
  <c r="V392" i="14"/>
  <c r="AY391" i="14"/>
  <c r="AY390" i="14"/>
  <c r="AY389" i="14"/>
  <c r="AY388" i="14"/>
  <c r="AY387" i="14"/>
  <c r="AY386" i="14"/>
  <c r="V386" i="14"/>
  <c r="AY385" i="14"/>
  <c r="AY384" i="14"/>
  <c r="AY383" i="14"/>
  <c r="AY382" i="14"/>
  <c r="BJ381" i="14"/>
  <c r="BJ383" i="14" s="1"/>
  <c r="BI381" i="14"/>
  <c r="BI386" i="14" s="1"/>
  <c r="AY381" i="14"/>
  <c r="AY380" i="14"/>
  <c r="V380" i="14"/>
  <c r="AY379" i="14"/>
  <c r="AY378" i="14"/>
  <c r="AY377" i="14"/>
  <c r="AY376" i="14"/>
  <c r="AY375" i="14"/>
  <c r="AY374" i="14"/>
  <c r="V374" i="14"/>
  <c r="AY373" i="14"/>
  <c r="AY372" i="14"/>
  <c r="AY371" i="14"/>
  <c r="AY370" i="14"/>
  <c r="AY369" i="14"/>
  <c r="AY368" i="14"/>
  <c r="V368" i="14"/>
  <c r="AY367" i="14"/>
  <c r="AY366" i="14"/>
  <c r="AY365" i="14"/>
  <c r="AY364" i="14"/>
  <c r="AY363" i="14"/>
  <c r="AY362" i="14"/>
  <c r="V362" i="14"/>
  <c r="AY361" i="14"/>
  <c r="AY360" i="14"/>
  <c r="AY359" i="14"/>
  <c r="AY358" i="14"/>
  <c r="AY357" i="14"/>
  <c r="AY356" i="14"/>
  <c r="V356" i="14"/>
  <c r="AY355" i="14"/>
  <c r="AY354" i="14"/>
  <c r="AY353" i="14"/>
  <c r="AY352" i="14"/>
  <c r="AY351" i="14"/>
  <c r="AY350" i="14"/>
  <c r="V350" i="14"/>
  <c r="AY349" i="14"/>
  <c r="AY348" i="14"/>
  <c r="AY347" i="14"/>
  <c r="AY346" i="14"/>
  <c r="AY345" i="14"/>
  <c r="AY344" i="14"/>
  <c r="V344" i="14"/>
  <c r="AY343" i="14"/>
  <c r="AY342" i="14"/>
  <c r="AY341" i="14"/>
  <c r="AY340" i="14"/>
  <c r="AY339" i="14"/>
  <c r="AY338" i="14"/>
  <c r="V338" i="14"/>
  <c r="AY337" i="14"/>
  <c r="AY336" i="14"/>
  <c r="AY335" i="14"/>
  <c r="AY334" i="14"/>
  <c r="AY333" i="14"/>
  <c r="AY332" i="14"/>
  <c r="V332" i="14"/>
  <c r="AY331" i="14"/>
  <c r="AY330" i="14"/>
  <c r="AY329" i="14"/>
  <c r="AY328" i="14"/>
  <c r="AY327" i="14"/>
  <c r="AY326" i="14"/>
  <c r="V326" i="14"/>
  <c r="AY325" i="14"/>
  <c r="AY324" i="14"/>
  <c r="AY323" i="14"/>
  <c r="AY322" i="14"/>
  <c r="BJ321" i="14"/>
  <c r="BJ327" i="14" s="1"/>
  <c r="BI321" i="14"/>
  <c r="BI326" i="14" s="1"/>
  <c r="AY321" i="14"/>
  <c r="AY320" i="14"/>
  <c r="V320" i="14"/>
  <c r="AY319" i="14"/>
  <c r="AY318" i="14"/>
  <c r="AY317" i="14"/>
  <c r="AY316" i="14"/>
  <c r="AY315" i="14"/>
  <c r="AY314" i="14"/>
  <c r="V314" i="14"/>
  <c r="AY313" i="14"/>
  <c r="AY312" i="14"/>
  <c r="AY311" i="14"/>
  <c r="AY310" i="14"/>
  <c r="AY309" i="14"/>
  <c r="AY308" i="14"/>
  <c r="V308" i="14"/>
  <c r="AY307" i="14"/>
  <c r="AY306" i="14"/>
  <c r="AY305" i="14"/>
  <c r="AY304" i="14"/>
  <c r="AY303" i="14"/>
  <c r="AY302" i="14"/>
  <c r="V302" i="14"/>
  <c r="AY301" i="14"/>
  <c r="AY300" i="14"/>
  <c r="AY299" i="14"/>
  <c r="AY298" i="14"/>
  <c r="AY297" i="14"/>
  <c r="AY296" i="14"/>
  <c r="V296" i="14"/>
  <c r="AY295" i="14"/>
  <c r="AY294" i="14"/>
  <c r="AY293" i="14"/>
  <c r="AY292" i="14"/>
  <c r="AY291" i="14"/>
  <c r="AY290" i="14"/>
  <c r="V290" i="14"/>
  <c r="AY289" i="14"/>
  <c r="AY288" i="14"/>
  <c r="AY287" i="14"/>
  <c r="AY286" i="14"/>
  <c r="AY285" i="14"/>
  <c r="AY284" i="14"/>
  <c r="V284" i="14"/>
  <c r="AY283" i="14"/>
  <c r="AY282" i="14"/>
  <c r="AY281" i="14"/>
  <c r="AY280" i="14"/>
  <c r="AY279" i="14"/>
  <c r="AY278" i="14"/>
  <c r="V278" i="14"/>
  <c r="AY277" i="14"/>
  <c r="AY276" i="14"/>
  <c r="AY275" i="14"/>
  <c r="AY274" i="14"/>
  <c r="AY273" i="14"/>
  <c r="AY272" i="14"/>
  <c r="V272" i="14"/>
  <c r="AY271" i="14"/>
  <c r="AY270" i="14"/>
  <c r="AY269" i="14"/>
  <c r="AY268" i="14"/>
  <c r="AY267" i="14"/>
  <c r="AY266" i="14"/>
  <c r="V266" i="14"/>
  <c r="AY265" i="14"/>
  <c r="AY264" i="14"/>
  <c r="AY263" i="14"/>
  <c r="AY262" i="14"/>
  <c r="BJ261" i="14"/>
  <c r="BJ267" i="14" s="1"/>
  <c r="BI261" i="14"/>
  <c r="BI266" i="14" s="1"/>
  <c r="AY261" i="14"/>
  <c r="AY260" i="14"/>
  <c r="V260" i="14"/>
  <c r="AY259" i="14"/>
  <c r="AY258" i="14"/>
  <c r="AY257" i="14"/>
  <c r="AY256" i="14"/>
  <c r="AY255" i="14"/>
  <c r="AY254" i="14"/>
  <c r="V254" i="14"/>
  <c r="AY253" i="14"/>
  <c r="AY252" i="14"/>
  <c r="AY251" i="14"/>
  <c r="AY250" i="14"/>
  <c r="AY249" i="14"/>
  <c r="AY248" i="14"/>
  <c r="V248" i="14"/>
  <c r="AY247" i="14"/>
  <c r="AY246" i="14"/>
  <c r="AY245" i="14"/>
  <c r="AY244" i="14"/>
  <c r="AY243" i="14"/>
  <c r="AY242" i="14"/>
  <c r="V242" i="14"/>
  <c r="AY241" i="14"/>
  <c r="AY240" i="14"/>
  <c r="AY239" i="14"/>
  <c r="AY238" i="14"/>
  <c r="AY237" i="14"/>
  <c r="AY236" i="14"/>
  <c r="V236" i="14"/>
  <c r="AY235" i="14"/>
  <c r="AY234" i="14"/>
  <c r="AY233" i="14"/>
  <c r="AY232" i="14"/>
  <c r="AY231" i="14"/>
  <c r="AY230" i="14"/>
  <c r="V230" i="14"/>
  <c r="AY229" i="14"/>
  <c r="AY228" i="14"/>
  <c r="AY227" i="14"/>
  <c r="AY226" i="14"/>
  <c r="AY225" i="14"/>
  <c r="AY224" i="14"/>
  <c r="V224" i="14"/>
  <c r="AY223" i="14"/>
  <c r="AY222" i="14"/>
  <c r="AY221" i="14"/>
  <c r="AY220" i="14"/>
  <c r="AY219" i="14"/>
  <c r="AY218" i="14"/>
  <c r="V218" i="14"/>
  <c r="AY217" i="14"/>
  <c r="AY216" i="14"/>
  <c r="AY215" i="14"/>
  <c r="AY214" i="14"/>
  <c r="AY213" i="14"/>
  <c r="AY212" i="14"/>
  <c r="V212" i="14"/>
  <c r="AY211" i="14"/>
  <c r="AY210" i="14"/>
  <c r="AY209" i="14"/>
  <c r="AY208" i="14"/>
  <c r="AY207" i="14"/>
  <c r="AY206" i="14"/>
  <c r="V206" i="14"/>
  <c r="AY205" i="14"/>
  <c r="AY204" i="14"/>
  <c r="AY203" i="14"/>
  <c r="AY202" i="14"/>
  <c r="BJ201" i="14"/>
  <c r="BJ207" i="14" s="1"/>
  <c r="BI201" i="14"/>
  <c r="BI206" i="14" s="1"/>
  <c r="AY201" i="14"/>
  <c r="AY200" i="14"/>
  <c r="V200" i="14"/>
  <c r="AY199" i="14"/>
  <c r="AY198" i="14"/>
  <c r="AY197" i="14"/>
  <c r="AY196" i="14"/>
  <c r="AY195" i="14"/>
  <c r="AY194" i="14"/>
  <c r="V194" i="14"/>
  <c r="AY193" i="14"/>
  <c r="AY192" i="14"/>
  <c r="AY191" i="14"/>
  <c r="AY190" i="14"/>
  <c r="AY189" i="14"/>
  <c r="AY188" i="14"/>
  <c r="V188" i="14"/>
  <c r="AY187" i="14"/>
  <c r="AY186" i="14"/>
  <c r="AY185" i="14"/>
  <c r="AY184" i="14"/>
  <c r="AY183" i="14"/>
  <c r="AY182" i="14"/>
  <c r="V182" i="14"/>
  <c r="AY181" i="14"/>
  <c r="AY180" i="14"/>
  <c r="AY179" i="14"/>
  <c r="AY178" i="14"/>
  <c r="AY177" i="14"/>
  <c r="AY176" i="14"/>
  <c r="V176" i="14"/>
  <c r="AY175" i="14"/>
  <c r="AY174" i="14"/>
  <c r="AY173" i="14"/>
  <c r="AY172" i="14"/>
  <c r="AY171" i="14"/>
  <c r="AY170" i="14"/>
  <c r="V170" i="14"/>
  <c r="AY169" i="14"/>
  <c r="AY168" i="14"/>
  <c r="AY167" i="14"/>
  <c r="AY166" i="14"/>
  <c r="AY165" i="14"/>
  <c r="AY164" i="14"/>
  <c r="V164" i="14"/>
  <c r="AY163" i="14"/>
  <c r="AY162" i="14"/>
  <c r="AY161" i="14"/>
  <c r="AY160" i="14"/>
  <c r="AY159" i="14"/>
  <c r="AY158" i="14"/>
  <c r="V158" i="14"/>
  <c r="AY157" i="14"/>
  <c r="AY156" i="14"/>
  <c r="AY155" i="14"/>
  <c r="AY154" i="14"/>
  <c r="AY153" i="14"/>
  <c r="AY152" i="14"/>
  <c r="V152" i="14"/>
  <c r="AY151" i="14"/>
  <c r="AY150" i="14"/>
  <c r="AY149" i="14"/>
  <c r="AY148" i="14"/>
  <c r="BM147" i="14"/>
  <c r="BM150" i="14" s="1"/>
  <c r="BL147" i="14"/>
  <c r="BL152" i="14" s="1"/>
  <c r="AY147" i="14"/>
  <c r="BM146" i="14"/>
  <c r="BL146" i="14"/>
  <c r="AY146" i="14"/>
  <c r="V146" i="14"/>
  <c r="BM145" i="14"/>
  <c r="BL145" i="14"/>
  <c r="AY145" i="14"/>
  <c r="BM144" i="14"/>
  <c r="BL144" i="14"/>
  <c r="AY144" i="14"/>
  <c r="BM143" i="14"/>
  <c r="BL143" i="14"/>
  <c r="AY143" i="14"/>
  <c r="BM142" i="14"/>
  <c r="BL142" i="14"/>
  <c r="AY142" i="14"/>
  <c r="BJ141" i="14"/>
  <c r="BJ143" i="14" s="1"/>
  <c r="BI141" i="14"/>
  <c r="AY141" i="14"/>
  <c r="AY140" i="14"/>
  <c r="V140" i="14"/>
  <c r="AY139" i="14"/>
  <c r="AY138" i="14"/>
  <c r="AY137" i="14"/>
  <c r="AY136" i="14"/>
  <c r="AY135" i="14"/>
  <c r="AY134" i="14"/>
  <c r="V134" i="14"/>
  <c r="AY133" i="14"/>
  <c r="AY132" i="14"/>
  <c r="AY131" i="14"/>
  <c r="AY130" i="14"/>
  <c r="AY129" i="14"/>
  <c r="AY128" i="14"/>
  <c r="V128" i="14"/>
  <c r="AY127" i="14"/>
  <c r="AY126" i="14"/>
  <c r="AY125" i="14"/>
  <c r="AY124" i="14"/>
  <c r="AY123" i="14"/>
  <c r="AY122" i="14"/>
  <c r="V122" i="14"/>
  <c r="AY121" i="14"/>
  <c r="AY120" i="14"/>
  <c r="AY119" i="14"/>
  <c r="AY118" i="14"/>
  <c r="AY117" i="14"/>
  <c r="AY116" i="14"/>
  <c r="V116" i="14"/>
  <c r="AY115" i="14"/>
  <c r="AY114" i="14"/>
  <c r="AY113" i="14"/>
  <c r="AY112" i="14"/>
  <c r="AY111" i="14"/>
  <c r="AY110" i="14"/>
  <c r="V110" i="14"/>
  <c r="AY109" i="14"/>
  <c r="AY108" i="14"/>
  <c r="AY107" i="14"/>
  <c r="AY106" i="14"/>
  <c r="AY105" i="14"/>
  <c r="AY104" i="14"/>
  <c r="V104" i="14"/>
  <c r="AY103" i="14"/>
  <c r="AY102" i="14"/>
  <c r="AY101" i="14"/>
  <c r="AY100" i="14"/>
  <c r="AY99" i="14"/>
  <c r="AY98" i="14"/>
  <c r="V98" i="14"/>
  <c r="AY97" i="14"/>
  <c r="AY96" i="14"/>
  <c r="AY95" i="14"/>
  <c r="AY94" i="14"/>
  <c r="AY93" i="14"/>
  <c r="AY92" i="14"/>
  <c r="V92" i="14"/>
  <c r="AY91" i="14"/>
  <c r="AY90" i="14"/>
  <c r="AY89" i="14"/>
  <c r="AY88" i="14"/>
  <c r="BM87" i="14"/>
  <c r="BM90" i="14" s="1"/>
  <c r="AY87" i="14"/>
  <c r="BM86" i="14"/>
  <c r="AY86" i="14"/>
  <c r="V86" i="14"/>
  <c r="BM85" i="14"/>
  <c r="AY85" i="14"/>
  <c r="BM84" i="14"/>
  <c r="AY84" i="14"/>
  <c r="BM83" i="14"/>
  <c r="AY83" i="14"/>
  <c r="BM82" i="14"/>
  <c r="AY82" i="14"/>
  <c r="BJ81" i="14"/>
  <c r="BJ87" i="14" s="1"/>
  <c r="BI81" i="14"/>
  <c r="BI82" i="14" s="1"/>
  <c r="AY81" i="14"/>
  <c r="AY80" i="14"/>
  <c r="V80" i="14"/>
  <c r="AY79" i="14"/>
  <c r="AY78" i="14"/>
  <c r="AY77" i="14"/>
  <c r="AY76" i="14"/>
  <c r="AY75" i="14"/>
  <c r="AY74" i="14"/>
  <c r="V74" i="14"/>
  <c r="AY73" i="14"/>
  <c r="AY72" i="14"/>
  <c r="AY71" i="14"/>
  <c r="AY70" i="14"/>
  <c r="AY69" i="14"/>
  <c r="AY68" i="14"/>
  <c r="V68" i="14"/>
  <c r="AY67" i="14"/>
  <c r="AY66" i="14"/>
  <c r="AY65" i="14"/>
  <c r="AY64" i="14"/>
  <c r="AY63" i="14"/>
  <c r="AY62" i="14"/>
  <c r="V62" i="14"/>
  <c r="AY61" i="14"/>
  <c r="AY60" i="14"/>
  <c r="AY59" i="14"/>
  <c r="AY58" i="14"/>
  <c r="AY57" i="14"/>
  <c r="AY56" i="14"/>
  <c r="V56" i="14"/>
  <c r="AY55" i="14"/>
  <c r="AY54" i="14"/>
  <c r="AY53" i="14"/>
  <c r="AY52" i="14"/>
  <c r="AY51" i="14"/>
  <c r="AY50" i="14"/>
  <c r="V50" i="14"/>
  <c r="AY49" i="14"/>
  <c r="AY48" i="14"/>
  <c r="AY47" i="14"/>
  <c r="AY46" i="14"/>
  <c r="AY45" i="14"/>
  <c r="AY44" i="14"/>
  <c r="V44" i="14"/>
  <c r="AY43" i="14"/>
  <c r="AY42" i="14"/>
  <c r="AY41" i="14"/>
  <c r="AY40" i="14"/>
  <c r="AY39" i="14"/>
  <c r="AY38" i="14"/>
  <c r="V38" i="14"/>
  <c r="AY37" i="14"/>
  <c r="AY36" i="14"/>
  <c r="AY35" i="14"/>
  <c r="AY34" i="14"/>
  <c r="AY33" i="14"/>
  <c r="AY32" i="14"/>
  <c r="V32" i="14"/>
  <c r="AY31" i="14"/>
  <c r="AY30" i="14"/>
  <c r="AY29" i="14"/>
  <c r="AY28" i="14"/>
  <c r="BM27" i="14"/>
  <c r="BM31" i="14" s="1"/>
  <c r="BL27" i="14"/>
  <c r="BL30" i="14" s="1"/>
  <c r="BK27" i="14"/>
  <c r="BK32" i="14" s="1"/>
  <c r="AY27" i="14"/>
  <c r="BM26" i="14"/>
  <c r="BL26" i="14"/>
  <c r="BK26" i="14"/>
  <c r="AY26" i="14"/>
  <c r="V26" i="14"/>
  <c r="AD26" i="14" s="1"/>
  <c r="AD27" i="14" s="1"/>
  <c r="AD28" i="14" s="1"/>
  <c r="AD29" i="14" s="1"/>
  <c r="AD30" i="14" s="1"/>
  <c r="AD31" i="14" s="1"/>
  <c r="BM25" i="14"/>
  <c r="BL25" i="14"/>
  <c r="BK25" i="14"/>
  <c r="AY25" i="14"/>
  <c r="AD25" i="14"/>
  <c r="BM24" i="14"/>
  <c r="BL24" i="14"/>
  <c r="BK24" i="14"/>
  <c r="AY24" i="14"/>
  <c r="AD24" i="14"/>
  <c r="BM23" i="14"/>
  <c r="BL23" i="14"/>
  <c r="BK23" i="14"/>
  <c r="AY23" i="14"/>
  <c r="AD23" i="14"/>
  <c r="BM22" i="14"/>
  <c r="BL22" i="14"/>
  <c r="BK22" i="14"/>
  <c r="AY22" i="14"/>
  <c r="AD22" i="14"/>
  <c r="BJ21" i="14"/>
  <c r="BJ27" i="14" s="1"/>
  <c r="BI21" i="14"/>
  <c r="BI27" i="14" s="1"/>
  <c r="BC21" i="14"/>
  <c r="BF21" i="14" s="1"/>
  <c r="BB21" i="14"/>
  <c r="AY21" i="14"/>
  <c r="AZ22" i="14" s="1"/>
  <c r="AD21" i="14"/>
  <c r="BH19" i="14"/>
  <c r="BG19" i="14"/>
  <c r="AX19" i="14"/>
  <c r="AT19" i="14"/>
  <c r="BP440" i="14"/>
  <c r="BO440" i="14"/>
  <c r="BP439" i="14"/>
  <c r="BO439" i="14"/>
  <c r="BP438" i="14"/>
  <c r="BO438" i="14"/>
  <c r="BP437" i="14"/>
  <c r="BO437" i="14"/>
  <c r="BP436" i="14"/>
  <c r="BO436" i="14"/>
  <c r="BP435" i="14"/>
  <c r="BO435" i="14"/>
  <c r="BP434" i="14"/>
  <c r="BO434" i="14"/>
  <c r="BP433" i="14"/>
  <c r="BO433" i="14"/>
  <c r="BP432" i="14"/>
  <c r="BO432" i="14"/>
  <c r="BP431" i="14"/>
  <c r="BO431" i="14"/>
  <c r="BP430" i="14"/>
  <c r="BO430" i="14"/>
  <c r="BP429" i="14"/>
  <c r="BO429" i="14"/>
  <c r="BP428" i="14"/>
  <c r="BO428" i="14"/>
  <c r="BP427" i="14"/>
  <c r="BO427" i="14"/>
  <c r="BP426" i="14"/>
  <c r="BO426" i="14"/>
  <c r="BP425" i="14"/>
  <c r="BO425" i="14"/>
  <c r="BP424" i="14"/>
  <c r="BO424" i="14"/>
  <c r="BP423" i="14"/>
  <c r="BO423" i="14"/>
  <c r="BP422" i="14"/>
  <c r="BO422" i="14"/>
  <c r="BP421" i="14"/>
  <c r="BO421" i="14"/>
  <c r="BP420" i="14"/>
  <c r="BO420" i="14"/>
  <c r="BP419" i="14"/>
  <c r="BO419" i="14"/>
  <c r="BP418" i="14"/>
  <c r="BO418" i="14"/>
  <c r="BP417" i="14"/>
  <c r="BO417" i="14"/>
  <c r="BP416" i="14"/>
  <c r="BO416" i="14"/>
  <c r="BP415" i="14"/>
  <c r="BO415" i="14"/>
  <c r="BP414" i="14"/>
  <c r="BO414" i="14"/>
  <c r="BP413" i="14"/>
  <c r="BO413" i="14"/>
  <c r="BP412" i="14"/>
  <c r="BO412" i="14"/>
  <c r="BP411" i="14"/>
  <c r="BO411" i="14"/>
  <c r="BP410" i="14"/>
  <c r="BO410" i="14"/>
  <c r="BP409" i="14"/>
  <c r="BO409" i="14"/>
  <c r="BP408" i="14"/>
  <c r="BO408" i="14"/>
  <c r="BP407" i="14"/>
  <c r="BO407" i="14"/>
  <c r="BP406" i="14"/>
  <c r="BO406" i="14"/>
  <c r="BP405" i="14"/>
  <c r="BO405" i="14"/>
  <c r="BP404" i="14"/>
  <c r="BO404" i="14"/>
  <c r="BP403" i="14"/>
  <c r="BO403" i="14"/>
  <c r="BP402" i="14"/>
  <c r="BO402" i="14"/>
  <c r="BP401" i="14"/>
  <c r="BO401" i="14"/>
  <c r="BP400" i="14"/>
  <c r="BO400" i="14"/>
  <c r="BP399" i="14"/>
  <c r="BO399" i="14"/>
  <c r="BP398" i="14"/>
  <c r="BO398" i="14"/>
  <c r="BP397" i="14"/>
  <c r="BO397" i="14"/>
  <c r="BP396" i="14"/>
  <c r="BO396" i="14"/>
  <c r="BP395" i="14"/>
  <c r="BO395" i="14"/>
  <c r="BP394" i="14"/>
  <c r="BO394" i="14"/>
  <c r="BP393" i="14"/>
  <c r="BO393" i="14"/>
  <c r="BP392" i="14"/>
  <c r="BO392" i="14"/>
  <c r="BP391" i="14"/>
  <c r="BO391" i="14"/>
  <c r="BP390" i="14"/>
  <c r="BO390" i="14"/>
  <c r="BP389" i="14"/>
  <c r="BO389" i="14"/>
  <c r="BP388" i="14"/>
  <c r="BO388" i="14"/>
  <c r="BP387" i="14"/>
  <c r="BO387" i="14"/>
  <c r="BP386" i="14"/>
  <c r="BO386" i="14"/>
  <c r="BP385" i="14"/>
  <c r="BO385" i="14"/>
  <c r="BP384" i="14"/>
  <c r="BO384" i="14"/>
  <c r="BP383" i="14"/>
  <c r="BO383" i="14"/>
  <c r="BP382" i="14"/>
  <c r="BO382" i="14"/>
  <c r="BP381" i="14"/>
  <c r="BO381" i="14"/>
  <c r="BP380" i="14"/>
  <c r="BO380" i="14"/>
  <c r="BP379" i="14"/>
  <c r="BO379" i="14"/>
  <c r="BP378" i="14"/>
  <c r="BO378" i="14"/>
  <c r="BP377" i="14"/>
  <c r="BO377" i="14"/>
  <c r="BP376" i="14"/>
  <c r="BO376" i="14"/>
  <c r="BP375" i="14"/>
  <c r="BO375" i="14"/>
  <c r="BP374" i="14"/>
  <c r="BO374" i="14"/>
  <c r="BP373" i="14"/>
  <c r="BO373" i="14"/>
  <c r="BP372" i="14"/>
  <c r="BO372" i="14"/>
  <c r="BP371" i="14"/>
  <c r="BO371" i="14"/>
  <c r="BP370" i="14"/>
  <c r="BO370" i="14"/>
  <c r="BP369" i="14"/>
  <c r="BO369" i="14"/>
  <c r="BP368" i="14"/>
  <c r="BO368" i="14"/>
  <c r="BP367" i="14"/>
  <c r="BO367" i="14"/>
  <c r="BP366" i="14"/>
  <c r="BO366" i="14"/>
  <c r="BP365" i="14"/>
  <c r="BO365" i="14"/>
  <c r="BP364" i="14"/>
  <c r="BO364" i="14"/>
  <c r="BP363" i="14"/>
  <c r="BO363" i="14"/>
  <c r="BP362" i="14"/>
  <c r="BO362" i="14"/>
  <c r="BP361" i="14"/>
  <c r="BO361" i="14"/>
  <c r="BP360" i="14"/>
  <c r="BO360" i="14"/>
  <c r="BP359" i="14"/>
  <c r="BO359" i="14"/>
  <c r="BP358" i="14"/>
  <c r="BO358" i="14"/>
  <c r="BP357" i="14"/>
  <c r="BO357" i="14"/>
  <c r="BP356" i="14"/>
  <c r="BO356" i="14"/>
  <c r="BP355" i="14"/>
  <c r="BO355" i="14"/>
  <c r="BP354" i="14"/>
  <c r="BO354" i="14"/>
  <c r="BP353" i="14"/>
  <c r="BO353" i="14"/>
  <c r="BP352" i="14"/>
  <c r="BO352" i="14"/>
  <c r="BP351" i="14"/>
  <c r="BO351" i="14"/>
  <c r="BP350" i="14"/>
  <c r="BO350" i="14"/>
  <c r="BP349" i="14"/>
  <c r="BO349" i="14"/>
  <c r="BP348" i="14"/>
  <c r="BO348" i="14"/>
  <c r="BP347" i="14"/>
  <c r="BO347" i="14"/>
  <c r="BP346" i="14"/>
  <c r="BO346" i="14"/>
  <c r="BP345" i="14"/>
  <c r="BO345" i="14"/>
  <c r="BP344" i="14"/>
  <c r="BO344" i="14"/>
  <c r="BP343" i="14"/>
  <c r="BO343" i="14"/>
  <c r="BP342" i="14"/>
  <c r="BO342" i="14"/>
  <c r="BP341" i="14"/>
  <c r="BO341" i="14"/>
  <c r="BP340" i="14"/>
  <c r="BO340" i="14"/>
  <c r="BP339" i="14"/>
  <c r="BO339" i="14"/>
  <c r="BP338" i="14"/>
  <c r="BO338" i="14"/>
  <c r="BP337" i="14"/>
  <c r="BO337" i="14"/>
  <c r="BP336" i="14"/>
  <c r="BO336" i="14"/>
  <c r="BP335" i="14"/>
  <c r="BO335" i="14"/>
  <c r="BP334" i="14"/>
  <c r="BO334" i="14"/>
  <c r="BP333" i="14"/>
  <c r="BO333" i="14"/>
  <c r="BP332" i="14"/>
  <c r="BO332" i="14"/>
  <c r="BP331" i="14"/>
  <c r="BO331" i="14"/>
  <c r="BP330" i="14"/>
  <c r="BO330" i="14"/>
  <c r="BP329" i="14"/>
  <c r="BO329" i="14"/>
  <c r="BP328" i="14"/>
  <c r="BO328" i="14"/>
  <c r="BP327" i="14"/>
  <c r="BO327" i="14"/>
  <c r="BP326" i="14"/>
  <c r="BO326" i="14"/>
  <c r="BP325" i="14"/>
  <c r="BO325" i="14"/>
  <c r="BP324" i="14"/>
  <c r="BO324" i="14"/>
  <c r="BP323" i="14"/>
  <c r="BO323" i="14"/>
  <c r="BP322" i="14"/>
  <c r="BO322" i="14"/>
  <c r="BP321" i="14"/>
  <c r="BO321" i="14"/>
  <c r="BP320" i="14"/>
  <c r="BO320" i="14"/>
  <c r="BP319" i="14"/>
  <c r="BO319" i="14"/>
  <c r="BP318" i="14"/>
  <c r="BO318" i="14"/>
  <c r="BP317" i="14"/>
  <c r="BO317" i="14"/>
  <c r="BP316" i="14"/>
  <c r="BO316" i="14"/>
  <c r="BP315" i="14"/>
  <c r="BO315" i="14"/>
  <c r="BP314" i="14"/>
  <c r="BO314" i="14"/>
  <c r="BP313" i="14"/>
  <c r="BO313" i="14"/>
  <c r="BP312" i="14"/>
  <c r="BO312" i="14"/>
  <c r="BP311" i="14"/>
  <c r="BO311" i="14"/>
  <c r="BP310" i="14"/>
  <c r="BO310" i="14"/>
  <c r="BP309" i="14"/>
  <c r="BO309" i="14"/>
  <c r="BP308" i="14"/>
  <c r="BO308" i="14"/>
  <c r="BP307" i="14"/>
  <c r="BO307" i="14"/>
  <c r="BP306" i="14"/>
  <c r="BO306" i="14"/>
  <c r="BP305" i="14"/>
  <c r="BO305" i="14"/>
  <c r="BP304" i="14"/>
  <c r="BO304" i="14"/>
  <c r="BP303" i="14"/>
  <c r="BO303" i="14"/>
  <c r="BP302" i="14"/>
  <c r="BO302" i="14"/>
  <c r="BP301" i="14"/>
  <c r="BO301" i="14"/>
  <c r="BP300" i="14"/>
  <c r="BO300" i="14"/>
  <c r="BP299" i="14"/>
  <c r="BO299" i="14"/>
  <c r="BP298" i="14"/>
  <c r="BO298" i="14"/>
  <c r="BP297" i="14"/>
  <c r="BO297" i="14"/>
  <c r="BP296" i="14"/>
  <c r="BO296" i="14"/>
  <c r="BP295" i="14"/>
  <c r="BO295" i="14"/>
  <c r="BP294" i="14"/>
  <c r="BO294" i="14"/>
  <c r="BP293" i="14"/>
  <c r="BO293" i="14"/>
  <c r="BP292" i="14"/>
  <c r="BO292" i="14"/>
  <c r="BP291" i="14"/>
  <c r="BO291" i="14"/>
  <c r="BP290" i="14"/>
  <c r="BO290" i="14"/>
  <c r="BP289" i="14"/>
  <c r="BO289" i="14"/>
  <c r="BP288" i="14"/>
  <c r="BO288" i="14"/>
  <c r="BP287" i="14"/>
  <c r="BO287" i="14"/>
  <c r="BP286" i="14"/>
  <c r="BO286" i="14"/>
  <c r="BP285" i="14"/>
  <c r="BO285" i="14"/>
  <c r="BP284" i="14"/>
  <c r="BO284" i="14"/>
  <c r="BP283" i="14"/>
  <c r="BO283" i="14"/>
  <c r="BP282" i="14"/>
  <c r="BO282" i="14"/>
  <c r="BP281" i="14"/>
  <c r="BO281" i="14"/>
  <c r="BP280" i="14"/>
  <c r="BO280" i="14"/>
  <c r="BP279" i="14"/>
  <c r="BO279" i="14"/>
  <c r="BP278" i="14"/>
  <c r="BO278" i="14"/>
  <c r="BP277" i="14"/>
  <c r="BO277" i="14"/>
  <c r="BP276" i="14"/>
  <c r="BO276" i="14"/>
  <c r="BP275" i="14"/>
  <c r="BO275" i="14"/>
  <c r="BP274" i="14"/>
  <c r="BO274" i="14"/>
  <c r="BP273" i="14"/>
  <c r="BO273" i="14"/>
  <c r="BP272" i="14"/>
  <c r="BO272" i="14"/>
  <c r="BP271" i="14"/>
  <c r="BO271" i="14"/>
  <c r="BP270" i="14"/>
  <c r="BO270" i="14"/>
  <c r="BP269" i="14"/>
  <c r="BO269" i="14"/>
  <c r="BP268" i="14"/>
  <c r="BO268" i="14"/>
  <c r="BP267" i="14"/>
  <c r="BO267" i="14"/>
  <c r="BP266" i="14"/>
  <c r="BO266" i="14"/>
  <c r="BP265" i="14"/>
  <c r="BO265" i="14"/>
  <c r="BP264" i="14"/>
  <c r="BO264" i="14"/>
  <c r="BP263" i="14"/>
  <c r="BO263" i="14"/>
  <c r="BP262" i="14"/>
  <c r="BO262" i="14"/>
  <c r="BP261" i="14"/>
  <c r="BO261" i="14"/>
  <c r="BP260" i="14"/>
  <c r="BO260" i="14"/>
  <c r="BP259" i="14"/>
  <c r="BO259" i="14"/>
  <c r="BP258" i="14"/>
  <c r="BO258" i="14"/>
  <c r="BP257" i="14"/>
  <c r="BO257" i="14"/>
  <c r="BP256" i="14"/>
  <c r="BO256" i="14"/>
  <c r="BP255" i="14"/>
  <c r="BO255" i="14"/>
  <c r="BP254" i="14"/>
  <c r="BO254" i="14"/>
  <c r="BP253" i="14"/>
  <c r="BO253" i="14"/>
  <c r="BP252" i="14"/>
  <c r="BO252" i="14"/>
  <c r="BP251" i="14"/>
  <c r="BO251" i="14"/>
  <c r="BP250" i="14"/>
  <c r="BO250" i="14"/>
  <c r="BP249" i="14"/>
  <c r="BO249" i="14"/>
  <c r="BP248" i="14"/>
  <c r="BO248" i="14"/>
  <c r="BP247" i="14"/>
  <c r="BO247" i="14"/>
  <c r="BP246" i="14"/>
  <c r="BO246" i="14"/>
  <c r="BP245" i="14"/>
  <c r="BO245" i="14"/>
  <c r="BP244" i="14"/>
  <c r="BO244" i="14"/>
  <c r="BP243" i="14"/>
  <c r="BO243" i="14"/>
  <c r="BP242" i="14"/>
  <c r="BO242" i="14"/>
  <c r="BP241" i="14"/>
  <c r="BO241" i="14"/>
  <c r="BP240" i="14"/>
  <c r="BO240" i="14"/>
  <c r="BP239" i="14"/>
  <c r="BO239" i="14"/>
  <c r="BP238" i="14"/>
  <c r="BO238" i="14"/>
  <c r="BP237" i="14"/>
  <c r="BO237" i="14"/>
  <c r="BP236" i="14"/>
  <c r="BO236" i="14"/>
  <c r="BP235" i="14"/>
  <c r="BO235" i="14"/>
  <c r="BP234" i="14"/>
  <c r="BO234" i="14"/>
  <c r="BP233" i="14"/>
  <c r="BO233" i="14"/>
  <c r="BP232" i="14"/>
  <c r="BO232" i="14"/>
  <c r="BP231" i="14"/>
  <c r="BO231" i="14"/>
  <c r="BP230" i="14"/>
  <c r="BO230" i="14"/>
  <c r="BP229" i="14"/>
  <c r="BO229" i="14"/>
  <c r="BP228" i="14"/>
  <c r="BO228" i="14"/>
  <c r="BP227" i="14"/>
  <c r="BO227" i="14"/>
  <c r="BP226" i="14"/>
  <c r="BO226" i="14"/>
  <c r="BP225" i="14"/>
  <c r="BO225" i="14"/>
  <c r="BP224" i="14"/>
  <c r="BO224" i="14"/>
  <c r="BP223" i="14"/>
  <c r="BO223" i="14"/>
  <c r="BP222" i="14"/>
  <c r="BO222" i="14"/>
  <c r="BP221" i="14"/>
  <c r="BO221" i="14"/>
  <c r="BP220" i="14"/>
  <c r="BO220" i="14"/>
  <c r="BP219" i="14"/>
  <c r="BO219" i="14"/>
  <c r="BP218" i="14"/>
  <c r="BO218" i="14"/>
  <c r="BP217" i="14"/>
  <c r="BO217" i="14"/>
  <c r="BP216" i="14"/>
  <c r="BO216" i="14"/>
  <c r="BP215" i="14"/>
  <c r="BO215" i="14"/>
  <c r="BP214" i="14"/>
  <c r="BO214" i="14"/>
  <c r="BP213" i="14"/>
  <c r="BO213" i="14"/>
  <c r="BP212" i="14"/>
  <c r="BO212" i="14"/>
  <c r="BP211" i="14"/>
  <c r="BO211" i="14"/>
  <c r="BP210" i="14"/>
  <c r="BO210" i="14"/>
  <c r="BP209" i="14"/>
  <c r="BO209" i="14"/>
  <c r="BP208" i="14"/>
  <c r="BO208" i="14"/>
  <c r="BP207" i="14"/>
  <c r="BO207" i="14"/>
  <c r="BP206" i="14"/>
  <c r="BO206" i="14"/>
  <c r="BP205" i="14"/>
  <c r="BO205" i="14"/>
  <c r="BP204" i="14"/>
  <c r="BO204" i="14"/>
  <c r="BP203" i="14"/>
  <c r="BO203" i="14"/>
  <c r="BP202" i="14"/>
  <c r="BO202" i="14"/>
  <c r="BP201" i="14"/>
  <c r="BO201" i="14"/>
  <c r="BP200" i="14"/>
  <c r="BO200" i="14"/>
  <c r="BP199" i="14"/>
  <c r="BO199" i="14"/>
  <c r="BP198" i="14"/>
  <c r="BO198" i="14"/>
  <c r="BP197" i="14"/>
  <c r="BO197" i="14"/>
  <c r="BP196" i="14"/>
  <c r="BO196" i="14"/>
  <c r="BP195" i="14"/>
  <c r="BO195" i="14"/>
  <c r="BP194" i="14"/>
  <c r="BO194" i="14"/>
  <c r="BP193" i="14"/>
  <c r="BO193" i="14"/>
  <c r="BP192" i="14"/>
  <c r="BO192" i="14"/>
  <c r="BP191" i="14"/>
  <c r="BO191" i="14"/>
  <c r="BP190" i="14"/>
  <c r="BO190" i="14"/>
  <c r="BP189" i="14"/>
  <c r="BO189" i="14"/>
  <c r="BP188" i="14"/>
  <c r="BO188" i="14"/>
  <c r="BP187" i="14"/>
  <c r="BO187" i="14"/>
  <c r="BP186" i="14"/>
  <c r="BO186" i="14"/>
  <c r="BP185" i="14"/>
  <c r="BO185" i="14"/>
  <c r="BP184" i="14"/>
  <c r="BO184" i="14"/>
  <c r="BP183" i="14"/>
  <c r="BO183" i="14"/>
  <c r="BP182" i="14"/>
  <c r="BO182" i="14"/>
  <c r="BP181" i="14"/>
  <c r="BO181" i="14"/>
  <c r="BP180" i="14"/>
  <c r="BO180" i="14"/>
  <c r="BP179" i="14"/>
  <c r="BO179" i="14"/>
  <c r="BP178" i="14"/>
  <c r="BO178" i="14"/>
  <c r="BP177" i="14"/>
  <c r="BO177" i="14"/>
  <c r="BP176" i="14"/>
  <c r="BO176" i="14"/>
  <c r="BP175" i="14"/>
  <c r="BO175" i="14"/>
  <c r="BP174" i="14"/>
  <c r="BO174" i="14"/>
  <c r="BP173" i="14"/>
  <c r="BO173" i="14"/>
  <c r="BP172" i="14"/>
  <c r="BO172" i="14"/>
  <c r="BP171" i="14"/>
  <c r="BO171" i="14"/>
  <c r="BP170" i="14"/>
  <c r="BO170" i="14"/>
  <c r="BP169" i="14"/>
  <c r="BO169" i="14"/>
  <c r="BP168" i="14"/>
  <c r="BO168" i="14"/>
  <c r="BP167" i="14"/>
  <c r="BO167" i="14"/>
  <c r="BP166" i="14"/>
  <c r="BO166" i="14"/>
  <c r="BP165" i="14"/>
  <c r="BO165" i="14"/>
  <c r="BP164" i="14"/>
  <c r="BO164" i="14"/>
  <c r="BP163" i="14"/>
  <c r="BO163" i="14"/>
  <c r="BP162" i="14"/>
  <c r="BO162" i="14"/>
  <c r="BP161" i="14"/>
  <c r="BO161" i="14"/>
  <c r="BP160" i="14"/>
  <c r="BO160" i="14"/>
  <c r="BP159" i="14"/>
  <c r="BO159" i="14"/>
  <c r="BP158" i="14"/>
  <c r="BO158" i="14"/>
  <c r="BP157" i="14"/>
  <c r="BO157" i="14"/>
  <c r="BP156" i="14"/>
  <c r="BO156" i="14"/>
  <c r="BP155" i="14"/>
  <c r="BO155" i="14"/>
  <c r="BP154" i="14"/>
  <c r="BO154" i="14"/>
  <c r="BP153" i="14"/>
  <c r="BO153" i="14"/>
  <c r="BP152" i="14"/>
  <c r="BO152" i="14"/>
  <c r="BP151" i="14"/>
  <c r="BO151" i="14"/>
  <c r="BP150" i="14"/>
  <c r="BO150" i="14"/>
  <c r="BP149" i="14"/>
  <c r="BO149" i="14"/>
  <c r="BP148" i="14"/>
  <c r="BO148" i="14"/>
  <c r="BP147" i="14"/>
  <c r="BO147" i="14"/>
  <c r="BP146" i="14"/>
  <c r="BO146" i="14"/>
  <c r="BP145" i="14"/>
  <c r="BO145" i="14"/>
  <c r="BP144" i="14"/>
  <c r="BO144" i="14"/>
  <c r="BP143" i="14"/>
  <c r="BO143" i="14"/>
  <c r="BP142" i="14"/>
  <c r="BO142" i="14"/>
  <c r="BP141" i="14"/>
  <c r="BO141" i="14"/>
  <c r="BP140" i="14"/>
  <c r="BO140" i="14"/>
  <c r="BP139" i="14"/>
  <c r="BO139" i="14"/>
  <c r="BP138" i="14"/>
  <c r="BO138" i="14"/>
  <c r="BP137" i="14"/>
  <c r="BO137" i="14"/>
  <c r="BP136" i="14"/>
  <c r="BO136" i="14"/>
  <c r="BP135" i="14"/>
  <c r="BO135" i="14"/>
  <c r="BP134" i="14"/>
  <c r="BO134" i="14"/>
  <c r="BP133" i="14"/>
  <c r="BO133" i="14"/>
  <c r="BP132" i="14"/>
  <c r="BO132" i="14"/>
  <c r="BP131" i="14"/>
  <c r="BO131" i="14"/>
  <c r="BP130" i="14"/>
  <c r="BO130" i="14"/>
  <c r="BP129" i="14"/>
  <c r="BO129" i="14"/>
  <c r="BP128" i="14"/>
  <c r="BO128" i="14"/>
  <c r="BP127" i="14"/>
  <c r="BO127" i="14"/>
  <c r="BP126" i="14"/>
  <c r="BO126" i="14"/>
  <c r="BP125" i="14"/>
  <c r="BO125" i="14"/>
  <c r="BP124" i="14"/>
  <c r="BO124" i="14"/>
  <c r="BP123" i="14"/>
  <c r="BO123" i="14"/>
  <c r="BP122" i="14"/>
  <c r="BO122" i="14"/>
  <c r="BP121" i="14"/>
  <c r="BO121" i="14"/>
  <c r="BP120" i="14"/>
  <c r="BO120" i="14"/>
  <c r="BP119" i="14"/>
  <c r="BO119" i="14"/>
  <c r="BP118" i="14"/>
  <c r="BO118" i="14"/>
  <c r="BP117" i="14"/>
  <c r="BO117" i="14"/>
  <c r="BP116" i="14"/>
  <c r="BO116" i="14"/>
  <c r="BP115" i="14"/>
  <c r="BO115" i="14"/>
  <c r="BP114" i="14"/>
  <c r="BO114" i="14"/>
  <c r="BP113" i="14"/>
  <c r="BO113" i="14"/>
  <c r="BP112" i="14"/>
  <c r="BO112" i="14"/>
  <c r="BP111" i="14"/>
  <c r="BO111" i="14"/>
  <c r="BP110" i="14"/>
  <c r="BO110" i="14"/>
  <c r="BP109" i="14"/>
  <c r="BO109" i="14"/>
  <c r="BP108" i="14"/>
  <c r="BO108" i="14"/>
  <c r="BP107" i="14"/>
  <c r="BO107" i="14"/>
  <c r="BP106" i="14"/>
  <c r="BO106" i="14"/>
  <c r="BP105" i="14"/>
  <c r="BO105" i="14"/>
  <c r="BP104" i="14"/>
  <c r="BO104" i="14"/>
  <c r="BP103" i="14"/>
  <c r="BO103" i="14"/>
  <c r="BP102" i="14"/>
  <c r="BO102" i="14"/>
  <c r="BP101" i="14"/>
  <c r="BO101" i="14"/>
  <c r="BP100" i="14"/>
  <c r="BO100" i="14"/>
  <c r="BP99" i="14"/>
  <c r="BO99" i="14"/>
  <c r="BP98" i="14"/>
  <c r="BO98" i="14"/>
  <c r="BP97" i="14"/>
  <c r="BO97" i="14"/>
  <c r="BP96" i="14"/>
  <c r="BO96" i="14"/>
  <c r="BP95" i="14"/>
  <c r="BO95" i="14"/>
  <c r="BP94" i="14"/>
  <c r="BO94" i="14"/>
  <c r="BP93" i="14"/>
  <c r="BO93" i="14"/>
  <c r="BP92" i="14"/>
  <c r="BO92" i="14"/>
  <c r="BP91" i="14"/>
  <c r="BO91" i="14"/>
  <c r="BP90" i="14"/>
  <c r="BO90" i="14"/>
  <c r="BP89" i="14"/>
  <c r="BO89" i="14"/>
  <c r="BP88" i="14"/>
  <c r="BO88" i="14"/>
  <c r="BP87" i="14"/>
  <c r="BO87" i="14"/>
  <c r="BP86" i="14"/>
  <c r="BO86" i="14"/>
  <c r="BP85" i="14"/>
  <c r="BO85" i="14"/>
  <c r="BP84" i="14"/>
  <c r="BO84" i="14"/>
  <c r="BP83" i="14"/>
  <c r="BO83" i="14"/>
  <c r="BP82" i="14"/>
  <c r="BO82" i="14"/>
  <c r="BP81" i="14"/>
  <c r="BO81" i="14"/>
  <c r="BP80" i="14"/>
  <c r="BO80" i="14"/>
  <c r="BP79" i="14"/>
  <c r="BO79" i="14"/>
  <c r="BP78" i="14"/>
  <c r="BO78" i="14"/>
  <c r="BP77" i="14"/>
  <c r="BO77" i="14"/>
  <c r="BP76" i="14"/>
  <c r="BO76" i="14"/>
  <c r="BP75" i="14"/>
  <c r="BO75" i="14"/>
  <c r="BP74" i="14"/>
  <c r="BO74" i="14"/>
  <c r="BP73" i="14"/>
  <c r="BO73" i="14"/>
  <c r="BP72" i="14"/>
  <c r="BO72" i="14"/>
  <c r="BP71" i="14"/>
  <c r="BO71" i="14"/>
  <c r="BP70" i="14"/>
  <c r="BO70" i="14"/>
  <c r="BP69" i="14"/>
  <c r="BO69" i="14"/>
  <c r="BP68" i="14"/>
  <c r="BO68" i="14"/>
  <c r="BP67" i="14"/>
  <c r="BO67" i="14"/>
  <c r="BP66" i="14"/>
  <c r="BO66" i="14"/>
  <c r="BP65" i="14"/>
  <c r="BO65" i="14"/>
  <c r="BP64" i="14"/>
  <c r="BO64" i="14"/>
  <c r="BP63" i="14"/>
  <c r="BO63" i="14"/>
  <c r="BP62" i="14"/>
  <c r="BO62" i="14"/>
  <c r="BP61" i="14"/>
  <c r="BO61" i="14"/>
  <c r="BP60" i="14"/>
  <c r="BO60" i="14"/>
  <c r="BP59" i="14"/>
  <c r="BO59" i="14"/>
  <c r="BP58" i="14"/>
  <c r="BO58" i="14"/>
  <c r="BP57" i="14"/>
  <c r="BO57" i="14"/>
  <c r="BP56" i="14"/>
  <c r="BO56" i="14"/>
  <c r="BP55" i="14"/>
  <c r="BO55" i="14"/>
  <c r="BP54" i="14"/>
  <c r="BO54" i="14"/>
  <c r="BP53" i="14"/>
  <c r="BO53" i="14"/>
  <c r="BP52" i="14"/>
  <c r="BO52" i="14"/>
  <c r="BP51" i="14"/>
  <c r="BO51" i="14"/>
  <c r="BP50" i="14"/>
  <c r="BO50" i="14"/>
  <c r="BP49" i="14"/>
  <c r="BO49" i="14"/>
  <c r="BP48" i="14"/>
  <c r="BO48" i="14"/>
  <c r="BP47" i="14"/>
  <c r="BO47" i="14"/>
  <c r="BP46" i="14"/>
  <c r="BO46" i="14"/>
  <c r="BP45" i="14"/>
  <c r="BO45" i="14"/>
  <c r="BP44" i="14"/>
  <c r="BO44" i="14"/>
  <c r="BP43" i="14"/>
  <c r="BO43" i="14"/>
  <c r="BP42" i="14"/>
  <c r="BO42" i="14"/>
  <c r="BP41" i="14"/>
  <c r="BO41" i="14"/>
  <c r="BP40" i="14"/>
  <c r="BO40" i="14"/>
  <c r="BP39" i="14"/>
  <c r="BO39" i="14"/>
  <c r="BP38" i="14"/>
  <c r="BO38" i="14"/>
  <c r="BP37" i="14"/>
  <c r="BO37" i="14"/>
  <c r="BP36" i="14"/>
  <c r="BO36" i="14"/>
  <c r="BP35" i="14"/>
  <c r="BO35" i="14"/>
  <c r="BP34" i="14"/>
  <c r="BO34" i="14"/>
  <c r="BP33" i="14"/>
  <c r="BO33" i="14"/>
  <c r="BP32" i="14"/>
  <c r="BO32" i="14"/>
  <c r="BP31" i="14"/>
  <c r="BO31" i="14"/>
  <c r="BP30" i="14"/>
  <c r="BO30" i="14"/>
  <c r="BP29" i="14"/>
  <c r="BO29" i="14"/>
  <c r="BP28" i="14"/>
  <c r="BO28" i="14"/>
  <c r="BP27" i="14"/>
  <c r="BO27" i="14"/>
  <c r="BP26" i="14"/>
  <c r="BO26" i="14"/>
  <c r="BP25" i="14"/>
  <c r="BO25" i="14"/>
  <c r="BP24" i="14"/>
  <c r="BO24" i="14"/>
  <c r="BP23" i="14"/>
  <c r="BO23" i="14"/>
  <c r="BP22" i="14"/>
  <c r="BO22" i="14"/>
  <c r="BP21" i="14"/>
  <c r="BO21" i="14"/>
  <c r="AK8" i="14"/>
  <c r="AN7" i="14"/>
  <c r="AK7" i="14"/>
  <c r="I7" i="14"/>
  <c r="I440" i="14" s="1"/>
  <c r="BD440" i="14" s="1"/>
  <c r="W5" i="14"/>
  <c r="BK29" i="14" l="1"/>
  <c r="BJ202" i="14"/>
  <c r="BJ25" i="14"/>
  <c r="BI23" i="14"/>
  <c r="BJ382" i="14"/>
  <c r="BJ26" i="14"/>
  <c r="BI202" i="14"/>
  <c r="BJ145" i="14"/>
  <c r="BJ147" i="14"/>
  <c r="BJ151" i="14" s="1"/>
  <c r="AZ23" i="14"/>
  <c r="BA23" i="14" s="1"/>
  <c r="BC23" i="14" s="1"/>
  <c r="BF23" i="14" s="1"/>
  <c r="BI83" i="14"/>
  <c r="BR83" i="14" s="1"/>
  <c r="BI263" i="14"/>
  <c r="BJ326" i="14"/>
  <c r="BJ22" i="14"/>
  <c r="BJ142" i="14"/>
  <c r="BM149" i="14"/>
  <c r="BJ324" i="14"/>
  <c r="AD32" i="14"/>
  <c r="AD33" i="14" s="1"/>
  <c r="AD34" i="14" s="1"/>
  <c r="AD35" i="14" s="1"/>
  <c r="AD36" i="14" s="1"/>
  <c r="AD37" i="14" s="1"/>
  <c r="AD38" i="14" s="1"/>
  <c r="BL28" i="14"/>
  <c r="BK30" i="14"/>
  <c r="BI203" i="14"/>
  <c r="BR203" i="14" s="1"/>
  <c r="BI262" i="14"/>
  <c r="BR262" i="14" s="1"/>
  <c r="BI264" i="14"/>
  <c r="BR264" i="14" s="1"/>
  <c r="BJ323" i="14"/>
  <c r="BI383" i="14"/>
  <c r="BM153" i="14"/>
  <c r="BM156" i="14" s="1"/>
  <c r="BM148" i="14"/>
  <c r="BL149" i="14"/>
  <c r="BL150" i="14"/>
  <c r="BM88" i="14"/>
  <c r="BM93" i="14"/>
  <c r="BM95" i="14" s="1"/>
  <c r="BM89" i="14"/>
  <c r="BL29" i="14"/>
  <c r="BL33" i="14"/>
  <c r="BL35" i="14" s="1"/>
  <c r="I28" i="14"/>
  <c r="BD28" i="14" s="1"/>
  <c r="I34" i="14"/>
  <c r="I39" i="14"/>
  <c r="BD39" i="14" s="1"/>
  <c r="I46" i="14"/>
  <c r="BD46" i="14" s="1"/>
  <c r="I48" i="14"/>
  <c r="BD48" i="14" s="1"/>
  <c r="I50" i="14"/>
  <c r="BD50" i="14" s="1"/>
  <c r="I64" i="14"/>
  <c r="BD64" i="14" s="1"/>
  <c r="I66" i="14"/>
  <c r="BD66" i="14" s="1"/>
  <c r="I68" i="14"/>
  <c r="BD68" i="14" s="1"/>
  <c r="I75" i="14"/>
  <c r="I77" i="14"/>
  <c r="BD77" i="14" s="1"/>
  <c r="I79" i="14"/>
  <c r="BD79" i="14" s="1"/>
  <c r="I86" i="14"/>
  <c r="I87" i="14"/>
  <c r="BD87" i="14" s="1"/>
  <c r="I93" i="14"/>
  <c r="I96" i="14"/>
  <c r="BD96" i="14" s="1"/>
  <c r="I98" i="14"/>
  <c r="BD98" i="14" s="1"/>
  <c r="I99" i="14"/>
  <c r="BD99" i="14" s="1"/>
  <c r="I106" i="14"/>
  <c r="BD106" i="14" s="1"/>
  <c r="I108" i="14"/>
  <c r="BD108" i="14" s="1"/>
  <c r="I110" i="14"/>
  <c r="BD110" i="14" s="1"/>
  <c r="I117" i="14"/>
  <c r="I119" i="14"/>
  <c r="BD119" i="14" s="1"/>
  <c r="I121" i="14"/>
  <c r="BD121" i="14" s="1"/>
  <c r="I124" i="14"/>
  <c r="BD124" i="14" s="1"/>
  <c r="I126" i="14"/>
  <c r="I129" i="14"/>
  <c r="BD129" i="14" s="1"/>
  <c r="I141" i="14"/>
  <c r="BD141" i="14" s="1"/>
  <c r="I142" i="14"/>
  <c r="BD142" i="14" s="1"/>
  <c r="I148" i="14"/>
  <c r="I149" i="14"/>
  <c r="BD149" i="14" s="1"/>
  <c r="I150" i="14"/>
  <c r="BD150" i="14" s="1"/>
  <c r="I153" i="14"/>
  <c r="BD153" i="14" s="1"/>
  <c r="I154" i="14"/>
  <c r="BD154" i="14" s="1"/>
  <c r="I160" i="14"/>
  <c r="I162" i="14"/>
  <c r="BD162" i="14" s="1"/>
  <c r="I164" i="14"/>
  <c r="BD164" i="14" s="1"/>
  <c r="I171" i="14"/>
  <c r="BD171" i="14" s="1"/>
  <c r="I173" i="14"/>
  <c r="BD173" i="14" s="1"/>
  <c r="I175" i="14"/>
  <c r="BD175" i="14" s="1"/>
  <c r="I189" i="14"/>
  <c r="BD189" i="14" s="1"/>
  <c r="I191" i="14"/>
  <c r="I193" i="14"/>
  <c r="I207" i="14"/>
  <c r="BD207" i="14" s="1"/>
  <c r="I209" i="14"/>
  <c r="BD209" i="14" s="1"/>
  <c r="I211" i="14"/>
  <c r="BD211" i="14" s="1"/>
  <c r="I218" i="14"/>
  <c r="BD218" i="14" s="1"/>
  <c r="I219" i="14"/>
  <c r="BD219" i="14" s="1"/>
  <c r="I221" i="14"/>
  <c r="BD221" i="14" s="1"/>
  <c r="I224" i="14"/>
  <c r="BD224" i="14" s="1"/>
  <c r="I227" i="14"/>
  <c r="BD227" i="14" s="1"/>
  <c r="I233" i="14"/>
  <c r="BD233" i="14" s="1"/>
  <c r="I235" i="14"/>
  <c r="BD235" i="14" s="1"/>
  <c r="I256" i="14"/>
  <c r="BD256" i="14" s="1"/>
  <c r="I258" i="14"/>
  <c r="BD258" i="14" s="1"/>
  <c r="I260" i="14"/>
  <c r="BD260" i="14" s="1"/>
  <c r="I261" i="14"/>
  <c r="BD261" i="14" s="1"/>
  <c r="I263" i="14"/>
  <c r="BD263" i="14" s="1"/>
  <c r="I266" i="14"/>
  <c r="BD266" i="14" s="1"/>
  <c r="I294" i="14"/>
  <c r="BD294" i="14" s="1"/>
  <c r="I297" i="14"/>
  <c r="BD297" i="14" s="1"/>
  <c r="I300" i="14"/>
  <c r="BD300" i="14" s="1"/>
  <c r="I302" i="14"/>
  <c r="BD302" i="14" s="1"/>
  <c r="I309" i="14"/>
  <c r="I311" i="14"/>
  <c r="BD311" i="14" s="1"/>
  <c r="I313" i="14"/>
  <c r="I316" i="14"/>
  <c r="I318" i="14"/>
  <c r="BD318" i="14" s="1"/>
  <c r="I320" i="14"/>
  <c r="BD320" i="14" s="1"/>
  <c r="I324" i="14"/>
  <c r="I328" i="14"/>
  <c r="I330" i="14"/>
  <c r="BD330" i="14" s="1"/>
  <c r="I332" i="14"/>
  <c r="BD332" i="14" s="1"/>
  <c r="I339" i="14"/>
  <c r="BD339" i="14" s="1"/>
  <c r="I341" i="14"/>
  <c r="BD341" i="14" s="1"/>
  <c r="I343" i="14"/>
  <c r="BD343" i="14" s="1"/>
  <c r="I352" i="14"/>
  <c r="BD352" i="14" s="1"/>
  <c r="I354" i="14"/>
  <c r="BD354" i="14" s="1"/>
  <c r="I356" i="14"/>
  <c r="BD356" i="14" s="1"/>
  <c r="I370" i="14"/>
  <c r="BD370" i="14" s="1"/>
  <c r="I372" i="14"/>
  <c r="BD372" i="14" s="1"/>
  <c r="I374" i="14"/>
  <c r="BD374" i="14" s="1"/>
  <c r="I381" i="14"/>
  <c r="BD381" i="14" s="1"/>
  <c r="I382" i="14"/>
  <c r="BD382" i="14" s="1"/>
  <c r="I385" i="14"/>
  <c r="BD385" i="14" s="1"/>
  <c r="I399" i="14"/>
  <c r="I401" i="14"/>
  <c r="I403" i="14"/>
  <c r="BD403" i="14" s="1"/>
  <c r="I412" i="14"/>
  <c r="BD412" i="14" s="1"/>
  <c r="I414" i="14"/>
  <c r="I416" i="14"/>
  <c r="BD416" i="14" s="1"/>
  <c r="I417" i="14"/>
  <c r="BD417" i="14" s="1"/>
  <c r="I419" i="14"/>
  <c r="BD419" i="14" s="1"/>
  <c r="I421" i="14"/>
  <c r="BD421" i="14" s="1"/>
  <c r="I430" i="14"/>
  <c r="BD430" i="14" s="1"/>
  <c r="I432" i="14"/>
  <c r="BD432" i="14" s="1"/>
  <c r="I434" i="14"/>
  <c r="BD434" i="14" s="1"/>
  <c r="I25" i="14"/>
  <c r="I29" i="14"/>
  <c r="BD29" i="14" s="1"/>
  <c r="I30" i="14"/>
  <c r="BD30" i="14" s="1"/>
  <c r="I35" i="14"/>
  <c r="BD35" i="14" s="1"/>
  <c r="I37" i="14"/>
  <c r="BD37" i="14" s="1"/>
  <c r="I40" i="14"/>
  <c r="BD40" i="14" s="1"/>
  <c r="I42" i="14"/>
  <c r="BD42" i="14" s="1"/>
  <c r="I44" i="14"/>
  <c r="BD44" i="14" s="1"/>
  <c r="I51" i="14"/>
  <c r="I53" i="14"/>
  <c r="I55" i="14"/>
  <c r="BD55" i="14" s="1"/>
  <c r="I58" i="14"/>
  <c r="BD58" i="14" s="1"/>
  <c r="I60" i="14"/>
  <c r="I62" i="14"/>
  <c r="BD62" i="14" s="1"/>
  <c r="I69" i="14"/>
  <c r="BD69" i="14" s="1"/>
  <c r="I71" i="14"/>
  <c r="BD71" i="14" s="1"/>
  <c r="I73" i="14"/>
  <c r="BD73" i="14" s="1"/>
  <c r="I82" i="14"/>
  <c r="BD82" i="14" s="1"/>
  <c r="I88" i="14"/>
  <c r="BD88" i="14" s="1"/>
  <c r="I91" i="14"/>
  <c r="BD91" i="14" s="1"/>
  <c r="I94" i="14"/>
  <c r="BD94" i="14" s="1"/>
  <c r="I100" i="14"/>
  <c r="BD100" i="14" s="1"/>
  <c r="I102" i="14"/>
  <c r="BD102" i="14" s="1"/>
  <c r="I104" i="14"/>
  <c r="BD104" i="14" s="1"/>
  <c r="I111" i="14"/>
  <c r="BD111" i="14" s="1"/>
  <c r="I113" i="14"/>
  <c r="BD113" i="14" s="1"/>
  <c r="I115" i="14"/>
  <c r="BD115" i="14" s="1"/>
  <c r="I130" i="14"/>
  <c r="BD130" i="14" s="1"/>
  <c r="I132" i="14"/>
  <c r="I134" i="14"/>
  <c r="BD134" i="14" s="1"/>
  <c r="I135" i="14"/>
  <c r="BD135" i="14" s="1"/>
  <c r="I137" i="14"/>
  <c r="BD137" i="14" s="1"/>
  <c r="I139" i="14"/>
  <c r="BD139" i="14" s="1"/>
  <c r="I147" i="14"/>
  <c r="BD147" i="14" s="1"/>
  <c r="I151" i="14"/>
  <c r="BD151" i="14" s="1"/>
  <c r="I155" i="14"/>
  <c r="BD155" i="14" s="1"/>
  <c r="I157" i="14"/>
  <c r="I165" i="14"/>
  <c r="BD165" i="14" s="1"/>
  <c r="I167" i="14"/>
  <c r="BD167" i="14" s="1"/>
  <c r="I169" i="14"/>
  <c r="BD169" i="14" s="1"/>
  <c r="I178" i="14"/>
  <c r="BD178" i="14" s="1"/>
  <c r="I180" i="14"/>
  <c r="BD180" i="14" s="1"/>
  <c r="I182" i="14"/>
  <c r="BD182" i="14" s="1"/>
  <c r="I183" i="14"/>
  <c r="BD183" i="14" s="1"/>
  <c r="I185" i="14"/>
  <c r="BD185" i="14" s="1"/>
  <c r="I187" i="14"/>
  <c r="BD187" i="14" s="1"/>
  <c r="I196" i="14"/>
  <c r="BD196" i="14" s="1"/>
  <c r="I198" i="14"/>
  <c r="BD198" i="14" s="1"/>
  <c r="I200" i="14"/>
  <c r="BD200" i="14" s="1"/>
  <c r="I205" i="14"/>
  <c r="BD205" i="14" s="1"/>
  <c r="I214" i="14"/>
  <c r="BD214" i="14" s="1"/>
  <c r="I216" i="14"/>
  <c r="BD216" i="14" s="1"/>
  <c r="I222" i="14"/>
  <c r="BD222" i="14" s="1"/>
  <c r="I225" i="14"/>
  <c r="BD225" i="14" s="1"/>
  <c r="I228" i="14"/>
  <c r="BD228" i="14" s="1"/>
  <c r="I230" i="14"/>
  <c r="BD230" i="14" s="1"/>
  <c r="I238" i="14"/>
  <c r="BD238" i="14" s="1"/>
  <c r="I240" i="14"/>
  <c r="I242" i="14"/>
  <c r="BD242" i="14" s="1"/>
  <c r="I243" i="14"/>
  <c r="BD243" i="14" s="1"/>
  <c r="I245" i="14"/>
  <c r="I247" i="14"/>
  <c r="BD247" i="14" s="1"/>
  <c r="I250" i="14"/>
  <c r="BD250" i="14" s="1"/>
  <c r="I252" i="14"/>
  <c r="BD252" i="14" s="1"/>
  <c r="I254" i="14"/>
  <c r="BD254" i="14" s="1"/>
  <c r="I264" i="14"/>
  <c r="BD264" i="14" s="1"/>
  <c r="I267" i="14"/>
  <c r="BD267" i="14" s="1"/>
  <c r="I269" i="14"/>
  <c r="BD269" i="14" s="1"/>
  <c r="I271" i="14"/>
  <c r="BD271" i="14" s="1"/>
  <c r="I274" i="14"/>
  <c r="BD274" i="14" s="1"/>
  <c r="I276" i="14"/>
  <c r="BD276" i="14" s="1"/>
  <c r="I278" i="14"/>
  <c r="BD278" i="14" s="1"/>
  <c r="I279" i="14"/>
  <c r="BD279" i="14" s="1"/>
  <c r="I281" i="14"/>
  <c r="BD281" i="14" s="1"/>
  <c r="I283" i="14"/>
  <c r="BD283" i="14" s="1"/>
  <c r="I286" i="14"/>
  <c r="BD286" i="14" s="1"/>
  <c r="I288" i="14"/>
  <c r="BD288" i="14" s="1"/>
  <c r="I292" i="14"/>
  <c r="BD292" i="14" s="1"/>
  <c r="I295" i="14"/>
  <c r="BD295" i="14" s="1"/>
  <c r="I303" i="14"/>
  <c r="BD303" i="14" s="1"/>
  <c r="I305" i="14"/>
  <c r="BD305" i="14" s="1"/>
  <c r="I307" i="14"/>
  <c r="BD307" i="14" s="1"/>
  <c r="I321" i="14"/>
  <c r="BD321" i="14" s="1"/>
  <c r="I322" i="14"/>
  <c r="BD322" i="14" s="1"/>
  <c r="I325" i="14"/>
  <c r="BD325" i="14" s="1"/>
  <c r="I333" i="14"/>
  <c r="BD333" i="14" s="1"/>
  <c r="I335" i="14"/>
  <c r="BD335" i="14" s="1"/>
  <c r="I337" i="14"/>
  <c r="BD337" i="14" s="1"/>
  <c r="I346" i="14"/>
  <c r="BD346" i="14" s="1"/>
  <c r="I348" i="14"/>
  <c r="BD348" i="14" s="1"/>
  <c r="I350" i="14"/>
  <c r="BD350" i="14" s="1"/>
  <c r="I357" i="14"/>
  <c r="BD357" i="14" s="1"/>
  <c r="I359" i="14"/>
  <c r="BD359" i="14" s="1"/>
  <c r="I361" i="14"/>
  <c r="I364" i="14"/>
  <c r="BD364" i="14" s="1"/>
  <c r="I366" i="14"/>
  <c r="BD366" i="14" s="1"/>
  <c r="I368" i="14"/>
  <c r="BD368" i="14" s="1"/>
  <c r="I375" i="14"/>
  <c r="BD375" i="14" s="1"/>
  <c r="I377" i="14"/>
  <c r="BD377" i="14" s="1"/>
  <c r="I379" i="14"/>
  <c r="BD379" i="14" s="1"/>
  <c r="I383" i="14"/>
  <c r="BD383" i="14" s="1"/>
  <c r="I388" i="14"/>
  <c r="BD388" i="14" s="1"/>
  <c r="I390" i="14"/>
  <c r="BD390" i="14" s="1"/>
  <c r="I392" i="14"/>
  <c r="BD392" i="14" s="1"/>
  <c r="I393" i="14"/>
  <c r="BD393" i="14" s="1"/>
  <c r="I395" i="14"/>
  <c r="BD395" i="14" s="1"/>
  <c r="I397" i="14"/>
  <c r="BD397" i="14" s="1"/>
  <c r="I406" i="14"/>
  <c r="BD406" i="14" s="1"/>
  <c r="I408" i="14"/>
  <c r="I410" i="14"/>
  <c r="BD410" i="14" s="1"/>
  <c r="I424" i="14"/>
  <c r="I426" i="14"/>
  <c r="BD426" i="14" s="1"/>
  <c r="I428" i="14"/>
  <c r="BD428" i="14" s="1"/>
  <c r="I435" i="14"/>
  <c r="BD435" i="14" s="1"/>
  <c r="I437" i="14"/>
  <c r="BD437" i="14" s="1"/>
  <c r="I439" i="14"/>
  <c r="BD439" i="14" s="1"/>
  <c r="I21" i="14"/>
  <c r="BD21" i="14" s="1"/>
  <c r="I22" i="14"/>
  <c r="BD22" i="14" s="1"/>
  <c r="I23" i="14"/>
  <c r="BD23" i="14" s="1"/>
  <c r="I26" i="14"/>
  <c r="BD26" i="14" s="1"/>
  <c r="I31" i="14"/>
  <c r="BD31" i="14" s="1"/>
  <c r="I45" i="14"/>
  <c r="BD45" i="14" s="1"/>
  <c r="I47" i="14"/>
  <c r="BD47" i="14" s="1"/>
  <c r="I49" i="14"/>
  <c r="BD49" i="14" s="1"/>
  <c r="I63" i="14"/>
  <c r="I65" i="14"/>
  <c r="I67" i="14"/>
  <c r="BD67" i="14" s="1"/>
  <c r="I76" i="14"/>
  <c r="BD76" i="14" s="1"/>
  <c r="I78" i="14"/>
  <c r="BD78" i="14" s="1"/>
  <c r="I80" i="14"/>
  <c r="BD80" i="14" s="1"/>
  <c r="I81" i="14"/>
  <c r="BD81" i="14" s="1"/>
  <c r="I83" i="14"/>
  <c r="BD83" i="14" s="1"/>
  <c r="I84" i="14"/>
  <c r="BD84" i="14" s="1"/>
  <c r="I89" i="14"/>
  <c r="BD89" i="14" s="1"/>
  <c r="I95" i="14"/>
  <c r="BD95" i="14" s="1"/>
  <c r="I97" i="14"/>
  <c r="BD97" i="14" s="1"/>
  <c r="I105" i="14"/>
  <c r="I107" i="14"/>
  <c r="BD107" i="14" s="1"/>
  <c r="I109" i="14"/>
  <c r="BD109" i="14" s="1"/>
  <c r="I118" i="14"/>
  <c r="BD118" i="14" s="1"/>
  <c r="I120" i="14"/>
  <c r="BD120" i="14" s="1"/>
  <c r="I122" i="14"/>
  <c r="BD122" i="14" s="1"/>
  <c r="I123" i="14"/>
  <c r="BD123" i="14" s="1"/>
  <c r="I125" i="14"/>
  <c r="BD125" i="14" s="1"/>
  <c r="I127" i="14"/>
  <c r="BD127" i="14" s="1"/>
  <c r="I146" i="14"/>
  <c r="BD146" i="14" s="1"/>
  <c r="I161" i="14"/>
  <c r="BD161" i="14" s="1"/>
  <c r="I163" i="14"/>
  <c r="BD163" i="14" s="1"/>
  <c r="I172" i="14"/>
  <c r="I174" i="14"/>
  <c r="BD174" i="14" s="1"/>
  <c r="I176" i="14"/>
  <c r="BD176" i="14" s="1"/>
  <c r="I190" i="14"/>
  <c r="BD190" i="14" s="1"/>
  <c r="I192" i="14"/>
  <c r="BD192" i="14" s="1"/>
  <c r="I194" i="14"/>
  <c r="BD194" i="14" s="1"/>
  <c r="I201" i="14"/>
  <c r="BD201" i="14" s="1"/>
  <c r="I202" i="14"/>
  <c r="BD202" i="14" s="1"/>
  <c r="I203" i="14"/>
  <c r="BD203" i="14" s="1"/>
  <c r="I208" i="14"/>
  <c r="I210" i="14"/>
  <c r="BD210" i="14" s="1"/>
  <c r="I212" i="14"/>
  <c r="BD212" i="14" s="1"/>
  <c r="I220" i="14"/>
  <c r="I223" i="14"/>
  <c r="BD223" i="14" s="1"/>
  <c r="I231" i="14"/>
  <c r="BD231" i="14" s="1"/>
  <c r="I234" i="14"/>
  <c r="BD234" i="14" s="1"/>
  <c r="I236" i="14"/>
  <c r="BD236" i="14" s="1"/>
  <c r="I255" i="14"/>
  <c r="BD255" i="14" s="1"/>
  <c r="I257" i="14"/>
  <c r="BD257" i="14" s="1"/>
  <c r="I259" i="14"/>
  <c r="BD259" i="14" s="1"/>
  <c r="I265" i="14"/>
  <c r="BD265" i="14" s="1"/>
  <c r="I284" i="14"/>
  <c r="BD284" i="14" s="1"/>
  <c r="I289" i="14"/>
  <c r="BD289" i="14" s="1"/>
  <c r="I298" i="14"/>
  <c r="BD298" i="14" s="1"/>
  <c r="I301" i="14"/>
  <c r="I310" i="14"/>
  <c r="BD310" i="14" s="1"/>
  <c r="I312" i="14"/>
  <c r="BD312" i="14" s="1"/>
  <c r="I314" i="14"/>
  <c r="BD314" i="14" s="1"/>
  <c r="I315" i="14"/>
  <c r="BD315" i="14" s="1"/>
  <c r="I317" i="14"/>
  <c r="BD317" i="14" s="1"/>
  <c r="I319" i="14"/>
  <c r="BD319" i="14" s="1"/>
  <c r="I327" i="14"/>
  <c r="BD327" i="14" s="1"/>
  <c r="I329" i="14"/>
  <c r="BD329" i="14" s="1"/>
  <c r="I331" i="14"/>
  <c r="BD331" i="14" s="1"/>
  <c r="I340" i="14"/>
  <c r="BD340" i="14" s="1"/>
  <c r="I342" i="14"/>
  <c r="BD342" i="14" s="1"/>
  <c r="I344" i="14"/>
  <c r="I351" i="14"/>
  <c r="I353" i="14"/>
  <c r="BD353" i="14" s="1"/>
  <c r="I355" i="14"/>
  <c r="BD355" i="14" s="1"/>
  <c r="I369" i="14"/>
  <c r="BD369" i="14" s="1"/>
  <c r="I371" i="14"/>
  <c r="BD371" i="14" s="1"/>
  <c r="I373" i="14"/>
  <c r="BD373" i="14" s="1"/>
  <c r="I384" i="14"/>
  <c r="BD384" i="14" s="1"/>
  <c r="I386" i="14"/>
  <c r="BD386" i="14" s="1"/>
  <c r="I400" i="14"/>
  <c r="BD400" i="14" s="1"/>
  <c r="I402" i="14"/>
  <c r="BD402" i="14" s="1"/>
  <c r="I404" i="14"/>
  <c r="BD404" i="14" s="1"/>
  <c r="I411" i="14"/>
  <c r="BD411" i="14" s="1"/>
  <c r="I413" i="14"/>
  <c r="BD413" i="14" s="1"/>
  <c r="I415" i="14"/>
  <c r="BD415" i="14" s="1"/>
  <c r="I418" i="14"/>
  <c r="BD418" i="14" s="1"/>
  <c r="I420" i="14"/>
  <c r="BD420" i="14" s="1"/>
  <c r="I422" i="14"/>
  <c r="BD422" i="14" s="1"/>
  <c r="I429" i="14"/>
  <c r="BD429" i="14" s="1"/>
  <c r="I431" i="14"/>
  <c r="BD431" i="14" s="1"/>
  <c r="I433" i="14"/>
  <c r="I24" i="14"/>
  <c r="I27" i="14"/>
  <c r="BD27" i="14" s="1"/>
  <c r="I32" i="14"/>
  <c r="BD32" i="14" s="1"/>
  <c r="I33" i="14"/>
  <c r="BD33" i="14" s="1"/>
  <c r="I36" i="14"/>
  <c r="I38" i="14"/>
  <c r="BD38" i="14" s="1"/>
  <c r="I41" i="14"/>
  <c r="BD41" i="14" s="1"/>
  <c r="I43" i="14"/>
  <c r="I52" i="14"/>
  <c r="BD52" i="14" s="1"/>
  <c r="I54" i="14"/>
  <c r="BD54" i="14" s="1"/>
  <c r="I56" i="14"/>
  <c r="BD56" i="14" s="1"/>
  <c r="I57" i="14"/>
  <c r="BD57" i="14" s="1"/>
  <c r="I59" i="14"/>
  <c r="BD59" i="14" s="1"/>
  <c r="I61" i="14"/>
  <c r="BD61" i="14" s="1"/>
  <c r="I70" i="14"/>
  <c r="BD70" i="14" s="1"/>
  <c r="I72" i="14"/>
  <c r="I74" i="14"/>
  <c r="BD74" i="14" s="1"/>
  <c r="I85" i="14"/>
  <c r="BD85" i="14" s="1"/>
  <c r="I90" i="14"/>
  <c r="BD90" i="14" s="1"/>
  <c r="I92" i="14"/>
  <c r="BD92" i="14" s="1"/>
  <c r="I101" i="14"/>
  <c r="BD101" i="14" s="1"/>
  <c r="I103" i="14"/>
  <c r="BD103" i="14" s="1"/>
  <c r="I112" i="14"/>
  <c r="BD112" i="14" s="1"/>
  <c r="I114" i="14"/>
  <c r="I116" i="14"/>
  <c r="BD116" i="14" s="1"/>
  <c r="I128" i="14"/>
  <c r="BD128" i="14" s="1"/>
  <c r="I131" i="14"/>
  <c r="BD131" i="14" s="1"/>
  <c r="I133" i="14"/>
  <c r="I136" i="14"/>
  <c r="BD136" i="14" s="1"/>
  <c r="I138" i="14"/>
  <c r="BD138" i="14" s="1"/>
  <c r="I140" i="14"/>
  <c r="BD140" i="14" s="1"/>
  <c r="I143" i="14"/>
  <c r="BD143" i="14" s="1"/>
  <c r="I144" i="14"/>
  <c r="I145" i="14"/>
  <c r="BD145" i="14" s="1"/>
  <c r="I152" i="14"/>
  <c r="BD152" i="14" s="1"/>
  <c r="I156" i="14"/>
  <c r="BD156" i="14" s="1"/>
  <c r="I158" i="14"/>
  <c r="BD158" i="14" s="1"/>
  <c r="I159" i="14"/>
  <c r="BD159" i="14" s="1"/>
  <c r="I166" i="14"/>
  <c r="BD166" i="14" s="1"/>
  <c r="I168" i="14"/>
  <c r="BD168" i="14" s="1"/>
  <c r="I170" i="14"/>
  <c r="BD170" i="14" s="1"/>
  <c r="I177" i="14"/>
  <c r="BD177" i="14" s="1"/>
  <c r="I179" i="14"/>
  <c r="BD179" i="14" s="1"/>
  <c r="I181" i="14"/>
  <c r="I184" i="14"/>
  <c r="I186" i="14"/>
  <c r="BD186" i="14" s="1"/>
  <c r="I188" i="14"/>
  <c r="BD188" i="14" s="1"/>
  <c r="I195" i="14"/>
  <c r="BD195" i="14" s="1"/>
  <c r="I197" i="14"/>
  <c r="BD197" i="14" s="1"/>
  <c r="I199" i="14"/>
  <c r="BD199" i="14" s="1"/>
  <c r="I204" i="14"/>
  <c r="BD204" i="14" s="1"/>
  <c r="I206" i="14"/>
  <c r="I213" i="14"/>
  <c r="BD213" i="14" s="1"/>
  <c r="I215" i="14"/>
  <c r="BD215" i="14" s="1"/>
  <c r="I217" i="14"/>
  <c r="BD217" i="14" s="1"/>
  <c r="I226" i="14"/>
  <c r="BD226" i="14" s="1"/>
  <c r="I229" i="14"/>
  <c r="I232" i="14"/>
  <c r="BD232" i="14" s="1"/>
  <c r="I237" i="14"/>
  <c r="BD237" i="14" s="1"/>
  <c r="I239" i="14"/>
  <c r="BD239" i="14" s="1"/>
  <c r="I241" i="14"/>
  <c r="BD241" i="14" s="1"/>
  <c r="I244" i="14"/>
  <c r="BD244" i="14" s="1"/>
  <c r="I246" i="14"/>
  <c r="BD246" i="14" s="1"/>
  <c r="I248" i="14"/>
  <c r="BD248" i="14" s="1"/>
  <c r="I249" i="14"/>
  <c r="BD249" i="14" s="1"/>
  <c r="I251" i="14"/>
  <c r="BD251" i="14" s="1"/>
  <c r="I253" i="14"/>
  <c r="BD253" i="14" s="1"/>
  <c r="I262" i="14"/>
  <c r="BD262" i="14" s="1"/>
  <c r="I268" i="14"/>
  <c r="BD268" i="14" s="1"/>
  <c r="I270" i="14"/>
  <c r="BD270" i="14" s="1"/>
  <c r="I272" i="14"/>
  <c r="BD272" i="14" s="1"/>
  <c r="I273" i="14"/>
  <c r="BD273" i="14" s="1"/>
  <c r="I275" i="14"/>
  <c r="BD275" i="14" s="1"/>
  <c r="I277" i="14"/>
  <c r="BD277" i="14" s="1"/>
  <c r="I280" i="14"/>
  <c r="BD280" i="14" s="1"/>
  <c r="I282" i="14"/>
  <c r="I285" i="14"/>
  <c r="BD285" i="14" s="1"/>
  <c r="I287" i="14"/>
  <c r="I290" i="14"/>
  <c r="BD290" i="14" s="1"/>
  <c r="I291" i="14"/>
  <c r="BD291" i="14" s="1"/>
  <c r="I293" i="14"/>
  <c r="BD293" i="14" s="1"/>
  <c r="I296" i="14"/>
  <c r="BD296" i="14" s="1"/>
  <c r="I299" i="14"/>
  <c r="BD299" i="14" s="1"/>
  <c r="I304" i="14"/>
  <c r="I306" i="14"/>
  <c r="I308" i="14"/>
  <c r="I323" i="14"/>
  <c r="BD323" i="14" s="1"/>
  <c r="I326" i="14"/>
  <c r="BD326" i="14" s="1"/>
  <c r="I334" i="14"/>
  <c r="BD334" i="14" s="1"/>
  <c r="I336" i="14"/>
  <c r="BD336" i="14" s="1"/>
  <c r="I338" i="14"/>
  <c r="BD338" i="14" s="1"/>
  <c r="I345" i="14"/>
  <c r="I347" i="14"/>
  <c r="I349" i="14"/>
  <c r="BD349" i="14" s="1"/>
  <c r="I358" i="14"/>
  <c r="BD358" i="14" s="1"/>
  <c r="I360" i="14"/>
  <c r="BD360" i="14" s="1"/>
  <c r="I362" i="14"/>
  <c r="BD362" i="14" s="1"/>
  <c r="I363" i="14"/>
  <c r="BD363" i="14" s="1"/>
  <c r="I365" i="14"/>
  <c r="BD365" i="14" s="1"/>
  <c r="I367" i="14"/>
  <c r="BD367" i="14" s="1"/>
  <c r="I376" i="14"/>
  <c r="BD376" i="14" s="1"/>
  <c r="I378" i="14"/>
  <c r="BD378" i="14" s="1"/>
  <c r="I380" i="14"/>
  <c r="BD380" i="14" s="1"/>
  <c r="I387" i="14"/>
  <c r="I389" i="14"/>
  <c r="I391" i="14"/>
  <c r="BD391" i="14" s="1"/>
  <c r="I394" i="14"/>
  <c r="BD394" i="14" s="1"/>
  <c r="I396" i="14"/>
  <c r="I398" i="14"/>
  <c r="BD398" i="14" s="1"/>
  <c r="I405" i="14"/>
  <c r="BD405" i="14" s="1"/>
  <c r="I407" i="14"/>
  <c r="BD407" i="14" s="1"/>
  <c r="I409" i="14"/>
  <c r="BD409" i="14" s="1"/>
  <c r="I423" i="14"/>
  <c r="BD423" i="14" s="1"/>
  <c r="I425" i="14"/>
  <c r="BD425" i="14" s="1"/>
  <c r="I427" i="14"/>
  <c r="BD427" i="14" s="1"/>
  <c r="I436" i="14"/>
  <c r="BD436" i="14" s="1"/>
  <c r="I438" i="14"/>
  <c r="BD438" i="14" s="1"/>
  <c r="BI29" i="14"/>
  <c r="BI30" i="14"/>
  <c r="BI33" i="14"/>
  <c r="BI32" i="14"/>
  <c r="BI28" i="14"/>
  <c r="BI31" i="14"/>
  <c r="BJ33" i="14"/>
  <c r="BJ28" i="14"/>
  <c r="BJ29" i="14"/>
  <c r="BJ31" i="14"/>
  <c r="BM29" i="14"/>
  <c r="BM30" i="14"/>
  <c r="BI22" i="14"/>
  <c r="BR22" i="14" s="1"/>
  <c r="BM28" i="14"/>
  <c r="BM32" i="14"/>
  <c r="BM33" i="14"/>
  <c r="BJ23" i="14"/>
  <c r="BJ24" i="14"/>
  <c r="BJ92" i="14"/>
  <c r="BJ91" i="14"/>
  <c r="BJ93" i="14"/>
  <c r="BJ88" i="14"/>
  <c r="BJ89" i="14"/>
  <c r="BJ90" i="14"/>
  <c r="Q21" i="14"/>
  <c r="BD25" i="14"/>
  <c r="BJ32" i="14"/>
  <c r="BI24" i="14"/>
  <c r="BR24" i="14" s="1"/>
  <c r="BI26" i="14"/>
  <c r="BR26" i="14" s="1"/>
  <c r="BI25" i="14"/>
  <c r="BA22" i="14"/>
  <c r="BC22" i="14" s="1"/>
  <c r="BF22" i="14" s="1"/>
  <c r="BJ30" i="14"/>
  <c r="BD36" i="14"/>
  <c r="BI142" i="14"/>
  <c r="BI146" i="14"/>
  <c r="BI144" i="14"/>
  <c r="BR144" i="14" s="1"/>
  <c r="BI147" i="14"/>
  <c r="BR147" i="14" s="1"/>
  <c r="BI145" i="14"/>
  <c r="BD24" i="14"/>
  <c r="BK28" i="14"/>
  <c r="BL31" i="14"/>
  <c r="BL32" i="14"/>
  <c r="BK33" i="14"/>
  <c r="BD34" i="14"/>
  <c r="BD43" i="14"/>
  <c r="BD53" i="14"/>
  <c r="BD63" i="14"/>
  <c r="BD72" i="14"/>
  <c r="BJ84" i="14"/>
  <c r="BI85" i="14"/>
  <c r="BR85" i="14" s="1"/>
  <c r="BD86" i="14"/>
  <c r="BJ86" i="14"/>
  <c r="BI87" i="14"/>
  <c r="BM91" i="14"/>
  <c r="BM92" i="14"/>
  <c r="BD105" i="14"/>
  <c r="BD114" i="14"/>
  <c r="BD133" i="14"/>
  <c r="BK31" i="14"/>
  <c r="BJ83" i="14"/>
  <c r="BI84" i="14"/>
  <c r="BI86" i="14"/>
  <c r="BR86" i="14" s="1"/>
  <c r="BI143" i="14"/>
  <c r="BR143" i="14" s="1"/>
  <c r="BD148" i="14"/>
  <c r="BD51" i="14"/>
  <c r="BD60" i="14"/>
  <c r="BD65" i="14"/>
  <c r="BD75" i="14"/>
  <c r="BJ82" i="14"/>
  <c r="BD93" i="14"/>
  <c r="BD117" i="14"/>
  <c r="BD126" i="14"/>
  <c r="BJ212" i="14"/>
  <c r="BJ211" i="14"/>
  <c r="BJ213" i="14"/>
  <c r="BJ208" i="14"/>
  <c r="BJ209" i="14"/>
  <c r="BJ210" i="14"/>
  <c r="BJ85" i="14"/>
  <c r="BD132" i="14"/>
  <c r="BJ272" i="14"/>
  <c r="BJ271" i="14"/>
  <c r="BJ273" i="14"/>
  <c r="BJ268" i="14"/>
  <c r="BJ269" i="14"/>
  <c r="BJ270" i="14"/>
  <c r="BD144" i="14"/>
  <c r="BJ144" i="14"/>
  <c r="BJ146" i="14"/>
  <c r="BL148" i="14"/>
  <c r="BJ150" i="14"/>
  <c r="BM151" i="14"/>
  <c r="BM152" i="14"/>
  <c r="BL153" i="14"/>
  <c r="BD160" i="14"/>
  <c r="BD184" i="14"/>
  <c r="BD193" i="14"/>
  <c r="BJ204" i="14"/>
  <c r="BI205" i="14"/>
  <c r="BR205" i="14" s="1"/>
  <c r="BD206" i="14"/>
  <c r="BJ206" i="14"/>
  <c r="BI207" i="14"/>
  <c r="BJ149" i="14"/>
  <c r="BL151" i="14"/>
  <c r="BJ203" i="14"/>
  <c r="BI204" i="14"/>
  <c r="BD240" i="14"/>
  <c r="BD245" i="14"/>
  <c r="BD157" i="14"/>
  <c r="BD172" i="14"/>
  <c r="BD181" i="14"/>
  <c r="BD191" i="14"/>
  <c r="BD208" i="14"/>
  <c r="BJ205" i="14"/>
  <c r="BD308" i="14"/>
  <c r="BD220" i="14"/>
  <c r="BD229" i="14"/>
  <c r="BJ264" i="14"/>
  <c r="BI265" i="14"/>
  <c r="BJ266" i="14"/>
  <c r="BI267" i="14"/>
  <c r="BD309" i="14"/>
  <c r="BJ263" i="14"/>
  <c r="BJ329" i="14"/>
  <c r="BJ330" i="14"/>
  <c r="BJ332" i="14"/>
  <c r="BJ331" i="14"/>
  <c r="BJ333" i="14"/>
  <c r="BJ328" i="14"/>
  <c r="BJ262" i="14"/>
  <c r="BJ265" i="14"/>
  <c r="BD304" i="14"/>
  <c r="BD282" i="14"/>
  <c r="BD287" i="14"/>
  <c r="BD301" i="14"/>
  <c r="BD306" i="14"/>
  <c r="BD316" i="14"/>
  <c r="BJ322" i="14"/>
  <c r="BI323" i="14"/>
  <c r="BD328" i="14"/>
  <c r="BD347" i="14"/>
  <c r="BI322" i="14"/>
  <c r="BR322" i="14" s="1"/>
  <c r="BJ325" i="14"/>
  <c r="BD344" i="14"/>
  <c r="BD313" i="14"/>
  <c r="BD324" i="14"/>
  <c r="BI325" i="14"/>
  <c r="BR325" i="14" s="1"/>
  <c r="BI327" i="14"/>
  <c r="BI324" i="14"/>
  <c r="BR324" i="14" s="1"/>
  <c r="BD361" i="14"/>
  <c r="BD351" i="14"/>
  <c r="BI382" i="14"/>
  <c r="BR382" i="14" s="1"/>
  <c r="BJ385" i="14"/>
  <c r="BD387" i="14"/>
  <c r="BJ387" i="14"/>
  <c r="BD396" i="14"/>
  <c r="BD345" i="14"/>
  <c r="BJ384" i="14"/>
  <c r="BI385" i="14"/>
  <c r="BR385" i="14" s="1"/>
  <c r="BJ386" i="14"/>
  <c r="BI387" i="14"/>
  <c r="BD401" i="14"/>
  <c r="BI384" i="14"/>
  <c r="BR384" i="14" s="1"/>
  <c r="BD414" i="14"/>
  <c r="BD424" i="14"/>
  <c r="BD433" i="14"/>
  <c r="BD389" i="14"/>
  <c r="BD399" i="14"/>
  <c r="BD408" i="14"/>
  <c r="BR84" i="14"/>
  <c r="BR142" i="14"/>
  <c r="BR21" i="14"/>
  <c r="BS21" i="14" s="1"/>
  <c r="AN21" i="14" s="1"/>
  <c r="M21" i="14" s="1"/>
  <c r="BR25" i="14"/>
  <c r="BR81" i="14"/>
  <c r="BR207" i="14"/>
  <c r="BR82" i="14"/>
  <c r="BR146" i="14"/>
  <c r="BR23" i="14"/>
  <c r="BR141" i="14"/>
  <c r="BR145" i="14"/>
  <c r="BR267" i="14"/>
  <c r="BR202" i="14"/>
  <c r="BR204" i="14"/>
  <c r="BR206" i="14"/>
  <c r="BR201" i="14"/>
  <c r="BR263" i="14"/>
  <c r="BR266" i="14"/>
  <c r="BR261" i="14"/>
  <c r="BR265" i="14"/>
  <c r="BR387" i="14"/>
  <c r="BR323" i="14"/>
  <c r="BR326" i="14"/>
  <c r="BR321" i="14"/>
  <c r="BR383" i="14"/>
  <c r="BR386" i="14"/>
  <c r="BR381" i="14"/>
  <c r="BL38" i="14" l="1"/>
  <c r="AZ24" i="14"/>
  <c r="BA24" i="14" s="1"/>
  <c r="BC24" i="14" s="1"/>
  <c r="BF24" i="14" s="1"/>
  <c r="BL37" i="14"/>
  <c r="BM97" i="14"/>
  <c r="BM96" i="14"/>
  <c r="BL36" i="14"/>
  <c r="BJ152" i="14"/>
  <c r="BJ153" i="14"/>
  <c r="BJ148" i="14"/>
  <c r="BM155" i="14"/>
  <c r="BM157" i="14"/>
  <c r="BM158" i="14"/>
  <c r="BM154" i="14"/>
  <c r="BM159" i="14"/>
  <c r="BM98" i="14"/>
  <c r="BM94" i="14"/>
  <c r="BM99" i="14"/>
  <c r="BL34" i="14"/>
  <c r="BL39" i="14"/>
  <c r="BB23" i="14"/>
  <c r="BI273" i="14"/>
  <c r="BR273" i="14" s="1"/>
  <c r="BI268" i="14"/>
  <c r="BR268" i="14" s="1"/>
  <c r="BI269" i="14"/>
  <c r="BR269" i="14" s="1"/>
  <c r="BI270" i="14"/>
  <c r="BR270" i="14" s="1"/>
  <c r="BI272" i="14"/>
  <c r="BR272" i="14" s="1"/>
  <c r="BI271" i="14"/>
  <c r="BR271" i="14" s="1"/>
  <c r="BI213" i="14"/>
  <c r="BR213" i="14" s="1"/>
  <c r="BI208" i="14"/>
  <c r="BR208" i="14" s="1"/>
  <c r="BI209" i="14"/>
  <c r="BR209" i="14" s="1"/>
  <c r="BI210" i="14"/>
  <c r="BR210" i="14" s="1"/>
  <c r="BI212" i="14"/>
  <c r="BR212" i="14" s="1"/>
  <c r="BI211" i="14"/>
  <c r="BR211" i="14" s="1"/>
  <c r="BI93" i="14"/>
  <c r="BI88" i="14"/>
  <c r="BR88" i="14" s="1"/>
  <c r="BI89" i="14"/>
  <c r="BR89" i="14" s="1"/>
  <c r="BI90" i="14"/>
  <c r="BR90" i="14" s="1"/>
  <c r="BI92" i="14"/>
  <c r="BR92" i="14" s="1"/>
  <c r="BI91" i="14"/>
  <c r="BB22" i="14"/>
  <c r="BJ393" i="14"/>
  <c r="BJ388" i="14"/>
  <c r="BJ389" i="14"/>
  <c r="BJ390" i="14"/>
  <c r="BJ391" i="14"/>
  <c r="BJ392" i="14"/>
  <c r="BE21" i="14"/>
  <c r="AE21" i="14"/>
  <c r="BL159" i="14"/>
  <c r="BL154" i="14"/>
  <c r="BL155" i="14"/>
  <c r="BL156" i="14"/>
  <c r="BL158" i="14"/>
  <c r="BL157" i="14"/>
  <c r="BM36" i="14"/>
  <c r="BM39" i="14"/>
  <c r="BM34" i="14"/>
  <c r="BM35" i="14"/>
  <c r="BM38" i="14"/>
  <c r="BM37" i="14"/>
  <c r="AD39" i="14"/>
  <c r="AD40" i="14" s="1"/>
  <c r="AD41" i="14" s="1"/>
  <c r="AD42" i="14" s="1"/>
  <c r="AD43" i="14" s="1"/>
  <c r="AD44" i="14" s="1"/>
  <c r="BI389" i="14"/>
  <c r="BR389" i="14" s="1"/>
  <c r="BI390" i="14"/>
  <c r="BR390" i="14" s="1"/>
  <c r="BI392" i="14"/>
  <c r="BR392" i="14" s="1"/>
  <c r="BI391" i="14"/>
  <c r="BR391" i="14" s="1"/>
  <c r="BI393" i="14"/>
  <c r="BR393" i="14" s="1"/>
  <c r="BI388" i="14"/>
  <c r="BR388" i="14" s="1"/>
  <c r="BI330" i="14"/>
  <c r="BI332" i="14"/>
  <c r="BI331" i="14"/>
  <c r="BR331" i="14" s="1"/>
  <c r="BI333" i="14"/>
  <c r="BI328" i="14"/>
  <c r="BR328" i="14" s="1"/>
  <c r="BI329" i="14"/>
  <c r="BR329" i="14" s="1"/>
  <c r="BJ276" i="14"/>
  <c r="BJ278" i="14"/>
  <c r="BJ277" i="14"/>
  <c r="BJ279" i="14"/>
  <c r="BJ274" i="14"/>
  <c r="BJ275" i="14"/>
  <c r="BK39" i="14"/>
  <c r="BK34" i="14"/>
  <c r="BK36" i="14"/>
  <c r="BK38" i="14"/>
  <c r="BK37" i="14"/>
  <c r="BK35" i="14"/>
  <c r="BI153" i="14"/>
  <c r="BR153" i="14" s="1"/>
  <c r="BI148" i="14"/>
  <c r="BR148" i="14" s="1"/>
  <c r="BI150" i="14"/>
  <c r="BR150" i="14" s="1"/>
  <c r="BI152" i="14"/>
  <c r="BR152" i="14" s="1"/>
  <c r="BI151" i="14"/>
  <c r="BR151" i="14" s="1"/>
  <c r="BI149" i="14"/>
  <c r="BR149" i="14" s="1"/>
  <c r="BB24" i="14"/>
  <c r="BJ35" i="14"/>
  <c r="BJ38" i="14"/>
  <c r="BJ37" i="14"/>
  <c r="BJ39" i="14"/>
  <c r="BJ34" i="14"/>
  <c r="BJ36" i="14"/>
  <c r="BI36" i="14"/>
  <c r="BI39" i="14"/>
  <c r="BI34" i="14"/>
  <c r="BI35" i="14"/>
  <c r="BI38" i="14"/>
  <c r="BI37" i="14"/>
  <c r="BJ339" i="14"/>
  <c r="BJ334" i="14"/>
  <c r="BJ335" i="14"/>
  <c r="BJ336" i="14"/>
  <c r="BJ338" i="14"/>
  <c r="BJ337" i="14"/>
  <c r="BJ219" i="14"/>
  <c r="BJ215" i="14"/>
  <c r="BJ216" i="14"/>
  <c r="BJ218" i="14"/>
  <c r="BJ214" i="14"/>
  <c r="BJ217" i="14"/>
  <c r="AI21" i="14"/>
  <c r="Q22" i="14"/>
  <c r="BJ96" i="14"/>
  <c r="BJ98" i="14"/>
  <c r="BJ97" i="14"/>
  <c r="BJ99" i="14"/>
  <c r="BJ94" i="14"/>
  <c r="BJ95" i="14"/>
  <c r="E21" i="14"/>
  <c r="BR327" i="14"/>
  <c r="BR330" i="14"/>
  <c r="BR332" i="14"/>
  <c r="BR91" i="14"/>
  <c r="BR87" i="14"/>
  <c r="W8" i="14"/>
  <c r="BR30" i="14"/>
  <c r="BR32" i="14"/>
  <c r="BR29" i="14"/>
  <c r="BR28" i="14"/>
  <c r="BR31" i="14"/>
  <c r="BR27" i="14"/>
  <c r="AZ25" i="14" l="1"/>
  <c r="BA25" i="14" s="1"/>
  <c r="BC25" i="14" s="1"/>
  <c r="BJ158" i="14"/>
  <c r="BJ155" i="14"/>
  <c r="BJ156" i="14"/>
  <c r="BJ157" i="14"/>
  <c r="BJ159" i="14"/>
  <c r="BJ154" i="14"/>
  <c r="BM162" i="14"/>
  <c r="BM165" i="14"/>
  <c r="BM164" i="14"/>
  <c r="BM161" i="14"/>
  <c r="BM160" i="14"/>
  <c r="BM163" i="14"/>
  <c r="BM102" i="14"/>
  <c r="BM103" i="14"/>
  <c r="BM100" i="14"/>
  <c r="BM104" i="14"/>
  <c r="BM101" i="14"/>
  <c r="BM105" i="14"/>
  <c r="BL41" i="14"/>
  <c r="BL44" i="14"/>
  <c r="BL40" i="14"/>
  <c r="BL45" i="14"/>
  <c r="BL42" i="14"/>
  <c r="BL43" i="14"/>
  <c r="AZ26" i="14"/>
  <c r="BK44" i="14"/>
  <c r="BK43" i="14"/>
  <c r="BK41" i="14"/>
  <c r="BK42" i="14"/>
  <c r="BK45" i="14"/>
  <c r="BK40" i="14"/>
  <c r="AD45" i="14"/>
  <c r="AD46" i="14" s="1"/>
  <c r="AD47" i="14" s="1"/>
  <c r="AD48" i="14" s="1"/>
  <c r="AD49" i="14" s="1"/>
  <c r="AD50" i="14" s="1"/>
  <c r="BL164" i="14"/>
  <c r="BL163" i="14"/>
  <c r="BL165" i="14"/>
  <c r="BL160" i="14"/>
  <c r="BL161" i="14"/>
  <c r="BL162" i="14"/>
  <c r="BJ398" i="14"/>
  <c r="BJ397" i="14"/>
  <c r="BJ399" i="14"/>
  <c r="BJ394" i="14"/>
  <c r="BJ395" i="14"/>
  <c r="BJ396" i="14"/>
  <c r="BI98" i="14"/>
  <c r="BI97" i="14"/>
  <c r="BR97" i="14" s="1"/>
  <c r="BI99" i="14"/>
  <c r="BI94" i="14"/>
  <c r="BI95" i="14"/>
  <c r="BR95" i="14" s="1"/>
  <c r="BI96" i="14"/>
  <c r="BR96" i="14" s="1"/>
  <c r="BI216" i="14"/>
  <c r="BR216" i="14" s="1"/>
  <c r="BI219" i="14"/>
  <c r="BI218" i="14"/>
  <c r="BR218" i="14" s="1"/>
  <c r="BI214" i="14"/>
  <c r="BR214" i="14" s="1"/>
  <c r="BI217" i="14"/>
  <c r="BR217" i="14" s="1"/>
  <c r="BI215" i="14"/>
  <c r="BR215" i="14" s="1"/>
  <c r="BI278" i="14"/>
  <c r="BR278" i="14" s="1"/>
  <c r="BI277" i="14"/>
  <c r="BR277" i="14" s="1"/>
  <c r="BI279" i="14"/>
  <c r="BR279" i="14" s="1"/>
  <c r="BI274" i="14"/>
  <c r="BR274" i="14" s="1"/>
  <c r="BI275" i="14"/>
  <c r="BR275" i="14" s="1"/>
  <c r="BI276" i="14"/>
  <c r="BR276" i="14" s="1"/>
  <c r="BI41" i="14"/>
  <c r="BI44" i="14"/>
  <c r="BI43" i="14"/>
  <c r="BI45" i="14"/>
  <c r="BI40" i="14"/>
  <c r="BI42" i="14"/>
  <c r="BI335" i="14"/>
  <c r="BR335" i="14" s="1"/>
  <c r="BI336" i="14"/>
  <c r="BR336" i="14" s="1"/>
  <c r="BI338" i="14"/>
  <c r="BR338" i="14" s="1"/>
  <c r="BI337" i="14"/>
  <c r="BI339" i="14"/>
  <c r="BI334" i="14"/>
  <c r="BR334" i="14" s="1"/>
  <c r="BJ101" i="14"/>
  <c r="BJ102" i="14"/>
  <c r="BJ104" i="14"/>
  <c r="BJ103" i="14"/>
  <c r="BJ105" i="14"/>
  <c r="BJ100" i="14"/>
  <c r="AI22" i="14"/>
  <c r="Q23" i="14"/>
  <c r="BJ344" i="14"/>
  <c r="BJ343" i="14"/>
  <c r="BJ345" i="14"/>
  <c r="BJ340" i="14"/>
  <c r="BJ341" i="14"/>
  <c r="BJ342" i="14"/>
  <c r="BJ281" i="14"/>
  <c r="BJ282" i="14"/>
  <c r="BJ285" i="14"/>
  <c r="BJ283" i="14"/>
  <c r="BJ284" i="14"/>
  <c r="BJ280" i="14"/>
  <c r="BJ224" i="14"/>
  <c r="BJ223" i="14"/>
  <c r="BJ225" i="14"/>
  <c r="BJ220" i="14"/>
  <c r="BJ221" i="14"/>
  <c r="BJ222" i="14"/>
  <c r="BJ45" i="14"/>
  <c r="BJ40" i="14"/>
  <c r="BJ42" i="14"/>
  <c r="BJ44" i="14"/>
  <c r="BJ43" i="14"/>
  <c r="BJ41" i="14"/>
  <c r="BM41" i="14"/>
  <c r="BM44" i="14"/>
  <c r="BM43" i="14"/>
  <c r="BM45" i="14"/>
  <c r="BM40" i="14"/>
  <c r="BM42" i="14"/>
  <c r="BI158" i="14"/>
  <c r="BR158" i="14" s="1"/>
  <c r="BI157" i="14"/>
  <c r="BR157" i="14" s="1"/>
  <c r="BI159" i="14"/>
  <c r="BI155" i="14"/>
  <c r="BR155" i="14" s="1"/>
  <c r="BI156" i="14"/>
  <c r="BR156" i="14" s="1"/>
  <c r="BI154" i="14"/>
  <c r="BR154" i="14" s="1"/>
  <c r="BI399" i="14"/>
  <c r="BR399" i="14" s="1"/>
  <c r="BI394" i="14"/>
  <c r="BR394" i="14" s="1"/>
  <c r="BI395" i="14"/>
  <c r="BR395" i="14" s="1"/>
  <c r="BI396" i="14"/>
  <c r="BR396" i="14" s="1"/>
  <c r="BI398" i="14"/>
  <c r="BR398" i="14" s="1"/>
  <c r="BI397" i="14"/>
  <c r="BR397" i="14" s="1"/>
  <c r="BT21" i="14"/>
  <c r="Y8" i="14"/>
  <c r="BR159" i="14"/>
  <c r="BR219" i="14"/>
  <c r="BR98" i="14"/>
  <c r="BR94" i="14"/>
  <c r="BR93" i="14"/>
  <c r="BR337" i="14"/>
  <c r="BR333" i="14"/>
  <c r="BR37" i="14"/>
  <c r="BR33" i="14"/>
  <c r="BR36" i="14"/>
  <c r="BR38" i="14"/>
  <c r="BR35" i="14"/>
  <c r="BR34" i="14"/>
  <c r="I7" i="1"/>
  <c r="BB25" i="14" l="1"/>
  <c r="BJ163" i="14"/>
  <c r="BJ160" i="14"/>
  <c r="BJ161" i="14"/>
  <c r="BJ165" i="14"/>
  <c r="BJ162" i="14"/>
  <c r="BJ164" i="14"/>
  <c r="BM170" i="14"/>
  <c r="BM169" i="14"/>
  <c r="BM168" i="14"/>
  <c r="BM166" i="14"/>
  <c r="BM167" i="14"/>
  <c r="BM171" i="14"/>
  <c r="BM109" i="14"/>
  <c r="BM106" i="14"/>
  <c r="BM107" i="14"/>
  <c r="BM110" i="14"/>
  <c r="BM108" i="14"/>
  <c r="BM111" i="14"/>
  <c r="BL47" i="14"/>
  <c r="BL46" i="14"/>
  <c r="BL49" i="14"/>
  <c r="BL50" i="14"/>
  <c r="BL48" i="14"/>
  <c r="BL51" i="14"/>
  <c r="BI345" i="14"/>
  <c r="BI340" i="14"/>
  <c r="BI341" i="14"/>
  <c r="BR341" i="14" s="1"/>
  <c r="BI343" i="14"/>
  <c r="BR343" i="14" s="1"/>
  <c r="BI342" i="14"/>
  <c r="BR342" i="14" s="1"/>
  <c r="BI344" i="14"/>
  <c r="BR344" i="14" s="1"/>
  <c r="BJ402" i="14"/>
  <c r="BJ404" i="14"/>
  <c r="BJ403" i="14"/>
  <c r="BJ405" i="14"/>
  <c r="BJ400" i="14"/>
  <c r="BJ401" i="14"/>
  <c r="BJ50" i="14"/>
  <c r="BJ49" i="14"/>
  <c r="BJ51" i="14"/>
  <c r="BJ47" i="14"/>
  <c r="BJ48" i="14"/>
  <c r="BJ46" i="14"/>
  <c r="BJ228" i="14"/>
  <c r="BJ230" i="14"/>
  <c r="BJ229" i="14"/>
  <c r="BJ226" i="14"/>
  <c r="BJ231" i="14"/>
  <c r="BJ227" i="14"/>
  <c r="BI51" i="14"/>
  <c r="BI46" i="14"/>
  <c r="BI48" i="14"/>
  <c r="BI50" i="14"/>
  <c r="BI49" i="14"/>
  <c r="BI47" i="14"/>
  <c r="BK48" i="14"/>
  <c r="BK50" i="14"/>
  <c r="BK49" i="14"/>
  <c r="BK51" i="14"/>
  <c r="BK46" i="14"/>
  <c r="BK47" i="14"/>
  <c r="BM51" i="14"/>
  <c r="BM46" i="14"/>
  <c r="BM48" i="14"/>
  <c r="BM50" i="14"/>
  <c r="BM49" i="14"/>
  <c r="BM47" i="14"/>
  <c r="Q24" i="14"/>
  <c r="AI23" i="14"/>
  <c r="BJ111" i="14"/>
  <c r="BJ106" i="14"/>
  <c r="BJ107" i="14"/>
  <c r="BJ108" i="14"/>
  <c r="BJ110" i="14"/>
  <c r="BJ109" i="14"/>
  <c r="BI282" i="14"/>
  <c r="BR282" i="14" s="1"/>
  <c r="BI284" i="14"/>
  <c r="BR284" i="14" s="1"/>
  <c r="BI283" i="14"/>
  <c r="BR283" i="14" s="1"/>
  <c r="BI281" i="14"/>
  <c r="BR281" i="14" s="1"/>
  <c r="BI280" i="14"/>
  <c r="BR280" i="14" s="1"/>
  <c r="BI285" i="14"/>
  <c r="BI102" i="14"/>
  <c r="BR102" i="14" s="1"/>
  <c r="BI104" i="14"/>
  <c r="BR104" i="14" s="1"/>
  <c r="BI103" i="14"/>
  <c r="BR103" i="14" s="1"/>
  <c r="BI105" i="14"/>
  <c r="BI100" i="14"/>
  <c r="BR100" i="14" s="1"/>
  <c r="BI101" i="14"/>
  <c r="BL168" i="14"/>
  <c r="BL170" i="14"/>
  <c r="BL169" i="14"/>
  <c r="BL171" i="14"/>
  <c r="BL166" i="14"/>
  <c r="BL167" i="14"/>
  <c r="BF25" i="14"/>
  <c r="BI402" i="14"/>
  <c r="BR402" i="14" s="1"/>
  <c r="BI404" i="14"/>
  <c r="BR404" i="14" s="1"/>
  <c r="BI403" i="14"/>
  <c r="BR403" i="14" s="1"/>
  <c r="BI405" i="14"/>
  <c r="BI400" i="14"/>
  <c r="BR400" i="14" s="1"/>
  <c r="BI401" i="14"/>
  <c r="BR401" i="14" s="1"/>
  <c r="BI162" i="14"/>
  <c r="BR162" i="14" s="1"/>
  <c r="BI164" i="14"/>
  <c r="BR164" i="14" s="1"/>
  <c r="BI163" i="14"/>
  <c r="BR163" i="14" s="1"/>
  <c r="BI165" i="14"/>
  <c r="BR165" i="14" s="1"/>
  <c r="BI160" i="14"/>
  <c r="BR160" i="14" s="1"/>
  <c r="BI161" i="14"/>
  <c r="BR161" i="14" s="1"/>
  <c r="BJ291" i="14"/>
  <c r="BJ286" i="14"/>
  <c r="BJ287" i="14"/>
  <c r="BJ290" i="14"/>
  <c r="BJ289" i="14"/>
  <c r="BJ288" i="14"/>
  <c r="BJ348" i="14"/>
  <c r="BJ350" i="14"/>
  <c r="BJ349" i="14"/>
  <c r="BJ351" i="14"/>
  <c r="BJ346" i="14"/>
  <c r="BJ347" i="14"/>
  <c r="BI225" i="14"/>
  <c r="BI220" i="14"/>
  <c r="BR220" i="14" s="1"/>
  <c r="BI221" i="14"/>
  <c r="BR221" i="14" s="1"/>
  <c r="BI224" i="14"/>
  <c r="BR224" i="14" s="1"/>
  <c r="BI223" i="14"/>
  <c r="BR223" i="14" s="1"/>
  <c r="BI222" i="14"/>
  <c r="BR222" i="14" s="1"/>
  <c r="AD51" i="14"/>
  <c r="AD52" i="14" s="1"/>
  <c r="AD53" i="14" s="1"/>
  <c r="AD54" i="14" s="1"/>
  <c r="AD55" i="14" s="1"/>
  <c r="AD56" i="14" s="1"/>
  <c r="AZ27" i="14"/>
  <c r="BA26" i="14"/>
  <c r="BC26" i="14" s="1"/>
  <c r="BF26" i="14" s="1"/>
  <c r="BQ21" i="14"/>
  <c r="BR340" i="14"/>
  <c r="BR339" i="14"/>
  <c r="BR99" i="14"/>
  <c r="BR101" i="14"/>
  <c r="BR405" i="14"/>
  <c r="BR40" i="14"/>
  <c r="BR43" i="14"/>
  <c r="BR39" i="14"/>
  <c r="BR42" i="14"/>
  <c r="BR44" i="14"/>
  <c r="BR41" i="14"/>
  <c r="BR285" i="14"/>
  <c r="H6" i="13"/>
  <c r="L15" i="13" s="1"/>
  <c r="L17" i="13" s="1"/>
  <c r="L19" i="13" s="1"/>
  <c r="H15" i="13" l="1"/>
  <c r="H16" i="13"/>
  <c r="D15" i="13"/>
  <c r="D17" i="13" s="1"/>
  <c r="D19" i="13" s="1"/>
  <c r="F15" i="13"/>
  <c r="F17" i="13" s="1"/>
  <c r="F19" i="13" s="1"/>
  <c r="BB26" i="14"/>
  <c r="BJ171" i="14"/>
  <c r="BJ170" i="14"/>
  <c r="BJ167" i="14"/>
  <c r="BJ168" i="14"/>
  <c r="BJ166" i="14"/>
  <c r="BJ169" i="14"/>
  <c r="BM172" i="14"/>
  <c r="BM175" i="14"/>
  <c r="BM177" i="14"/>
  <c r="BM176" i="14"/>
  <c r="BM173" i="14"/>
  <c r="BM174" i="14"/>
  <c r="BM114" i="14"/>
  <c r="BM112" i="14"/>
  <c r="BM115" i="14"/>
  <c r="BM117" i="14"/>
  <c r="BM113" i="14"/>
  <c r="BM116" i="14"/>
  <c r="BL57" i="14"/>
  <c r="BL56" i="14"/>
  <c r="BL54" i="14"/>
  <c r="BL52" i="14"/>
  <c r="BL53" i="14"/>
  <c r="BL55" i="14"/>
  <c r="AZ28" i="14"/>
  <c r="BA27" i="14"/>
  <c r="BC27" i="14" s="1"/>
  <c r="BF27" i="14" s="1"/>
  <c r="BI167" i="14"/>
  <c r="BR167" i="14" s="1"/>
  <c r="BI168" i="14"/>
  <c r="BR168" i="14" s="1"/>
  <c r="BI170" i="14"/>
  <c r="BR170" i="14" s="1"/>
  <c r="BI169" i="14"/>
  <c r="BR169" i="14" s="1"/>
  <c r="BI171" i="14"/>
  <c r="BR171" i="14" s="1"/>
  <c r="BI166" i="14"/>
  <c r="BR166" i="14" s="1"/>
  <c r="BL173" i="14"/>
  <c r="BL174" i="14"/>
  <c r="BL176" i="14"/>
  <c r="BL175" i="14"/>
  <c r="BL177" i="14"/>
  <c r="BL172" i="14"/>
  <c r="BJ233" i="14"/>
  <c r="BJ234" i="14"/>
  <c r="BJ237" i="14"/>
  <c r="BJ235" i="14"/>
  <c r="BJ236" i="14"/>
  <c r="BJ232" i="14"/>
  <c r="BJ54" i="14"/>
  <c r="BJ56" i="14"/>
  <c r="BJ55" i="14"/>
  <c r="BJ57" i="14"/>
  <c r="BJ52" i="14"/>
  <c r="BJ53" i="14"/>
  <c r="BI350" i="14"/>
  <c r="BR350" i="14" s="1"/>
  <c r="BI349" i="14"/>
  <c r="BI351" i="14"/>
  <c r="BI346" i="14"/>
  <c r="BR346" i="14" s="1"/>
  <c r="BI347" i="14"/>
  <c r="BR347" i="14" s="1"/>
  <c r="BI348" i="14"/>
  <c r="BR348" i="14" s="1"/>
  <c r="BK53" i="14"/>
  <c r="BK54" i="14"/>
  <c r="BK56" i="14"/>
  <c r="BK55" i="14"/>
  <c r="BK57" i="14"/>
  <c r="BK52" i="14"/>
  <c r="AD57" i="14"/>
  <c r="AD58" i="14" s="1"/>
  <c r="AD59" i="14" s="1"/>
  <c r="AD60" i="14" s="1"/>
  <c r="AD61" i="14" s="1"/>
  <c r="AD62" i="14" s="1"/>
  <c r="Q25" i="14"/>
  <c r="AI24" i="14"/>
  <c r="BJ411" i="14"/>
  <c r="BJ406" i="14"/>
  <c r="BJ407" i="14"/>
  <c r="BJ408" i="14"/>
  <c r="BJ410" i="14"/>
  <c r="BJ409" i="14"/>
  <c r="BI230" i="14"/>
  <c r="BR230" i="14" s="1"/>
  <c r="BI229" i="14"/>
  <c r="BR229" i="14" s="1"/>
  <c r="BI231" i="14"/>
  <c r="BR231" i="14" s="1"/>
  <c r="BI226" i="14"/>
  <c r="BR226" i="14" s="1"/>
  <c r="BI228" i="14"/>
  <c r="BR228" i="14" s="1"/>
  <c r="BI227" i="14"/>
  <c r="BR227" i="14" s="1"/>
  <c r="BJ296" i="14"/>
  <c r="BJ295" i="14"/>
  <c r="BJ297" i="14"/>
  <c r="BJ292" i="14"/>
  <c r="BJ294" i="14"/>
  <c r="BJ293" i="14"/>
  <c r="BJ116" i="14"/>
  <c r="BJ115" i="14"/>
  <c r="BJ117" i="14"/>
  <c r="BJ112" i="14"/>
  <c r="BJ113" i="14"/>
  <c r="BJ114" i="14"/>
  <c r="BJ353" i="14"/>
  <c r="BJ354" i="14"/>
  <c r="BJ356" i="14"/>
  <c r="BJ355" i="14"/>
  <c r="BJ352" i="14"/>
  <c r="BJ357" i="14"/>
  <c r="BI407" i="14"/>
  <c r="BR407" i="14" s="1"/>
  <c r="BI408" i="14"/>
  <c r="BR408" i="14" s="1"/>
  <c r="BI410" i="14"/>
  <c r="BR410" i="14" s="1"/>
  <c r="BI409" i="14"/>
  <c r="BR409" i="14" s="1"/>
  <c r="BI411" i="14"/>
  <c r="BR411" i="14" s="1"/>
  <c r="BI406" i="14"/>
  <c r="BR406" i="14" s="1"/>
  <c r="BI107" i="14"/>
  <c r="BR107" i="14" s="1"/>
  <c r="BI108" i="14"/>
  <c r="BR108" i="14" s="1"/>
  <c r="BI110" i="14"/>
  <c r="BR110" i="14" s="1"/>
  <c r="BI109" i="14"/>
  <c r="BI111" i="14"/>
  <c r="BI106" i="14"/>
  <c r="BI287" i="14"/>
  <c r="BR287" i="14" s="1"/>
  <c r="BI288" i="14"/>
  <c r="BR288" i="14" s="1"/>
  <c r="BI289" i="14"/>
  <c r="BR289" i="14" s="1"/>
  <c r="BI291" i="14"/>
  <c r="BR291" i="14" s="1"/>
  <c r="BI290" i="14"/>
  <c r="BR290" i="14" s="1"/>
  <c r="BI286" i="14"/>
  <c r="BR286" i="14" s="1"/>
  <c r="BM56" i="14"/>
  <c r="BM55" i="14"/>
  <c r="BM57" i="14"/>
  <c r="BM52" i="14"/>
  <c r="BM53" i="14"/>
  <c r="BM54" i="14"/>
  <c r="BI56" i="14"/>
  <c r="BI55" i="14"/>
  <c r="BI57" i="14"/>
  <c r="BI52" i="14"/>
  <c r="BI53" i="14"/>
  <c r="BI54" i="14"/>
  <c r="BR225" i="14"/>
  <c r="BR349" i="14"/>
  <c r="BR345" i="14"/>
  <c r="BR106" i="14"/>
  <c r="BR109" i="14"/>
  <c r="BR105" i="14"/>
  <c r="BS22" i="14"/>
  <c r="AN22" i="14" s="1"/>
  <c r="M22" i="14" s="1"/>
  <c r="BR50" i="14"/>
  <c r="BR47" i="14"/>
  <c r="BR46" i="14"/>
  <c r="BR49" i="14"/>
  <c r="BR45" i="14"/>
  <c r="BR48" i="14"/>
  <c r="H12" i="4"/>
  <c r="H17" i="13" l="1"/>
  <c r="H19" i="13" s="1"/>
  <c r="BJ177" i="14"/>
  <c r="BJ172" i="14"/>
  <c r="BJ176" i="14"/>
  <c r="BJ173" i="14"/>
  <c r="BJ175" i="14"/>
  <c r="BJ174" i="14"/>
  <c r="BM182" i="14"/>
  <c r="BM179" i="14"/>
  <c r="BM180" i="14"/>
  <c r="BM178" i="14"/>
  <c r="BM181" i="14"/>
  <c r="BM183" i="14"/>
  <c r="BM118" i="14"/>
  <c r="BM121" i="14"/>
  <c r="BM120" i="14"/>
  <c r="BM122" i="14"/>
  <c r="BM119" i="14"/>
  <c r="BM123" i="14"/>
  <c r="BL61" i="14"/>
  <c r="BL60" i="14"/>
  <c r="BL62" i="14"/>
  <c r="BL59" i="14"/>
  <c r="BL63" i="14"/>
  <c r="BL58" i="14"/>
  <c r="BJ416" i="14"/>
  <c r="BJ415" i="14"/>
  <c r="BJ417" i="14"/>
  <c r="BJ412" i="14"/>
  <c r="BJ413" i="14"/>
  <c r="BJ414" i="14"/>
  <c r="BI177" i="14"/>
  <c r="BI172" i="14"/>
  <c r="BR172" i="14" s="1"/>
  <c r="BI173" i="14"/>
  <c r="BR173" i="14" s="1"/>
  <c r="BI174" i="14"/>
  <c r="BR174" i="14" s="1"/>
  <c r="BI176" i="14"/>
  <c r="BR176" i="14" s="1"/>
  <c r="BI175" i="14"/>
  <c r="BR175" i="14" s="1"/>
  <c r="BE22" i="14"/>
  <c r="AE22" i="14"/>
  <c r="E22" i="14"/>
  <c r="BT22" i="14" s="1"/>
  <c r="BI60" i="14"/>
  <c r="BI62" i="14"/>
  <c r="BI61" i="14"/>
  <c r="BI63" i="14"/>
  <c r="BI58" i="14"/>
  <c r="BI59" i="14"/>
  <c r="BI117" i="14"/>
  <c r="BI112" i="14"/>
  <c r="BR112" i="14" s="1"/>
  <c r="BI113" i="14"/>
  <c r="BR113" i="14" s="1"/>
  <c r="BI114" i="14"/>
  <c r="BI116" i="14"/>
  <c r="BR116" i="14" s="1"/>
  <c r="BI115" i="14"/>
  <c r="BR115" i="14" s="1"/>
  <c r="BJ120" i="14"/>
  <c r="BJ122" i="14"/>
  <c r="BJ121" i="14"/>
  <c r="BJ123" i="14"/>
  <c r="BJ118" i="14"/>
  <c r="BJ119" i="14"/>
  <c r="BJ303" i="14"/>
  <c r="BJ300" i="14"/>
  <c r="BJ302" i="14"/>
  <c r="BJ301" i="14"/>
  <c r="BJ299" i="14"/>
  <c r="BJ298" i="14"/>
  <c r="BI234" i="14"/>
  <c r="BR234" i="14" s="1"/>
  <c r="BI236" i="14"/>
  <c r="BR236" i="14" s="1"/>
  <c r="BI235" i="14"/>
  <c r="BR235" i="14" s="1"/>
  <c r="BI237" i="14"/>
  <c r="BR237" i="14" s="1"/>
  <c r="BI233" i="14"/>
  <c r="BR233" i="14" s="1"/>
  <c r="BI232" i="14"/>
  <c r="BR232" i="14" s="1"/>
  <c r="Q26" i="14"/>
  <c r="AI25" i="14"/>
  <c r="BK63" i="14"/>
  <c r="BK58" i="14"/>
  <c r="BK59" i="14"/>
  <c r="BK60" i="14"/>
  <c r="BK62" i="14"/>
  <c r="BK61" i="14"/>
  <c r="BJ59" i="14"/>
  <c r="BJ60" i="14"/>
  <c r="BJ62" i="14"/>
  <c r="BJ61" i="14"/>
  <c r="BJ63" i="14"/>
  <c r="BJ58" i="14"/>
  <c r="BB27" i="14"/>
  <c r="BI417" i="14"/>
  <c r="BI412" i="14"/>
  <c r="BR412" i="14" s="1"/>
  <c r="BI413" i="14"/>
  <c r="BR413" i="14" s="1"/>
  <c r="BI414" i="14"/>
  <c r="BR414" i="14" s="1"/>
  <c r="BI416" i="14"/>
  <c r="BR416" i="14" s="1"/>
  <c r="BI415" i="14"/>
  <c r="BR415" i="14" s="1"/>
  <c r="AD63" i="14"/>
  <c r="AD64" i="14" s="1"/>
  <c r="AD65" i="14" s="1"/>
  <c r="AD66" i="14" s="1"/>
  <c r="AD67" i="14" s="1"/>
  <c r="AD68" i="14" s="1"/>
  <c r="BI297" i="14"/>
  <c r="BI292" i="14"/>
  <c r="BR292" i="14" s="1"/>
  <c r="BI293" i="14"/>
  <c r="BR293" i="14" s="1"/>
  <c r="BI295" i="14"/>
  <c r="BR295" i="14" s="1"/>
  <c r="BI294" i="14"/>
  <c r="BR294" i="14" s="1"/>
  <c r="BI296" i="14"/>
  <c r="BR296" i="14" s="1"/>
  <c r="BJ363" i="14"/>
  <c r="BJ358" i="14"/>
  <c r="BJ359" i="14"/>
  <c r="BJ360" i="14"/>
  <c r="BJ361" i="14"/>
  <c r="BJ362" i="14"/>
  <c r="BI354" i="14"/>
  <c r="BR354" i="14" s="1"/>
  <c r="BI356" i="14"/>
  <c r="BR356" i="14" s="1"/>
  <c r="BI355" i="14"/>
  <c r="BR355" i="14" s="1"/>
  <c r="BI357" i="14"/>
  <c r="BI352" i="14"/>
  <c r="BR352" i="14" s="1"/>
  <c r="BI353" i="14"/>
  <c r="BR353" i="14" s="1"/>
  <c r="BJ242" i="14"/>
  <c r="BJ241" i="14"/>
  <c r="BJ243" i="14"/>
  <c r="BJ238" i="14"/>
  <c r="BJ239" i="14"/>
  <c r="BJ240" i="14"/>
  <c r="BL183" i="14"/>
  <c r="BL178" i="14"/>
  <c r="BL179" i="14"/>
  <c r="BL180" i="14"/>
  <c r="BL182" i="14"/>
  <c r="BL181" i="14"/>
  <c r="AZ29" i="14"/>
  <c r="BA28" i="14"/>
  <c r="BC28" i="14" s="1"/>
  <c r="BF28" i="14" s="1"/>
  <c r="BM60" i="14"/>
  <c r="BM62" i="14"/>
  <c r="BM61" i="14"/>
  <c r="BM63" i="14"/>
  <c r="BM58" i="14"/>
  <c r="BM59" i="14"/>
  <c r="BR54" i="14"/>
  <c r="BR56" i="14"/>
  <c r="BR53" i="14"/>
  <c r="BR52" i="14"/>
  <c r="BR55" i="14"/>
  <c r="BR51" i="14"/>
  <c r="BR177" i="14"/>
  <c r="BR111" i="14"/>
  <c r="BR114" i="14"/>
  <c r="BR351" i="14"/>
  <c r="BI21" i="1"/>
  <c r="L24" i="11"/>
  <c r="BJ181" i="14" l="1"/>
  <c r="BJ178" i="14"/>
  <c r="BJ179" i="14"/>
  <c r="BJ183" i="14"/>
  <c r="BJ180" i="14"/>
  <c r="BJ182" i="14"/>
  <c r="BM187" i="14"/>
  <c r="BM189" i="14"/>
  <c r="BM188" i="14"/>
  <c r="BM185" i="14"/>
  <c r="BM186" i="14"/>
  <c r="BM184" i="14"/>
  <c r="BM128" i="14"/>
  <c r="BM124" i="14"/>
  <c r="BM127" i="14"/>
  <c r="BM126" i="14"/>
  <c r="BM129" i="14"/>
  <c r="BM125" i="14"/>
  <c r="BL67" i="14"/>
  <c r="BL66" i="14"/>
  <c r="BL68" i="14"/>
  <c r="BL65" i="14"/>
  <c r="BL64" i="14"/>
  <c r="BL69" i="14"/>
  <c r="BM65" i="14"/>
  <c r="BM66" i="14"/>
  <c r="BM68" i="14"/>
  <c r="BM67" i="14"/>
  <c r="BM69" i="14"/>
  <c r="BM64" i="14"/>
  <c r="BI422" i="14"/>
  <c r="BR422" i="14" s="1"/>
  <c r="BI421" i="14"/>
  <c r="BR421" i="14" s="1"/>
  <c r="BI423" i="14"/>
  <c r="BI418" i="14"/>
  <c r="BR418" i="14" s="1"/>
  <c r="BI419" i="14"/>
  <c r="BR419" i="14" s="1"/>
  <c r="BI420" i="14"/>
  <c r="BR420" i="14" s="1"/>
  <c r="AD69" i="14"/>
  <c r="AD70" i="14" s="1"/>
  <c r="AD71" i="14" s="1"/>
  <c r="AD72" i="14" s="1"/>
  <c r="AD73" i="14" s="1"/>
  <c r="AD74" i="14" s="1"/>
  <c r="BK68" i="14"/>
  <c r="BK67" i="14"/>
  <c r="BK69" i="14"/>
  <c r="BK64" i="14"/>
  <c r="BK65" i="14"/>
  <c r="BK66" i="14"/>
  <c r="BI302" i="14"/>
  <c r="BR302" i="14" s="1"/>
  <c r="BI301" i="14"/>
  <c r="BR301" i="14" s="1"/>
  <c r="BI303" i="14"/>
  <c r="BR303" i="14" s="1"/>
  <c r="BI298" i="14"/>
  <c r="BR298" i="14" s="1"/>
  <c r="BI299" i="14"/>
  <c r="BR299" i="14" s="1"/>
  <c r="BI300" i="14"/>
  <c r="BR300" i="14" s="1"/>
  <c r="BJ308" i="14"/>
  <c r="BJ307" i="14"/>
  <c r="BJ309" i="14"/>
  <c r="BJ305" i="14"/>
  <c r="BJ306" i="14"/>
  <c r="BJ304" i="14"/>
  <c r="BI122" i="14"/>
  <c r="BR122" i="14" s="1"/>
  <c r="BI121" i="14"/>
  <c r="BR121" i="14" s="1"/>
  <c r="BI123" i="14"/>
  <c r="BI118" i="14"/>
  <c r="BI119" i="14"/>
  <c r="BR119" i="14" s="1"/>
  <c r="BI120" i="14"/>
  <c r="BR120" i="14" s="1"/>
  <c r="BJ246" i="14"/>
  <c r="BJ248" i="14"/>
  <c r="BJ247" i="14"/>
  <c r="BJ249" i="14"/>
  <c r="BJ244" i="14"/>
  <c r="BJ245" i="14"/>
  <c r="AZ30" i="14"/>
  <c r="BA29" i="14"/>
  <c r="BC29" i="14" s="1"/>
  <c r="BF29" i="14" s="1"/>
  <c r="BI359" i="14"/>
  <c r="BR359" i="14" s="1"/>
  <c r="BI360" i="14"/>
  <c r="BR360" i="14" s="1"/>
  <c r="BI362" i="14"/>
  <c r="BR362" i="14" s="1"/>
  <c r="BI361" i="14"/>
  <c r="BR361" i="14" s="1"/>
  <c r="BI363" i="14"/>
  <c r="BI358" i="14"/>
  <c r="BR358" i="14" s="1"/>
  <c r="BJ69" i="14"/>
  <c r="BJ64" i="14"/>
  <c r="BJ65" i="14"/>
  <c r="BJ66" i="14"/>
  <c r="BJ68" i="14"/>
  <c r="BJ67" i="14"/>
  <c r="Q27" i="14"/>
  <c r="AI26" i="14"/>
  <c r="BI243" i="14"/>
  <c r="BR243" i="14" s="1"/>
  <c r="BI239" i="14"/>
  <c r="BR239" i="14" s="1"/>
  <c r="BI240" i="14"/>
  <c r="BR240" i="14" s="1"/>
  <c r="BI238" i="14"/>
  <c r="BR238" i="14" s="1"/>
  <c r="BI241" i="14"/>
  <c r="BR241" i="14" s="1"/>
  <c r="BI242" i="14"/>
  <c r="BR242" i="14" s="1"/>
  <c r="BJ128" i="14"/>
  <c r="BJ125" i="14"/>
  <c r="BJ126" i="14"/>
  <c r="BJ129" i="14"/>
  <c r="BJ127" i="14"/>
  <c r="BJ124" i="14"/>
  <c r="BI65" i="14"/>
  <c r="BI66" i="14"/>
  <c r="BI68" i="14"/>
  <c r="BI67" i="14"/>
  <c r="BI69" i="14"/>
  <c r="BI64" i="14"/>
  <c r="BI182" i="14"/>
  <c r="BR182" i="14" s="1"/>
  <c r="BI181" i="14"/>
  <c r="BR181" i="14" s="1"/>
  <c r="BI183" i="14"/>
  <c r="BI178" i="14"/>
  <c r="BR178" i="14" s="1"/>
  <c r="BI179" i="14"/>
  <c r="BR179" i="14" s="1"/>
  <c r="BI180" i="14"/>
  <c r="BR180" i="14" s="1"/>
  <c r="BJ420" i="14"/>
  <c r="BJ422" i="14"/>
  <c r="BJ421" i="14"/>
  <c r="BJ423" i="14"/>
  <c r="BJ418" i="14"/>
  <c r="BJ419" i="14"/>
  <c r="BR417" i="14"/>
  <c r="BB28" i="14"/>
  <c r="BR297" i="14"/>
  <c r="BL188" i="14"/>
  <c r="BL187" i="14"/>
  <c r="BL189" i="14"/>
  <c r="BL184" i="14"/>
  <c r="BL185" i="14"/>
  <c r="BL186" i="14"/>
  <c r="BJ368" i="14"/>
  <c r="BJ367" i="14"/>
  <c r="BJ369" i="14"/>
  <c r="BJ364" i="14"/>
  <c r="BJ365" i="14"/>
  <c r="BJ366" i="14"/>
  <c r="BR423" i="14"/>
  <c r="BR118" i="14"/>
  <c r="BR117" i="14"/>
  <c r="BQ22" i="14"/>
  <c r="BR61" i="14"/>
  <c r="BR57" i="14"/>
  <c r="BR60" i="14"/>
  <c r="BR62" i="14"/>
  <c r="BR59" i="14"/>
  <c r="BR58" i="14"/>
  <c r="BR357" i="14"/>
  <c r="L24" i="12"/>
  <c r="L25" i="12" s="1"/>
  <c r="L19" i="12"/>
  <c r="L20" i="12" s="1"/>
  <c r="BJ381" i="1"/>
  <c r="BJ321" i="1"/>
  <c r="BJ261" i="1"/>
  <c r="BJ201" i="1"/>
  <c r="BJ141" i="1"/>
  <c r="BJ81" i="1"/>
  <c r="BJ21" i="1"/>
  <c r="BJ186" i="14" l="1"/>
  <c r="BJ184" i="14"/>
  <c r="BJ187" i="14"/>
  <c r="BJ185" i="14"/>
  <c r="BJ188" i="14"/>
  <c r="BJ189" i="14"/>
  <c r="BM193" i="14"/>
  <c r="BM195" i="14"/>
  <c r="BM194" i="14"/>
  <c r="BM191" i="14"/>
  <c r="BM192" i="14"/>
  <c r="BM190" i="14"/>
  <c r="BM134" i="14"/>
  <c r="BM132" i="14"/>
  <c r="BM130" i="14"/>
  <c r="BM135" i="14"/>
  <c r="BM133" i="14"/>
  <c r="BM131" i="14"/>
  <c r="BL73" i="14"/>
  <c r="BL70" i="14"/>
  <c r="BL75" i="14"/>
  <c r="BL74" i="14"/>
  <c r="BL72" i="14"/>
  <c r="BL71" i="14"/>
  <c r="BI75" i="14"/>
  <c r="BI70" i="14"/>
  <c r="BI71" i="14"/>
  <c r="BI72" i="14"/>
  <c r="BI74" i="14"/>
  <c r="BI73" i="14"/>
  <c r="BL192" i="14"/>
  <c r="BL194" i="14"/>
  <c r="BL193" i="14"/>
  <c r="BL195" i="14"/>
  <c r="BL190" i="14"/>
  <c r="BL191" i="14"/>
  <c r="BJ135" i="14"/>
  <c r="BJ130" i="14"/>
  <c r="BJ131" i="14"/>
  <c r="BJ133" i="14"/>
  <c r="BJ132" i="14"/>
  <c r="BJ134" i="14"/>
  <c r="BI368" i="14"/>
  <c r="BR368" i="14" s="1"/>
  <c r="BI369" i="14"/>
  <c r="BI364" i="14"/>
  <c r="BI365" i="14"/>
  <c r="BI366" i="14"/>
  <c r="BR366" i="14" s="1"/>
  <c r="BI367" i="14"/>
  <c r="BR367" i="14" s="1"/>
  <c r="BJ312" i="14"/>
  <c r="BJ314" i="14"/>
  <c r="BJ313" i="14"/>
  <c r="BJ315" i="14"/>
  <c r="BJ310" i="14"/>
  <c r="BJ311" i="14"/>
  <c r="BI309" i="14"/>
  <c r="BI304" i="14"/>
  <c r="BR304" i="14" s="1"/>
  <c r="BI306" i="14"/>
  <c r="BR306" i="14" s="1"/>
  <c r="BI308" i="14"/>
  <c r="BR308" i="14" s="1"/>
  <c r="BI307" i="14"/>
  <c r="BR307" i="14" s="1"/>
  <c r="BI305" i="14"/>
  <c r="BR305" i="14" s="1"/>
  <c r="BK72" i="14"/>
  <c r="BK74" i="14"/>
  <c r="BK73" i="14"/>
  <c r="BK75" i="14"/>
  <c r="BK70" i="14"/>
  <c r="BK71" i="14"/>
  <c r="BI426" i="14"/>
  <c r="BR426" i="14" s="1"/>
  <c r="BI428" i="14"/>
  <c r="BR428" i="14" s="1"/>
  <c r="BI427" i="14"/>
  <c r="BR427" i="14" s="1"/>
  <c r="BI429" i="14"/>
  <c r="BR429" i="14" s="1"/>
  <c r="BI424" i="14"/>
  <c r="BR424" i="14" s="1"/>
  <c r="BI425" i="14"/>
  <c r="BR425" i="14" s="1"/>
  <c r="BM75" i="14"/>
  <c r="BM70" i="14"/>
  <c r="BM71" i="14"/>
  <c r="BM72" i="14"/>
  <c r="BM74" i="14"/>
  <c r="BM73" i="14"/>
  <c r="BI186" i="14"/>
  <c r="BR186" i="14" s="1"/>
  <c r="BI188" i="14"/>
  <c r="BR188" i="14" s="1"/>
  <c r="BI187" i="14"/>
  <c r="BR187" i="14" s="1"/>
  <c r="BI189" i="14"/>
  <c r="BI184" i="14"/>
  <c r="BR184" i="14" s="1"/>
  <c r="BI185" i="14"/>
  <c r="BR185" i="14" s="1"/>
  <c r="BI248" i="14"/>
  <c r="BR248" i="14" s="1"/>
  <c r="BI247" i="14"/>
  <c r="BR247" i="14" s="1"/>
  <c r="BI249" i="14"/>
  <c r="BI244" i="14"/>
  <c r="BR244" i="14" s="1"/>
  <c r="BI245" i="14"/>
  <c r="BR245" i="14" s="1"/>
  <c r="BI246" i="14"/>
  <c r="BR246" i="14" s="1"/>
  <c r="AI27" i="14"/>
  <c r="Q28" i="14"/>
  <c r="BA30" i="14"/>
  <c r="BC30" i="14" s="1"/>
  <c r="BF30" i="14" s="1"/>
  <c r="AZ31" i="14"/>
  <c r="BJ255" i="14"/>
  <c r="BJ251" i="14"/>
  <c r="BJ252" i="14"/>
  <c r="BJ254" i="14"/>
  <c r="BJ253" i="14"/>
  <c r="BJ250" i="14"/>
  <c r="AD75" i="14"/>
  <c r="AD76" i="14" s="1"/>
  <c r="AD77" i="14" s="1"/>
  <c r="AD78" i="14" s="1"/>
  <c r="AD79" i="14" s="1"/>
  <c r="AD80" i="14" s="1"/>
  <c r="BR183" i="14"/>
  <c r="BJ371" i="14"/>
  <c r="BJ372" i="14"/>
  <c r="BJ374" i="14"/>
  <c r="BJ373" i="14"/>
  <c r="BJ375" i="14"/>
  <c r="BJ370" i="14"/>
  <c r="BJ425" i="14"/>
  <c r="BJ426" i="14"/>
  <c r="BJ428" i="14"/>
  <c r="BJ427" i="14"/>
  <c r="BJ429" i="14"/>
  <c r="BJ424" i="14"/>
  <c r="BJ74" i="14"/>
  <c r="BJ73" i="14"/>
  <c r="BJ75" i="14"/>
  <c r="BJ70" i="14"/>
  <c r="BJ71" i="14"/>
  <c r="BJ72" i="14"/>
  <c r="BI128" i="14"/>
  <c r="BR128" i="14" s="1"/>
  <c r="BI127" i="14"/>
  <c r="BR127" i="14" s="1"/>
  <c r="BI126" i="14"/>
  <c r="BR126" i="14" s="1"/>
  <c r="BI129" i="14"/>
  <c r="BI124" i="14"/>
  <c r="BI125" i="14"/>
  <c r="BR125" i="14" s="1"/>
  <c r="BB29" i="14"/>
  <c r="BR64" i="14"/>
  <c r="BR67" i="14"/>
  <c r="BR63" i="14"/>
  <c r="BR66" i="14"/>
  <c r="BR68" i="14"/>
  <c r="BR65" i="14"/>
  <c r="BS23" i="14"/>
  <c r="AN23" i="14" s="1"/>
  <c r="M23" i="14" s="1"/>
  <c r="BR249" i="14"/>
  <c r="BR365" i="14"/>
  <c r="BR364" i="14"/>
  <c r="BR363" i="14"/>
  <c r="BR309" i="14"/>
  <c r="BR123" i="14"/>
  <c r="BR124" i="14"/>
  <c r="L7" i="12"/>
  <c r="L8" i="12" s="1"/>
  <c r="L9" i="12" s="1"/>
  <c r="L21" i="12"/>
  <c r="K4" i="12"/>
  <c r="L25" i="11"/>
  <c r="L26" i="11" s="1"/>
  <c r="L19" i="11"/>
  <c r="L20" i="11" s="1"/>
  <c r="L21" i="11" s="1"/>
  <c r="L12" i="11"/>
  <c r="L13" i="11" s="1"/>
  <c r="L14" i="11" s="1"/>
  <c r="L15" i="11" s="1"/>
  <c r="L7" i="11"/>
  <c r="L8" i="11" s="1"/>
  <c r="L9" i="11" s="1"/>
  <c r="K4" i="11"/>
  <c r="AG1" i="1"/>
  <c r="K4" i="6"/>
  <c r="K4" i="5"/>
  <c r="BJ190" i="14" l="1"/>
  <c r="BJ193" i="14"/>
  <c r="BJ192" i="14"/>
  <c r="BJ195" i="14"/>
  <c r="BJ191" i="14"/>
  <c r="BJ194" i="14"/>
  <c r="BM198" i="14"/>
  <c r="BM201" i="14"/>
  <c r="BM197" i="14"/>
  <c r="BM199" i="14"/>
  <c r="BM196" i="14"/>
  <c r="BM200" i="14"/>
  <c r="BM137" i="14"/>
  <c r="BM136" i="14"/>
  <c r="BM138" i="14"/>
  <c r="BM139" i="14"/>
  <c r="BM140" i="14"/>
  <c r="BL78" i="14"/>
  <c r="BL77" i="14"/>
  <c r="BL79" i="14"/>
  <c r="BL81" i="14"/>
  <c r="BL76" i="14"/>
  <c r="BL80" i="14"/>
  <c r="AE23" i="14"/>
  <c r="BE23" i="14"/>
  <c r="E23" i="14"/>
  <c r="BT23" i="14" s="1"/>
  <c r="BJ78" i="14"/>
  <c r="BJ80" i="14"/>
  <c r="BJ79" i="14"/>
  <c r="BJ76" i="14"/>
  <c r="BJ77" i="14"/>
  <c r="BJ435" i="14"/>
  <c r="BJ430" i="14"/>
  <c r="BJ431" i="14"/>
  <c r="BJ432" i="14"/>
  <c r="BJ434" i="14"/>
  <c r="BJ433" i="14"/>
  <c r="BA31" i="14"/>
  <c r="BC31" i="14" s="1"/>
  <c r="BF31" i="14" s="1"/>
  <c r="AZ32" i="14"/>
  <c r="BI191" i="14"/>
  <c r="BR191" i="14" s="1"/>
  <c r="BI192" i="14"/>
  <c r="BR192" i="14" s="1"/>
  <c r="BI194" i="14"/>
  <c r="BR194" i="14" s="1"/>
  <c r="BI193" i="14"/>
  <c r="BR193" i="14" s="1"/>
  <c r="BI195" i="14"/>
  <c r="BR195" i="14" s="1"/>
  <c r="BI190" i="14"/>
  <c r="BR190" i="14" s="1"/>
  <c r="BI431" i="14"/>
  <c r="BR431" i="14" s="1"/>
  <c r="BI432" i="14"/>
  <c r="BR432" i="14" s="1"/>
  <c r="BI434" i="14"/>
  <c r="BR434" i="14" s="1"/>
  <c r="BI433" i="14"/>
  <c r="BR433" i="14" s="1"/>
  <c r="BI435" i="14"/>
  <c r="BR435" i="14" s="1"/>
  <c r="BI430" i="14"/>
  <c r="BR430" i="14" s="1"/>
  <c r="BI314" i="14"/>
  <c r="BR314" i="14" s="1"/>
  <c r="BI313" i="14"/>
  <c r="BR313" i="14" s="1"/>
  <c r="BI315" i="14"/>
  <c r="BI310" i="14"/>
  <c r="BR310" i="14" s="1"/>
  <c r="BI311" i="14"/>
  <c r="BR311" i="14" s="1"/>
  <c r="BI312" i="14"/>
  <c r="BR312" i="14" s="1"/>
  <c r="BI80" i="14"/>
  <c r="BI79" i="14"/>
  <c r="BI76" i="14"/>
  <c r="BI77" i="14"/>
  <c r="BI78" i="14"/>
  <c r="BJ260" i="14"/>
  <c r="BJ259" i="14"/>
  <c r="BJ256" i="14"/>
  <c r="BJ257" i="14"/>
  <c r="BJ258" i="14"/>
  <c r="AI28" i="14"/>
  <c r="Q29" i="14"/>
  <c r="BI251" i="14"/>
  <c r="BR251" i="14" s="1"/>
  <c r="BI252" i="14"/>
  <c r="BR252" i="14" s="1"/>
  <c r="BI254" i="14"/>
  <c r="BR254" i="14" s="1"/>
  <c r="BI253" i="14"/>
  <c r="BR253" i="14" s="1"/>
  <c r="BI255" i="14"/>
  <c r="BI250" i="14"/>
  <c r="BR250" i="14" s="1"/>
  <c r="BJ317" i="14"/>
  <c r="BJ318" i="14"/>
  <c r="BJ320" i="14"/>
  <c r="BJ319" i="14"/>
  <c r="BJ316" i="14"/>
  <c r="BI372" i="14"/>
  <c r="BR372" i="14" s="1"/>
  <c r="BI374" i="14"/>
  <c r="BR374" i="14" s="1"/>
  <c r="BI373" i="14"/>
  <c r="BR373" i="14" s="1"/>
  <c r="BI375" i="14"/>
  <c r="BI370" i="14"/>
  <c r="BI371" i="14"/>
  <c r="BL197" i="14"/>
  <c r="BL198" i="14"/>
  <c r="BL201" i="14"/>
  <c r="BL200" i="14"/>
  <c r="BL199" i="14"/>
  <c r="BL196" i="14"/>
  <c r="BJ376" i="14"/>
  <c r="BJ377" i="14"/>
  <c r="BJ378" i="14"/>
  <c r="BJ380" i="14"/>
  <c r="BJ379" i="14"/>
  <c r="BK77" i="14"/>
  <c r="BK78" i="14"/>
  <c r="BK81" i="14"/>
  <c r="BK80" i="14"/>
  <c r="BK79" i="14"/>
  <c r="BK76" i="14"/>
  <c r="BJ140" i="14"/>
  <c r="BJ139" i="14"/>
  <c r="BJ136" i="14"/>
  <c r="BJ138" i="14"/>
  <c r="BJ137" i="14"/>
  <c r="BR189" i="14"/>
  <c r="BB30" i="14"/>
  <c r="BI131" i="14"/>
  <c r="BI132" i="14"/>
  <c r="BR132" i="14" s="1"/>
  <c r="BI133" i="14"/>
  <c r="BI135" i="14"/>
  <c r="BI134" i="14"/>
  <c r="BR134" i="14" s="1"/>
  <c r="BI130" i="14"/>
  <c r="BR130" i="14" s="1"/>
  <c r="AD81" i="14"/>
  <c r="AD82" i="14" s="1"/>
  <c r="AD83" i="14" s="1"/>
  <c r="AD84" i="14" s="1"/>
  <c r="AD85" i="14" s="1"/>
  <c r="AD86" i="14" s="1"/>
  <c r="BM80" i="14"/>
  <c r="BM79" i="14"/>
  <c r="BM76" i="14"/>
  <c r="BM77" i="14"/>
  <c r="BM78" i="14"/>
  <c r="BR371" i="14"/>
  <c r="BR370" i="14"/>
  <c r="BR369" i="14"/>
  <c r="BR255" i="14"/>
  <c r="BR74" i="14"/>
  <c r="BR71" i="14"/>
  <c r="BR70" i="14"/>
  <c r="BR73" i="14"/>
  <c r="BR69" i="14"/>
  <c r="BR72" i="14"/>
  <c r="BR133" i="14"/>
  <c r="BR129" i="14"/>
  <c r="BR131" i="14"/>
  <c r="BR315" i="14"/>
  <c r="L30" i="12"/>
  <c r="L28" i="11"/>
  <c r="BI381" i="1"/>
  <c r="BI321" i="1"/>
  <c r="BI261" i="1"/>
  <c r="BI201" i="1"/>
  <c r="BI141" i="1"/>
  <c r="BI81" i="1"/>
  <c r="BJ200" i="14" l="1"/>
  <c r="BJ198" i="14"/>
  <c r="BJ197" i="14"/>
  <c r="BJ199" i="14"/>
  <c r="BJ196" i="14"/>
  <c r="BM206" i="14"/>
  <c r="BM204" i="14"/>
  <c r="BM203" i="14"/>
  <c r="BM205" i="14"/>
  <c r="BM207" i="14"/>
  <c r="BM202" i="14"/>
  <c r="BL86" i="14"/>
  <c r="BL82" i="14"/>
  <c r="BL87" i="14"/>
  <c r="BL83" i="14"/>
  <c r="BL85" i="14"/>
  <c r="BL84" i="14"/>
  <c r="BK86" i="14"/>
  <c r="BK84" i="14"/>
  <c r="BK87" i="14"/>
  <c r="BK85" i="14"/>
  <c r="BK82" i="14"/>
  <c r="BK83" i="14"/>
  <c r="BI377" i="14"/>
  <c r="BR377" i="14" s="1"/>
  <c r="BI378" i="14"/>
  <c r="BR378" i="14" s="1"/>
  <c r="BI380" i="14"/>
  <c r="BR380" i="14" s="1"/>
  <c r="BI379" i="14"/>
  <c r="BI376" i="14"/>
  <c r="BR376" i="14" s="1"/>
  <c r="BA32" i="14"/>
  <c r="BC32" i="14" s="1"/>
  <c r="BF32" i="14" s="1"/>
  <c r="AZ33" i="14"/>
  <c r="BJ440" i="14"/>
  <c r="BJ439" i="14"/>
  <c r="BJ436" i="14"/>
  <c r="BJ437" i="14"/>
  <c r="BJ438" i="14"/>
  <c r="AD87" i="14"/>
  <c r="AD88" i="14" s="1"/>
  <c r="AD89" i="14" s="1"/>
  <c r="AD90" i="14" s="1"/>
  <c r="AD91" i="14" s="1"/>
  <c r="AD92" i="14" s="1"/>
  <c r="BL203" i="14"/>
  <c r="BL206" i="14"/>
  <c r="BL204" i="14"/>
  <c r="BL207" i="14"/>
  <c r="BL205" i="14"/>
  <c r="BL202" i="14"/>
  <c r="BI196" i="14"/>
  <c r="BR196" i="14" s="1"/>
  <c r="BI197" i="14"/>
  <c r="BR197" i="14" s="1"/>
  <c r="BI198" i="14"/>
  <c r="BR198" i="14" s="1"/>
  <c r="BI200" i="14"/>
  <c r="BR200" i="14" s="1"/>
  <c r="BI199" i="14"/>
  <c r="BR199" i="14" s="1"/>
  <c r="BI136" i="14"/>
  <c r="BR136" i="14" s="1"/>
  <c r="BI137" i="14"/>
  <c r="BI139" i="14"/>
  <c r="BI138" i="14"/>
  <c r="BI140" i="14"/>
  <c r="BR140" i="14" s="1"/>
  <c r="BI256" i="14"/>
  <c r="BR256" i="14" s="1"/>
  <c r="BI257" i="14"/>
  <c r="BR257" i="14" s="1"/>
  <c r="BI258" i="14"/>
  <c r="BR258" i="14" s="1"/>
  <c r="BI260" i="14"/>
  <c r="BR260" i="14" s="1"/>
  <c r="BI259" i="14"/>
  <c r="BR259" i="14" s="1"/>
  <c r="BB31" i="14"/>
  <c r="Q30" i="14"/>
  <c r="AI29" i="14"/>
  <c r="BI318" i="14"/>
  <c r="BR318" i="14" s="1"/>
  <c r="BI320" i="14"/>
  <c r="BR320" i="14" s="1"/>
  <c r="BI319" i="14"/>
  <c r="BR319" i="14" s="1"/>
  <c r="BI316" i="14"/>
  <c r="BR316" i="14" s="1"/>
  <c r="BI317" i="14"/>
  <c r="BR317" i="14" s="1"/>
  <c r="BI436" i="14"/>
  <c r="BR436" i="14" s="1"/>
  <c r="BI437" i="14"/>
  <c r="BR437" i="14" s="1"/>
  <c r="BI438" i="14"/>
  <c r="BR438" i="14" s="1"/>
  <c r="BI440" i="14"/>
  <c r="BR440" i="14" s="1"/>
  <c r="BI439" i="14"/>
  <c r="BR439" i="14" s="1"/>
  <c r="BQ23" i="14"/>
  <c r="BR379" i="14"/>
  <c r="BR375" i="14"/>
  <c r="BR137" i="14"/>
  <c r="BR139" i="14"/>
  <c r="BR135" i="14"/>
  <c r="BR138" i="14"/>
  <c r="BR78" i="14"/>
  <c r="BR80" i="14"/>
  <c r="BR77" i="14"/>
  <c r="BR76" i="14"/>
  <c r="BR79" i="14"/>
  <c r="BR75" i="14"/>
  <c r="BM213" i="14" l="1"/>
  <c r="BM212" i="14"/>
  <c r="BM210" i="14"/>
  <c r="BM211" i="14"/>
  <c r="BM209" i="14"/>
  <c r="BM208" i="14"/>
  <c r="BL89" i="14"/>
  <c r="BL93" i="14"/>
  <c r="BL91" i="14"/>
  <c r="BL92" i="14"/>
  <c r="BL90" i="14"/>
  <c r="BL88" i="14"/>
  <c r="BL209" i="14"/>
  <c r="BL210" i="14"/>
  <c r="BL212" i="14"/>
  <c r="BL211" i="14"/>
  <c r="BL213" i="14"/>
  <c r="BL208" i="14"/>
  <c r="AD93" i="14"/>
  <c r="AD94" i="14" s="1"/>
  <c r="AD95" i="14" s="1"/>
  <c r="AD96" i="14" s="1"/>
  <c r="AD97" i="14" s="1"/>
  <c r="AD98" i="14" s="1"/>
  <c r="BK90" i="14"/>
  <c r="BK92" i="14"/>
  <c r="BK91" i="14"/>
  <c r="BK93" i="14"/>
  <c r="BK88" i="14"/>
  <c r="BK89" i="14"/>
  <c r="BA33" i="14"/>
  <c r="BC33" i="14" s="1"/>
  <c r="BF33" i="14" s="1"/>
  <c r="AZ34" i="14"/>
  <c r="Q31" i="14"/>
  <c r="AI30" i="14"/>
  <c r="BB32" i="14"/>
  <c r="BS24" i="14"/>
  <c r="AN24" i="14" s="1"/>
  <c r="M24" i="14" s="1"/>
  <c r="BM216" i="14" l="1"/>
  <c r="BM219" i="14"/>
  <c r="BM214" i="14"/>
  <c r="BM217" i="14"/>
  <c r="BM215" i="14"/>
  <c r="BM218" i="14"/>
  <c r="BL94" i="14"/>
  <c r="BL97" i="14"/>
  <c r="BL99" i="14"/>
  <c r="BL98" i="14"/>
  <c r="BL96" i="14"/>
  <c r="BL95" i="14"/>
  <c r="BB33" i="14"/>
  <c r="BL216" i="14"/>
  <c r="BL218" i="14"/>
  <c r="BL217" i="14"/>
  <c r="BL215" i="14"/>
  <c r="BL214" i="14"/>
  <c r="BL219" i="14"/>
  <c r="BK95" i="14"/>
  <c r="BK96" i="14"/>
  <c r="BK98" i="14"/>
  <c r="BK97" i="14"/>
  <c r="BK99" i="14"/>
  <c r="BK94" i="14"/>
  <c r="AE24" i="14"/>
  <c r="BE24" i="14"/>
  <c r="E24" i="14"/>
  <c r="BT24" i="14" s="1"/>
  <c r="AI31" i="14"/>
  <c r="Q32" i="14"/>
  <c r="AZ35" i="14"/>
  <c r="BA34" i="14"/>
  <c r="BC34" i="14" s="1"/>
  <c r="BF34" i="14" s="1"/>
  <c r="AD99" i="14"/>
  <c r="AD100" i="14" s="1"/>
  <c r="AD101" i="14" s="1"/>
  <c r="AD102" i="14" s="1"/>
  <c r="AD103" i="14" s="1"/>
  <c r="AD104" i="14" s="1"/>
  <c r="BM225" i="14" l="1"/>
  <c r="BM222" i="14"/>
  <c r="BM223" i="14"/>
  <c r="BM221" i="14"/>
  <c r="BM224" i="14"/>
  <c r="BM220" i="14"/>
  <c r="BL104" i="14"/>
  <c r="BL101" i="14"/>
  <c r="BL100" i="14"/>
  <c r="BL103" i="14"/>
  <c r="BL102" i="14"/>
  <c r="BL105" i="14"/>
  <c r="AI32" i="14"/>
  <c r="Q33" i="14"/>
  <c r="BL221" i="14"/>
  <c r="BL222" i="14"/>
  <c r="BL224" i="14"/>
  <c r="BL225" i="14"/>
  <c r="BL220" i="14"/>
  <c r="BL223" i="14"/>
  <c r="AD105" i="14"/>
  <c r="AD106" i="14" s="1"/>
  <c r="AD107" i="14" s="1"/>
  <c r="AD108" i="14" s="1"/>
  <c r="AD109" i="14" s="1"/>
  <c r="AD110" i="14" s="1"/>
  <c r="BA35" i="14"/>
  <c r="BC35" i="14" s="1"/>
  <c r="BF35" i="14" s="1"/>
  <c r="AZ36" i="14"/>
  <c r="BK105" i="14"/>
  <c r="BK100" i="14"/>
  <c r="BK101" i="14"/>
  <c r="BK102" i="14"/>
  <c r="BK104" i="14"/>
  <c r="BK103" i="14"/>
  <c r="BB34" i="14"/>
  <c r="BQ24" i="14"/>
  <c r="BM231" i="14" l="1"/>
  <c r="BM230" i="14"/>
  <c r="BM228" i="14"/>
  <c r="BM226" i="14"/>
  <c r="BM229" i="14"/>
  <c r="BM227" i="14"/>
  <c r="BL109" i="14"/>
  <c r="BL110" i="14"/>
  <c r="BL107" i="14"/>
  <c r="BL108" i="14"/>
  <c r="BL106" i="14"/>
  <c r="BL111" i="14"/>
  <c r="BB35" i="14"/>
  <c r="BK110" i="14"/>
  <c r="BK109" i="14"/>
  <c r="BK111" i="14"/>
  <c r="BK106" i="14"/>
  <c r="BK107" i="14"/>
  <c r="BK108" i="14"/>
  <c r="AD111" i="14"/>
  <c r="AD112" i="14" s="1"/>
  <c r="AD113" i="14" s="1"/>
  <c r="AD114" i="14" s="1"/>
  <c r="AD115" i="14" s="1"/>
  <c r="AD116" i="14" s="1"/>
  <c r="AZ37" i="14"/>
  <c r="BA36" i="14"/>
  <c r="BC36" i="14" s="1"/>
  <c r="BF36" i="14" s="1"/>
  <c r="BL231" i="14"/>
  <c r="BL226" i="14"/>
  <c r="BL227" i="14"/>
  <c r="BL229" i="14"/>
  <c r="BL230" i="14"/>
  <c r="BL228" i="14"/>
  <c r="AI33" i="14"/>
  <c r="Q34" i="14"/>
  <c r="BS25" i="14"/>
  <c r="AN25" i="14" s="1"/>
  <c r="M25" i="14" s="1"/>
  <c r="BB36" i="14" l="1"/>
  <c r="BM235" i="14"/>
  <c r="BM232" i="14"/>
  <c r="BM233" i="14"/>
  <c r="BM236" i="14"/>
  <c r="BM234" i="14"/>
  <c r="BM237" i="14"/>
  <c r="BL113" i="14"/>
  <c r="BL117" i="14"/>
  <c r="BL115" i="14"/>
  <c r="BL112" i="14"/>
  <c r="BL116" i="14"/>
  <c r="BL114" i="14"/>
  <c r="AE25" i="14"/>
  <c r="BE25" i="14"/>
  <c r="E25" i="14"/>
  <c r="BT25" i="14" s="1"/>
  <c r="AZ38" i="14"/>
  <c r="BA37" i="14"/>
  <c r="BC37" i="14" s="1"/>
  <c r="BF37" i="14" s="1"/>
  <c r="BK114" i="14"/>
  <c r="BK116" i="14"/>
  <c r="BK115" i="14"/>
  <c r="BK117" i="14"/>
  <c r="BK112" i="14"/>
  <c r="BK113" i="14"/>
  <c r="Q35" i="14"/>
  <c r="AI34" i="14"/>
  <c r="BL236" i="14"/>
  <c r="BL235" i="14"/>
  <c r="BL237" i="14"/>
  <c r="BL232" i="14"/>
  <c r="BL233" i="14"/>
  <c r="BL234" i="14"/>
  <c r="AD117" i="14"/>
  <c r="AD118" i="14" s="1"/>
  <c r="AD119" i="14" s="1"/>
  <c r="AD120" i="14" s="1"/>
  <c r="AD121" i="14" s="1"/>
  <c r="AD122" i="14" s="1"/>
  <c r="BM241" i="14" l="1"/>
  <c r="BM242" i="14"/>
  <c r="BM243" i="14"/>
  <c r="BM240" i="14"/>
  <c r="BM239" i="14"/>
  <c r="BM238" i="14"/>
  <c r="BL119" i="14"/>
  <c r="BL121" i="14"/>
  <c r="BL118" i="14"/>
  <c r="BL120" i="14"/>
  <c r="BL123" i="14"/>
  <c r="BL122" i="14"/>
  <c r="Q36" i="14"/>
  <c r="AI35" i="14"/>
  <c r="AD123" i="14"/>
  <c r="AD124" i="14" s="1"/>
  <c r="AD125" i="14" s="1"/>
  <c r="AD126" i="14" s="1"/>
  <c r="AD127" i="14" s="1"/>
  <c r="AD128" i="14" s="1"/>
  <c r="BL240" i="14"/>
  <c r="BL242" i="14"/>
  <c r="BL241" i="14"/>
  <c r="BL238" i="14"/>
  <c r="BL243" i="14"/>
  <c r="BL239" i="14"/>
  <c r="BK119" i="14"/>
  <c r="BK120" i="14"/>
  <c r="BK122" i="14"/>
  <c r="BK121" i="14"/>
  <c r="BK123" i="14"/>
  <c r="BK118" i="14"/>
  <c r="BB37" i="14"/>
  <c r="BA38" i="14"/>
  <c r="BC38" i="14" s="1"/>
  <c r="BF38" i="14" s="1"/>
  <c r="AZ39" i="14"/>
  <c r="BQ25" i="14"/>
  <c r="BM244" i="14" l="1"/>
  <c r="BM249" i="14"/>
  <c r="BM247" i="14"/>
  <c r="BM245" i="14"/>
  <c r="BM248" i="14"/>
  <c r="BM246" i="14"/>
  <c r="BL129" i="14"/>
  <c r="BL127" i="14"/>
  <c r="BL125" i="14"/>
  <c r="BL126" i="14"/>
  <c r="BL124" i="14"/>
  <c r="BL128" i="14"/>
  <c r="AZ40" i="14"/>
  <c r="BA39" i="14"/>
  <c r="BC39" i="14" s="1"/>
  <c r="BF39" i="14" s="1"/>
  <c r="AD129" i="14"/>
  <c r="AD130" i="14" s="1"/>
  <c r="AD131" i="14" s="1"/>
  <c r="AD132" i="14" s="1"/>
  <c r="AD133" i="14" s="1"/>
  <c r="AD134" i="14" s="1"/>
  <c r="BL249" i="14"/>
  <c r="BL244" i="14"/>
  <c r="BL245" i="14"/>
  <c r="BL246" i="14"/>
  <c r="BL247" i="14"/>
  <c r="BL248" i="14"/>
  <c r="Q37" i="14"/>
  <c r="AI36" i="14"/>
  <c r="BB38" i="14"/>
  <c r="BK129" i="14"/>
  <c r="BK127" i="14"/>
  <c r="BK124" i="14"/>
  <c r="BK128" i="14"/>
  <c r="BK125" i="14"/>
  <c r="BK126" i="14"/>
  <c r="BS26" i="14"/>
  <c r="AN26" i="14" s="1"/>
  <c r="BB39" i="14" l="1"/>
  <c r="BM251" i="14"/>
  <c r="BM255" i="14"/>
  <c r="BM254" i="14"/>
  <c r="BM252" i="14"/>
  <c r="BM253" i="14"/>
  <c r="BM250" i="14"/>
  <c r="BL131" i="14"/>
  <c r="BL133" i="14"/>
  <c r="BL134" i="14"/>
  <c r="BL130" i="14"/>
  <c r="BL135" i="14"/>
  <c r="BL132" i="14"/>
  <c r="Z26" i="14"/>
  <c r="R26" i="14" s="1"/>
  <c r="M26" i="14"/>
  <c r="BL252" i="14"/>
  <c r="BL254" i="14"/>
  <c r="BL253" i="14"/>
  <c r="BL255" i="14"/>
  <c r="BL250" i="14"/>
  <c r="BL251" i="14"/>
  <c r="BA40" i="14"/>
  <c r="BC40" i="14" s="1"/>
  <c r="BF40" i="14" s="1"/>
  <c r="AZ41" i="14"/>
  <c r="AD135" i="14"/>
  <c r="AD136" i="14" s="1"/>
  <c r="AD137" i="14" s="1"/>
  <c r="AD138" i="14" s="1"/>
  <c r="AD139" i="14" s="1"/>
  <c r="AD140" i="14" s="1"/>
  <c r="BK134" i="14"/>
  <c r="BK133" i="14"/>
  <c r="BK135" i="14"/>
  <c r="BK130" i="14"/>
  <c r="BK132" i="14"/>
  <c r="BK131" i="14"/>
  <c r="AI37" i="14"/>
  <c r="Q38" i="14"/>
  <c r="BB40" i="14" l="1"/>
  <c r="BM261" i="14"/>
  <c r="BM258" i="14"/>
  <c r="BM257" i="14"/>
  <c r="BM260" i="14"/>
  <c r="BM259" i="14"/>
  <c r="BM256" i="14"/>
  <c r="BL136" i="14"/>
  <c r="BL139" i="14"/>
  <c r="BL138" i="14"/>
  <c r="BL137" i="14"/>
  <c r="BL140" i="14"/>
  <c r="AD141" i="14"/>
  <c r="AD142" i="14" s="1"/>
  <c r="AD143" i="14" s="1"/>
  <c r="AD144" i="14" s="1"/>
  <c r="AD145" i="14" s="1"/>
  <c r="AD146" i="14" s="1"/>
  <c r="BL257" i="14"/>
  <c r="BL258" i="14"/>
  <c r="BL261" i="14"/>
  <c r="BL260" i="14"/>
  <c r="BL259" i="14"/>
  <c r="BL256" i="14"/>
  <c r="BE26" i="14"/>
  <c r="AE26" i="14"/>
  <c r="E26" i="14"/>
  <c r="BT26" i="14" s="1"/>
  <c r="BA41" i="14"/>
  <c r="BC41" i="14" s="1"/>
  <c r="BF41" i="14" s="1"/>
  <c r="AZ42" i="14"/>
  <c r="BK138" i="14"/>
  <c r="BK141" i="14"/>
  <c r="BK140" i="14"/>
  <c r="BK139" i="14"/>
  <c r="BK137" i="14"/>
  <c r="BK136" i="14"/>
  <c r="AI38" i="14"/>
  <c r="Q39" i="14"/>
  <c r="BM262" i="14" l="1"/>
  <c r="BM264" i="14"/>
  <c r="BM266" i="14"/>
  <c r="BM263" i="14"/>
  <c r="BM265" i="14"/>
  <c r="BM267" i="14"/>
  <c r="BL263" i="14"/>
  <c r="BL266" i="14"/>
  <c r="BL264" i="14"/>
  <c r="BL267" i="14"/>
  <c r="BL265" i="14"/>
  <c r="BL262" i="14"/>
  <c r="AZ43" i="14"/>
  <c r="BA42" i="14"/>
  <c r="BC42" i="14" s="1"/>
  <c r="BF42" i="14" s="1"/>
  <c r="AD147" i="14"/>
  <c r="AD148" i="14" s="1"/>
  <c r="AD149" i="14" s="1"/>
  <c r="AD150" i="14" s="1"/>
  <c r="AD151" i="14" s="1"/>
  <c r="AD152" i="14" s="1"/>
  <c r="AI39" i="14"/>
  <c r="Q40" i="14"/>
  <c r="BK146" i="14"/>
  <c r="BK144" i="14"/>
  <c r="BK142" i="14"/>
  <c r="BK143" i="14"/>
  <c r="BK145" i="14"/>
  <c r="BK147" i="14"/>
  <c r="BB41" i="14"/>
  <c r="BQ26" i="14"/>
  <c r="BM273" i="14" l="1"/>
  <c r="BM272" i="14"/>
  <c r="BM269" i="14"/>
  <c r="BM271" i="14"/>
  <c r="BM270" i="14"/>
  <c r="BM268" i="14"/>
  <c r="Q41" i="14"/>
  <c r="AI40" i="14"/>
  <c r="BK150" i="14"/>
  <c r="BK153" i="14"/>
  <c r="BK148" i="14"/>
  <c r="BK149" i="14"/>
  <c r="BK152" i="14"/>
  <c r="BK151" i="14"/>
  <c r="AD153" i="14"/>
  <c r="AD154" i="14" s="1"/>
  <c r="AD155" i="14" s="1"/>
  <c r="AD156" i="14" s="1"/>
  <c r="AD157" i="14" s="1"/>
  <c r="AD158" i="14" s="1"/>
  <c r="BB42" i="14"/>
  <c r="AZ44" i="14"/>
  <c r="BA43" i="14"/>
  <c r="BC43" i="14" s="1"/>
  <c r="BF43" i="14" s="1"/>
  <c r="BL269" i="14"/>
  <c r="BL270" i="14"/>
  <c r="BL272" i="14"/>
  <c r="BL271" i="14"/>
  <c r="BL273" i="14"/>
  <c r="BL268" i="14"/>
  <c r="BS27" i="14"/>
  <c r="AN27" i="14" s="1"/>
  <c r="M27" i="14" s="1"/>
  <c r="BM277" i="14" l="1"/>
  <c r="BM276" i="14"/>
  <c r="BM279" i="14"/>
  <c r="BM278" i="14"/>
  <c r="BM275" i="14"/>
  <c r="BM274" i="14"/>
  <c r="BK155" i="14"/>
  <c r="BK156" i="14"/>
  <c r="BK158" i="14"/>
  <c r="BK157" i="14"/>
  <c r="BK159" i="14"/>
  <c r="BK154" i="14"/>
  <c r="BL279" i="14"/>
  <c r="BL274" i="14"/>
  <c r="BL275" i="14"/>
  <c r="BL276" i="14"/>
  <c r="BL278" i="14"/>
  <c r="BL277" i="14"/>
  <c r="Q42" i="14"/>
  <c r="AI41" i="14"/>
  <c r="BB43" i="14"/>
  <c r="BE27" i="14"/>
  <c r="AE27" i="14"/>
  <c r="E27" i="14"/>
  <c r="BT27" i="14" s="1"/>
  <c r="AZ45" i="14"/>
  <c r="BA44" i="14"/>
  <c r="BC44" i="14" s="1"/>
  <c r="BF44" i="14" s="1"/>
  <c r="AD159" i="14"/>
  <c r="AD160" i="14" s="1"/>
  <c r="AD161" i="14" s="1"/>
  <c r="AD162" i="14" s="1"/>
  <c r="AD163" i="14" s="1"/>
  <c r="AD164" i="14" s="1"/>
  <c r="BM284" i="14" l="1"/>
  <c r="BM280" i="14"/>
  <c r="BM282" i="14"/>
  <c r="BM285" i="14"/>
  <c r="BM281" i="14"/>
  <c r="BM283" i="14"/>
  <c r="BL284" i="14"/>
  <c r="BL283" i="14"/>
  <c r="BL285" i="14"/>
  <c r="BL280" i="14"/>
  <c r="BL281" i="14"/>
  <c r="BL282" i="14"/>
  <c r="AD165" i="14"/>
  <c r="AD166" i="14" s="1"/>
  <c r="AD167" i="14" s="1"/>
  <c r="AD168" i="14" s="1"/>
  <c r="AD169" i="14" s="1"/>
  <c r="AD170" i="14" s="1"/>
  <c r="BA45" i="14"/>
  <c r="BC45" i="14" s="1"/>
  <c r="BF45" i="14" s="1"/>
  <c r="AZ46" i="14"/>
  <c r="AI42" i="14"/>
  <c r="Q43" i="14"/>
  <c r="BK165" i="14"/>
  <c r="BK160" i="14"/>
  <c r="BK161" i="14"/>
  <c r="BK162" i="14"/>
  <c r="BK164" i="14"/>
  <c r="BK163" i="14"/>
  <c r="BB44" i="14"/>
  <c r="BQ27" i="14"/>
  <c r="BB45" i="14" l="1"/>
  <c r="BM288" i="14"/>
  <c r="BM289" i="14"/>
  <c r="BM287" i="14"/>
  <c r="BM286" i="14"/>
  <c r="BM291" i="14"/>
  <c r="BM290" i="14"/>
  <c r="AI43" i="14"/>
  <c r="Q44" i="14"/>
  <c r="BK170" i="14"/>
  <c r="BK169" i="14"/>
  <c r="BK171" i="14"/>
  <c r="BK166" i="14"/>
  <c r="BK167" i="14"/>
  <c r="BK168" i="14"/>
  <c r="BA46" i="14"/>
  <c r="BC46" i="14" s="1"/>
  <c r="BF46" i="14" s="1"/>
  <c r="AZ47" i="14"/>
  <c r="BL288" i="14"/>
  <c r="BL290" i="14"/>
  <c r="BL289" i="14"/>
  <c r="BL291" i="14"/>
  <c r="BL286" i="14"/>
  <c r="BL287" i="14"/>
  <c r="AD171" i="14"/>
  <c r="AD172" i="14" s="1"/>
  <c r="AD173" i="14" s="1"/>
  <c r="AD174" i="14" s="1"/>
  <c r="AD175" i="14" s="1"/>
  <c r="AD176" i="14" s="1"/>
  <c r="BS28" i="14"/>
  <c r="AN28" i="14" s="1"/>
  <c r="M28" i="14" s="1"/>
  <c r="BM296" i="14" l="1"/>
  <c r="BM297" i="14"/>
  <c r="BM293" i="14"/>
  <c r="BM292" i="14"/>
  <c r="BM294" i="14"/>
  <c r="BM295" i="14"/>
  <c r="AD177" i="14"/>
  <c r="AD178" i="14" s="1"/>
  <c r="AD179" i="14" s="1"/>
  <c r="AD180" i="14" s="1"/>
  <c r="AD181" i="14" s="1"/>
  <c r="AD182" i="14" s="1"/>
  <c r="BL293" i="14"/>
  <c r="BL294" i="14"/>
  <c r="BL296" i="14"/>
  <c r="BL297" i="14"/>
  <c r="BL292" i="14"/>
  <c r="BL295" i="14"/>
  <c r="AZ48" i="14"/>
  <c r="BA47" i="14"/>
  <c r="BC47" i="14" s="1"/>
  <c r="BF47" i="14" s="1"/>
  <c r="AE28" i="14"/>
  <c r="BE28" i="14"/>
  <c r="E28" i="14"/>
  <c r="BT28" i="14" s="1"/>
  <c r="BK174" i="14"/>
  <c r="BK176" i="14"/>
  <c r="BK175" i="14"/>
  <c r="BK177" i="14"/>
  <c r="BK172" i="14"/>
  <c r="BK173" i="14"/>
  <c r="AI44" i="14"/>
  <c r="Q45" i="14"/>
  <c r="BB46" i="14"/>
  <c r="BB47" i="14" l="1"/>
  <c r="BM302" i="14"/>
  <c r="BM300" i="14"/>
  <c r="BM303" i="14"/>
  <c r="BM301" i="14"/>
  <c r="BM298" i="14"/>
  <c r="BM299" i="14"/>
  <c r="AD183" i="14"/>
  <c r="AD184" i="14" s="1"/>
  <c r="AD185" i="14" s="1"/>
  <c r="AD186" i="14" s="1"/>
  <c r="AD187" i="14" s="1"/>
  <c r="AD188" i="14" s="1"/>
  <c r="AZ49" i="14"/>
  <c r="BA48" i="14"/>
  <c r="BC48" i="14" s="1"/>
  <c r="BF48" i="14" s="1"/>
  <c r="BL300" i="14"/>
  <c r="BL303" i="14"/>
  <c r="BL298" i="14"/>
  <c r="BL299" i="14"/>
  <c r="BL302" i="14"/>
  <c r="BL301" i="14"/>
  <c r="Q46" i="14"/>
  <c r="AI45" i="14"/>
  <c r="BK179" i="14"/>
  <c r="BK180" i="14"/>
  <c r="BK182" i="14"/>
  <c r="BK181" i="14"/>
  <c r="BK183" i="14"/>
  <c r="BK178" i="14"/>
  <c r="BQ28" i="14"/>
  <c r="BM306" i="14" l="1"/>
  <c r="BM304" i="14"/>
  <c r="BM305" i="14"/>
  <c r="BM309" i="14"/>
  <c r="BM307" i="14"/>
  <c r="BM308" i="14"/>
  <c r="BK189" i="14"/>
  <c r="BK184" i="14"/>
  <c r="BK185" i="14"/>
  <c r="BK186" i="14"/>
  <c r="BK188" i="14"/>
  <c r="BK187" i="14"/>
  <c r="AD189" i="14"/>
  <c r="AD190" i="14" s="1"/>
  <c r="AD191" i="14" s="1"/>
  <c r="AD192" i="14" s="1"/>
  <c r="AD193" i="14" s="1"/>
  <c r="AD194" i="14" s="1"/>
  <c r="Q47" i="14"/>
  <c r="AI46" i="14"/>
  <c r="BL305" i="14"/>
  <c r="BL308" i="14"/>
  <c r="BL307" i="14"/>
  <c r="BL309" i="14"/>
  <c r="BL304" i="14"/>
  <c r="BL306" i="14"/>
  <c r="AZ50" i="14"/>
  <c r="BA49" i="14"/>
  <c r="BC49" i="14" s="1"/>
  <c r="BF49" i="14" s="1"/>
  <c r="BB48" i="14"/>
  <c r="BS29" i="14"/>
  <c r="AN29" i="14" s="1"/>
  <c r="M29" i="14" s="1"/>
  <c r="BM310" i="14" l="1"/>
  <c r="BM315" i="14"/>
  <c r="BM313" i="14"/>
  <c r="BM314" i="14"/>
  <c r="BM311" i="14"/>
  <c r="BM312" i="14"/>
  <c r="BL315" i="14"/>
  <c r="BL310" i="14"/>
  <c r="BL311" i="14"/>
  <c r="BL312" i="14"/>
  <c r="BL314" i="14"/>
  <c r="BL313" i="14"/>
  <c r="BK194" i="14"/>
  <c r="BK193" i="14"/>
  <c r="BK195" i="14"/>
  <c r="BK190" i="14"/>
  <c r="BK191" i="14"/>
  <c r="BK192" i="14"/>
  <c r="AD195" i="14"/>
  <c r="AD196" i="14" s="1"/>
  <c r="AD197" i="14" s="1"/>
  <c r="AD198" i="14" s="1"/>
  <c r="AD199" i="14" s="1"/>
  <c r="AD200" i="14" s="1"/>
  <c r="BB49" i="14"/>
  <c r="AI47" i="14"/>
  <c r="Q48" i="14"/>
  <c r="E29" i="14"/>
  <c r="BT29" i="14" s="1"/>
  <c r="AE29" i="14"/>
  <c r="BE29" i="14"/>
  <c r="AZ51" i="14"/>
  <c r="BA50" i="14"/>
  <c r="BC50" i="14" s="1"/>
  <c r="BF50" i="14" s="1"/>
  <c r="BM320" i="14" l="1"/>
  <c r="BM321" i="14"/>
  <c r="BM317" i="14"/>
  <c r="BM318" i="14"/>
  <c r="BM316" i="14"/>
  <c r="BM319" i="14"/>
  <c r="BK198" i="14"/>
  <c r="BK201" i="14"/>
  <c r="BK200" i="14"/>
  <c r="BK199" i="14"/>
  <c r="BK196" i="14"/>
  <c r="BK197" i="14"/>
  <c r="BL321" i="14"/>
  <c r="BL320" i="14"/>
  <c r="BL319" i="14"/>
  <c r="BL316" i="14"/>
  <c r="BL317" i="14"/>
  <c r="BL318" i="14"/>
  <c r="AI48" i="14"/>
  <c r="Q49" i="14"/>
  <c r="AD201" i="14"/>
  <c r="AD202" i="14" s="1"/>
  <c r="AD203" i="14" s="1"/>
  <c r="AD204" i="14" s="1"/>
  <c r="AD205" i="14" s="1"/>
  <c r="AD206" i="14" s="1"/>
  <c r="BA51" i="14"/>
  <c r="BC51" i="14" s="1"/>
  <c r="BF51" i="14" s="1"/>
  <c r="AZ52" i="14"/>
  <c r="BB50" i="14"/>
  <c r="BQ29" i="14"/>
  <c r="BB51" i="14" l="1"/>
  <c r="BM325" i="14"/>
  <c r="BM327" i="14"/>
  <c r="BM323" i="14"/>
  <c r="BM322" i="14"/>
  <c r="BM324" i="14"/>
  <c r="BM326" i="14"/>
  <c r="Q50" i="14"/>
  <c r="AI49" i="14"/>
  <c r="BK206" i="14"/>
  <c r="BK204" i="14"/>
  <c r="BK207" i="14"/>
  <c r="BK205" i="14"/>
  <c r="BK202" i="14"/>
  <c r="BK203" i="14"/>
  <c r="BL327" i="14"/>
  <c r="BL325" i="14"/>
  <c r="BL322" i="14"/>
  <c r="BL323" i="14"/>
  <c r="BL326" i="14"/>
  <c r="BL324" i="14"/>
  <c r="BA52" i="14"/>
  <c r="BC52" i="14" s="1"/>
  <c r="BF52" i="14" s="1"/>
  <c r="AZ53" i="14"/>
  <c r="AD207" i="14"/>
  <c r="AD208" i="14" s="1"/>
  <c r="AD209" i="14" s="1"/>
  <c r="AD210" i="14" s="1"/>
  <c r="AD211" i="14" s="1"/>
  <c r="AD212" i="14" s="1"/>
  <c r="BS30" i="14"/>
  <c r="AN30" i="14" s="1"/>
  <c r="M30" i="14" s="1"/>
  <c r="BB52" i="14" l="1"/>
  <c r="BM333" i="14"/>
  <c r="BM331" i="14"/>
  <c r="BM329" i="14"/>
  <c r="BM330" i="14"/>
  <c r="BM328" i="14"/>
  <c r="BM332" i="14"/>
  <c r="AD213" i="14"/>
  <c r="AD214" i="14" s="1"/>
  <c r="AD215" i="14" s="1"/>
  <c r="AD216" i="14" s="1"/>
  <c r="AD217" i="14" s="1"/>
  <c r="AD218" i="14" s="1"/>
  <c r="BL332" i="14"/>
  <c r="BL331" i="14"/>
  <c r="BL333" i="14"/>
  <c r="BL328" i="14"/>
  <c r="BL329" i="14"/>
  <c r="BL330" i="14"/>
  <c r="BK210" i="14"/>
  <c r="BK212" i="14"/>
  <c r="BK211" i="14"/>
  <c r="BK213" i="14"/>
  <c r="BK208" i="14"/>
  <c r="BK209" i="14"/>
  <c r="AI50" i="14"/>
  <c r="Q51" i="14"/>
  <c r="AE30" i="14"/>
  <c r="BE30" i="14"/>
  <c r="E30" i="14"/>
  <c r="BT30" i="14" s="1"/>
  <c r="AZ54" i="14"/>
  <c r="BA53" i="14"/>
  <c r="BC53" i="14" s="1"/>
  <c r="BF53" i="14" s="1"/>
  <c r="BQ30" i="14"/>
  <c r="BM337" i="14" l="1"/>
  <c r="BM338" i="14"/>
  <c r="BM336" i="14"/>
  <c r="BM334" i="14"/>
  <c r="BM335" i="14"/>
  <c r="BM339" i="14"/>
  <c r="BB53" i="14"/>
  <c r="AZ55" i="14"/>
  <c r="BA54" i="14"/>
  <c r="BC54" i="14" s="1"/>
  <c r="BF54" i="14" s="1"/>
  <c r="Q52" i="14"/>
  <c r="AI51" i="14"/>
  <c r="BL336" i="14"/>
  <c r="BL338" i="14"/>
  <c r="BL337" i="14"/>
  <c r="BL339" i="14"/>
  <c r="BL334" i="14"/>
  <c r="BL335" i="14"/>
  <c r="AD219" i="14"/>
  <c r="AD220" i="14" s="1"/>
  <c r="AD221" i="14" s="1"/>
  <c r="AD222" i="14" s="1"/>
  <c r="AD223" i="14" s="1"/>
  <c r="AD224" i="14" s="1"/>
  <c r="BK218" i="14"/>
  <c r="BK217" i="14"/>
  <c r="BK219" i="14"/>
  <c r="BK216" i="14"/>
  <c r="BK215" i="14"/>
  <c r="BK214" i="14"/>
  <c r="BS31" i="14"/>
  <c r="AN31" i="14" s="1"/>
  <c r="M31" i="14" s="1"/>
  <c r="BM344" i="14" l="1"/>
  <c r="BM342" i="14"/>
  <c r="BM345" i="14"/>
  <c r="BM341" i="14"/>
  <c r="BM340" i="14"/>
  <c r="BM343" i="14"/>
  <c r="AZ56" i="14"/>
  <c r="BA55" i="14"/>
  <c r="BC55" i="14" s="1"/>
  <c r="BF55" i="14" s="1"/>
  <c r="AD225" i="14"/>
  <c r="AD226" i="14" s="1"/>
  <c r="AD227" i="14" s="1"/>
  <c r="AD228" i="14" s="1"/>
  <c r="AD229" i="14" s="1"/>
  <c r="AD230" i="14" s="1"/>
  <c r="BL344" i="14"/>
  <c r="BL343" i="14"/>
  <c r="BL341" i="14"/>
  <c r="BL342" i="14"/>
  <c r="BL345" i="14"/>
  <c r="BL340" i="14"/>
  <c r="BE31" i="14"/>
  <c r="AE31" i="14"/>
  <c r="E31" i="14"/>
  <c r="BT31" i="14" s="1"/>
  <c r="BK222" i="14"/>
  <c r="BK224" i="14"/>
  <c r="BK223" i="14"/>
  <c r="BK225" i="14"/>
  <c r="BK221" i="14"/>
  <c r="BK220" i="14"/>
  <c r="BB54" i="14"/>
  <c r="Q53" i="14"/>
  <c r="AI52" i="14"/>
  <c r="BM349" i="14" l="1"/>
  <c r="BM348" i="14"/>
  <c r="BM350" i="14"/>
  <c r="BM347" i="14"/>
  <c r="BM351" i="14"/>
  <c r="BM346" i="14"/>
  <c r="AI53" i="14"/>
  <c r="Q54" i="14"/>
  <c r="AD231" i="14"/>
  <c r="AD232" i="14" s="1"/>
  <c r="AD233" i="14" s="1"/>
  <c r="AD234" i="14" s="1"/>
  <c r="AD235" i="14" s="1"/>
  <c r="AD236" i="14" s="1"/>
  <c r="AZ57" i="14"/>
  <c r="BA56" i="14"/>
  <c r="BC56" i="14" s="1"/>
  <c r="BF56" i="14" s="1"/>
  <c r="BK227" i="14"/>
  <c r="BK228" i="14"/>
  <c r="BK231" i="14"/>
  <c r="BK230" i="14"/>
  <c r="BK226" i="14"/>
  <c r="BK229" i="14"/>
  <c r="BL351" i="14"/>
  <c r="BL346" i="14"/>
  <c r="BL347" i="14"/>
  <c r="BL348" i="14"/>
  <c r="BL349" i="14"/>
  <c r="BL350" i="14"/>
  <c r="BB55" i="14"/>
  <c r="BQ31" i="14"/>
  <c r="BB56" i="14" l="1"/>
  <c r="BM356" i="14"/>
  <c r="BM353" i="14"/>
  <c r="BM357" i="14"/>
  <c r="BM355" i="14"/>
  <c r="BM354" i="14"/>
  <c r="BM352" i="14"/>
  <c r="AD237" i="14"/>
  <c r="AD238" i="14" s="1"/>
  <c r="AD239" i="14" s="1"/>
  <c r="AD240" i="14" s="1"/>
  <c r="AD241" i="14" s="1"/>
  <c r="AD242" i="14" s="1"/>
  <c r="BL356" i="14"/>
  <c r="BL355" i="14"/>
  <c r="BL357" i="14"/>
  <c r="BL352" i="14"/>
  <c r="BL353" i="14"/>
  <c r="BL354" i="14"/>
  <c r="BK237" i="14"/>
  <c r="BK232" i="14"/>
  <c r="BK233" i="14"/>
  <c r="BK235" i="14"/>
  <c r="BK234" i="14"/>
  <c r="BK236" i="14"/>
  <c r="BA57" i="14"/>
  <c r="BC57" i="14" s="1"/>
  <c r="BF57" i="14" s="1"/>
  <c r="AZ58" i="14"/>
  <c r="AI54" i="14"/>
  <c r="Q55" i="14"/>
  <c r="BS32" i="14"/>
  <c r="AN32" i="14" s="1"/>
  <c r="BM362" i="14" l="1"/>
  <c r="BM360" i="14"/>
  <c r="BM358" i="14"/>
  <c r="BM359" i="14"/>
  <c r="BM363" i="14"/>
  <c r="BM361" i="14"/>
  <c r="BB57" i="14"/>
  <c r="Q56" i="14"/>
  <c r="AI55" i="14"/>
  <c r="Z32" i="14"/>
  <c r="R32" i="14" s="1"/>
  <c r="M32" i="14"/>
  <c r="AZ59" i="14"/>
  <c r="BA58" i="14"/>
  <c r="BC58" i="14" s="1"/>
  <c r="BF58" i="14" s="1"/>
  <c r="BK240" i="14"/>
  <c r="BK242" i="14"/>
  <c r="BK241" i="14"/>
  <c r="BK243" i="14"/>
  <c r="BK238" i="14"/>
  <c r="BK239" i="14"/>
  <c r="BL360" i="14"/>
  <c r="BL362" i="14"/>
  <c r="BL361" i="14"/>
  <c r="BL363" i="14"/>
  <c r="BL358" i="14"/>
  <c r="BL359" i="14"/>
  <c r="AD243" i="14"/>
  <c r="AD244" i="14" s="1"/>
  <c r="AD245" i="14" s="1"/>
  <c r="AD246" i="14" s="1"/>
  <c r="AD247" i="14" s="1"/>
  <c r="AD248" i="14" s="1"/>
  <c r="BM368" i="14" l="1"/>
  <c r="BM366" i="14"/>
  <c r="BM364" i="14"/>
  <c r="BM367" i="14"/>
  <c r="BM365" i="14"/>
  <c r="BM369" i="14"/>
  <c r="BB58" i="14"/>
  <c r="Q57" i="14"/>
  <c r="AI56" i="14"/>
  <c r="BK245" i="14"/>
  <c r="BK246" i="14"/>
  <c r="BK248" i="14"/>
  <c r="BK247" i="14"/>
  <c r="BK244" i="14"/>
  <c r="BK249" i="14"/>
  <c r="AD249" i="14"/>
  <c r="AD250" i="14" s="1"/>
  <c r="AD251" i="14" s="1"/>
  <c r="AD252" i="14" s="1"/>
  <c r="AD253" i="14" s="1"/>
  <c r="AD254" i="14" s="1"/>
  <c r="BE32" i="14"/>
  <c r="E32" i="14"/>
  <c r="BT32" i="14" s="1"/>
  <c r="AE32" i="14"/>
  <c r="BL369" i="14"/>
  <c r="BL365" i="14"/>
  <c r="BL366" i="14"/>
  <c r="BL368" i="14"/>
  <c r="BL367" i="14"/>
  <c r="BL364" i="14"/>
  <c r="AZ60" i="14"/>
  <c r="BA59" i="14"/>
  <c r="BC59" i="14" s="1"/>
  <c r="BF59" i="14" s="1"/>
  <c r="BQ32" i="14"/>
  <c r="BM374" i="14" l="1"/>
  <c r="BM371" i="14"/>
  <c r="BM375" i="14"/>
  <c r="BM372" i="14"/>
  <c r="BM370" i="14"/>
  <c r="BM373" i="14"/>
  <c r="BB59" i="14"/>
  <c r="BL374" i="14"/>
  <c r="BL373" i="14"/>
  <c r="BL375" i="14"/>
  <c r="BL370" i="14"/>
  <c r="BL371" i="14"/>
  <c r="BL372" i="14"/>
  <c r="BK254" i="14"/>
  <c r="BK253" i="14"/>
  <c r="BK255" i="14"/>
  <c r="BK250" i="14"/>
  <c r="BK251" i="14"/>
  <c r="BK252" i="14"/>
  <c r="Q58" i="14"/>
  <c r="AI57" i="14"/>
  <c r="AD255" i="14"/>
  <c r="AD256" i="14" s="1"/>
  <c r="AD257" i="14" s="1"/>
  <c r="AD258" i="14" s="1"/>
  <c r="AD259" i="14" s="1"/>
  <c r="AD260" i="14" s="1"/>
  <c r="AZ61" i="14"/>
  <c r="BA60" i="14"/>
  <c r="BC60" i="14" s="1"/>
  <c r="BF60" i="14" s="1"/>
  <c r="BS33" i="14"/>
  <c r="AN33" i="14" s="1"/>
  <c r="M33" i="14" s="1"/>
  <c r="BM377" i="14" l="1"/>
  <c r="BM379" i="14"/>
  <c r="BM381" i="14"/>
  <c r="BM376" i="14"/>
  <c r="BM380" i="14"/>
  <c r="BM378" i="14"/>
  <c r="BA61" i="14"/>
  <c r="BC61" i="14" s="1"/>
  <c r="BF61" i="14" s="1"/>
  <c r="AZ62" i="14"/>
  <c r="AD261" i="14"/>
  <c r="AD262" i="14" s="1"/>
  <c r="AD263" i="14" s="1"/>
  <c r="AD264" i="14" s="1"/>
  <c r="AD265" i="14" s="1"/>
  <c r="AD266" i="14" s="1"/>
  <c r="BK258" i="14"/>
  <c r="BK261" i="14"/>
  <c r="BK260" i="14"/>
  <c r="BK259" i="14"/>
  <c r="BK256" i="14"/>
  <c r="BK257" i="14"/>
  <c r="BL378" i="14"/>
  <c r="BL381" i="14"/>
  <c r="BL380" i="14"/>
  <c r="BL379" i="14"/>
  <c r="BL376" i="14"/>
  <c r="BL377" i="14"/>
  <c r="AE33" i="14"/>
  <c r="BE33" i="14"/>
  <c r="E33" i="14"/>
  <c r="BT33" i="14" s="1"/>
  <c r="AI58" i="14"/>
  <c r="Q59" i="14"/>
  <c r="BB60" i="14"/>
  <c r="BQ33" i="14"/>
  <c r="BM386" i="14" l="1"/>
  <c r="BM382" i="14"/>
  <c r="BM383" i="14"/>
  <c r="BM387" i="14"/>
  <c r="BM385" i="14"/>
  <c r="BM384" i="14"/>
  <c r="BB61" i="14"/>
  <c r="AI59" i="14"/>
  <c r="Q60" i="14"/>
  <c r="BK266" i="14"/>
  <c r="BK264" i="14"/>
  <c r="BK267" i="14"/>
  <c r="BK265" i="14"/>
  <c r="BK262" i="14"/>
  <c r="BK263" i="14"/>
  <c r="AZ63" i="14"/>
  <c r="BA62" i="14"/>
  <c r="BC62" i="14" s="1"/>
  <c r="BF62" i="14" s="1"/>
  <c r="AD267" i="14"/>
  <c r="AD268" i="14" s="1"/>
  <c r="AD269" i="14" s="1"/>
  <c r="AD270" i="14" s="1"/>
  <c r="AD271" i="14" s="1"/>
  <c r="AD272" i="14" s="1"/>
  <c r="BL386" i="14"/>
  <c r="BL384" i="14"/>
  <c r="BL387" i="14"/>
  <c r="BL385" i="14"/>
  <c r="BL382" i="14"/>
  <c r="BL383" i="14"/>
  <c r="BS34" i="14"/>
  <c r="AN34" i="14" s="1"/>
  <c r="M34" i="14" s="1"/>
  <c r="BM390" i="14" l="1"/>
  <c r="BM388" i="14"/>
  <c r="BM389" i="14"/>
  <c r="BM393" i="14"/>
  <c r="BM391" i="14"/>
  <c r="BM392" i="14"/>
  <c r="BB62" i="14"/>
  <c r="BK270" i="14"/>
  <c r="BK272" i="14"/>
  <c r="BK271" i="14"/>
  <c r="BK273" i="14"/>
  <c r="BK268" i="14"/>
  <c r="BK269" i="14"/>
  <c r="BE34" i="14"/>
  <c r="AE34" i="14"/>
  <c r="E34" i="14"/>
  <c r="BT34" i="14" s="1"/>
  <c r="BL390" i="14"/>
  <c r="BL392" i="14"/>
  <c r="BL391" i="14"/>
  <c r="BL393" i="14"/>
  <c r="BL388" i="14"/>
  <c r="BL389" i="14"/>
  <c r="AZ64" i="14"/>
  <c r="BA63" i="14"/>
  <c r="BC63" i="14" s="1"/>
  <c r="BF63" i="14" s="1"/>
  <c r="Q61" i="14"/>
  <c r="AI60" i="14"/>
  <c r="AD273" i="14"/>
  <c r="AD274" i="14" s="1"/>
  <c r="AD275" i="14" s="1"/>
  <c r="AD276" i="14" s="1"/>
  <c r="AD277" i="14" s="1"/>
  <c r="AD278" i="14" s="1"/>
  <c r="BM394" i="14" l="1"/>
  <c r="BM397" i="14"/>
  <c r="BM398" i="14"/>
  <c r="BM396" i="14"/>
  <c r="BM399" i="14"/>
  <c r="BM395" i="14"/>
  <c r="BB63" i="14"/>
  <c r="Q62" i="14"/>
  <c r="AI61" i="14"/>
  <c r="AZ65" i="14"/>
  <c r="BA64" i="14"/>
  <c r="BC64" i="14" s="1"/>
  <c r="BF64" i="14" s="1"/>
  <c r="BK275" i="14"/>
  <c r="BK276" i="14"/>
  <c r="BK278" i="14"/>
  <c r="BK277" i="14"/>
  <c r="BK279" i="14"/>
  <c r="BK274" i="14"/>
  <c r="BL395" i="14"/>
  <c r="BL396" i="14"/>
  <c r="BL398" i="14"/>
  <c r="BL397" i="14"/>
  <c r="BL399" i="14"/>
  <c r="BL394" i="14"/>
  <c r="AD279" i="14"/>
  <c r="AD280" i="14" s="1"/>
  <c r="AD281" i="14" s="1"/>
  <c r="AD282" i="14" s="1"/>
  <c r="AD283" i="14" s="1"/>
  <c r="AD284" i="14" s="1"/>
  <c r="BQ34" i="14"/>
  <c r="BM402" i="14" l="1"/>
  <c r="BM400" i="14"/>
  <c r="BM405" i="14"/>
  <c r="BM403" i="14"/>
  <c r="BM404" i="14"/>
  <c r="BM401" i="14"/>
  <c r="BL404" i="14"/>
  <c r="BL403" i="14"/>
  <c r="BL405" i="14"/>
  <c r="BL400" i="14"/>
  <c r="BL401" i="14"/>
  <c r="BL402" i="14"/>
  <c r="Q63" i="14"/>
  <c r="AI62" i="14"/>
  <c r="BB64" i="14"/>
  <c r="BK285" i="14"/>
  <c r="BK280" i="14"/>
  <c r="BK281" i="14"/>
  <c r="BK283" i="14"/>
  <c r="BK282" i="14"/>
  <c r="BK284" i="14"/>
  <c r="AD285" i="14"/>
  <c r="AD286" i="14" s="1"/>
  <c r="AD287" i="14" s="1"/>
  <c r="AD288" i="14" s="1"/>
  <c r="AD289" i="14" s="1"/>
  <c r="AD290" i="14" s="1"/>
  <c r="BA65" i="14"/>
  <c r="BC65" i="14" s="1"/>
  <c r="BF65" i="14" s="1"/>
  <c r="AZ66" i="14"/>
  <c r="BS35" i="14"/>
  <c r="AN35" i="14" s="1"/>
  <c r="M35" i="14" s="1"/>
  <c r="BM410" i="14" l="1"/>
  <c r="BM408" i="14"/>
  <c r="BM407" i="14"/>
  <c r="BM406" i="14"/>
  <c r="BM411" i="14"/>
  <c r="BM409" i="14"/>
  <c r="BB65" i="14"/>
  <c r="AZ67" i="14"/>
  <c r="BA66" i="14"/>
  <c r="BC66" i="14" s="1"/>
  <c r="BF66" i="14" s="1"/>
  <c r="BK290" i="14"/>
  <c r="BK289" i="14"/>
  <c r="BK291" i="14"/>
  <c r="BK286" i="14"/>
  <c r="BK288" i="14"/>
  <c r="BK287" i="14"/>
  <c r="BL408" i="14"/>
  <c r="BL410" i="14"/>
  <c r="BL409" i="14"/>
  <c r="BL411" i="14"/>
  <c r="BL406" i="14"/>
  <c r="BL407" i="14"/>
  <c r="AE35" i="14"/>
  <c r="BE35" i="14"/>
  <c r="E35" i="14"/>
  <c r="BT35" i="14" s="1"/>
  <c r="AD291" i="14"/>
  <c r="AD292" i="14" s="1"/>
  <c r="AD293" i="14" s="1"/>
  <c r="AD294" i="14" s="1"/>
  <c r="AD295" i="14" s="1"/>
  <c r="AD296" i="14" s="1"/>
  <c r="AI63" i="14"/>
  <c r="Q64" i="14"/>
  <c r="BM412" i="14" l="1"/>
  <c r="BM415" i="14"/>
  <c r="BM416" i="14"/>
  <c r="BM417" i="14"/>
  <c r="BM414" i="14"/>
  <c r="BM413" i="14"/>
  <c r="AI64" i="14"/>
  <c r="Q65" i="14"/>
  <c r="AD297" i="14"/>
  <c r="AD298" i="14" s="1"/>
  <c r="AD299" i="14" s="1"/>
  <c r="AD300" i="14" s="1"/>
  <c r="AD301" i="14" s="1"/>
  <c r="AD302" i="14" s="1"/>
  <c r="BL413" i="14"/>
  <c r="BL414" i="14"/>
  <c r="BL416" i="14"/>
  <c r="BL415" i="14"/>
  <c r="BL417" i="14"/>
  <c r="BL412" i="14"/>
  <c r="BB66" i="14"/>
  <c r="BK294" i="14"/>
  <c r="BK296" i="14"/>
  <c r="BK295" i="14"/>
  <c r="BK297" i="14"/>
  <c r="BK293" i="14"/>
  <c r="BK292" i="14"/>
  <c r="AZ68" i="14"/>
  <c r="BA67" i="14"/>
  <c r="BC67" i="14" s="1"/>
  <c r="BF67" i="14" s="1"/>
  <c r="BQ35" i="14"/>
  <c r="BM422" i="14" l="1"/>
  <c r="BM419" i="14"/>
  <c r="BM418" i="14"/>
  <c r="BM421" i="14"/>
  <c r="BM423" i="14"/>
  <c r="BM420" i="14"/>
  <c r="BB67" i="14"/>
  <c r="AZ69" i="14"/>
  <c r="BA68" i="14"/>
  <c r="BC68" i="14" s="1"/>
  <c r="BF68" i="14" s="1"/>
  <c r="BK302" i="14"/>
  <c r="BK301" i="14"/>
  <c r="BK299" i="14"/>
  <c r="BK300" i="14"/>
  <c r="BK298" i="14"/>
  <c r="BK303" i="14"/>
  <c r="BL423" i="14"/>
  <c r="BL418" i="14"/>
  <c r="BL419" i="14"/>
  <c r="BL420" i="14"/>
  <c r="BL422" i="14"/>
  <c r="BL421" i="14"/>
  <c r="Q66" i="14"/>
  <c r="AI65" i="14"/>
  <c r="AD303" i="14"/>
  <c r="AD304" i="14" s="1"/>
  <c r="AD305" i="14" s="1"/>
  <c r="AD306" i="14" s="1"/>
  <c r="AD307" i="14" s="1"/>
  <c r="AD308" i="14" s="1"/>
  <c r="BS36" i="14"/>
  <c r="AN36" i="14" s="1"/>
  <c r="M36" i="14" s="1"/>
  <c r="BM426" i="14" l="1"/>
  <c r="BM424" i="14"/>
  <c r="BM429" i="14"/>
  <c r="BM427" i="14"/>
  <c r="BM428" i="14"/>
  <c r="BM425" i="14"/>
  <c r="BK306" i="14"/>
  <c r="BK309" i="14"/>
  <c r="BK304" i="14"/>
  <c r="BK305" i="14"/>
  <c r="BK308" i="14"/>
  <c r="BK307" i="14"/>
  <c r="AZ70" i="14"/>
  <c r="BA69" i="14"/>
  <c r="BC69" i="14" s="1"/>
  <c r="BF69" i="14" s="1"/>
  <c r="AD309" i="14"/>
  <c r="AD310" i="14" s="1"/>
  <c r="AD311" i="14" s="1"/>
  <c r="AD312" i="14" s="1"/>
  <c r="AD313" i="14" s="1"/>
  <c r="AD314" i="14" s="1"/>
  <c r="Q67" i="14"/>
  <c r="AI66" i="14"/>
  <c r="BL428" i="14"/>
  <c r="BL427" i="14"/>
  <c r="BL429" i="14"/>
  <c r="BL424" i="14"/>
  <c r="BL425" i="14"/>
  <c r="BL426" i="14"/>
  <c r="BE36" i="14"/>
  <c r="AE36" i="14"/>
  <c r="E36" i="14"/>
  <c r="BT36" i="14" s="1"/>
  <c r="BB68" i="14"/>
  <c r="BM432" i="14" l="1"/>
  <c r="BM430" i="14"/>
  <c r="BM435" i="14"/>
  <c r="BM433" i="14"/>
  <c r="BM434" i="14"/>
  <c r="BM431" i="14"/>
  <c r="BB69" i="14"/>
  <c r="AI67" i="14"/>
  <c r="Q68" i="14"/>
  <c r="AD315" i="14"/>
  <c r="AD316" i="14" s="1"/>
  <c r="AD317" i="14" s="1"/>
  <c r="AD318" i="14" s="1"/>
  <c r="AD319" i="14" s="1"/>
  <c r="AD320" i="14" s="1"/>
  <c r="BK311" i="14"/>
  <c r="BK312" i="14"/>
  <c r="BK314" i="14"/>
  <c r="BK313" i="14"/>
  <c r="BK315" i="14"/>
  <c r="BK310" i="14"/>
  <c r="AZ71" i="14"/>
  <c r="BA70" i="14"/>
  <c r="BC70" i="14" s="1"/>
  <c r="BF70" i="14" s="1"/>
  <c r="BL432" i="14"/>
  <c r="BL434" i="14"/>
  <c r="BL433" i="14"/>
  <c r="BL435" i="14"/>
  <c r="BL430" i="14"/>
  <c r="BL431" i="14"/>
  <c r="BQ36" i="14"/>
  <c r="BM436" i="14" l="1"/>
  <c r="BM439" i="14"/>
  <c r="BM440" i="14"/>
  <c r="BM438" i="14"/>
  <c r="BM437" i="14"/>
  <c r="AD321" i="14"/>
  <c r="AD322" i="14" s="1"/>
  <c r="AD323" i="14" s="1"/>
  <c r="AD324" i="14" s="1"/>
  <c r="AD325" i="14" s="1"/>
  <c r="AD326" i="14" s="1"/>
  <c r="BK316" i="14"/>
  <c r="BK317" i="14"/>
  <c r="BK318" i="14"/>
  <c r="BK321" i="14"/>
  <c r="BK320" i="14"/>
  <c r="BK319" i="14"/>
  <c r="AZ72" i="14"/>
  <c r="BA71" i="14"/>
  <c r="BC71" i="14" s="1"/>
  <c r="BF71" i="14" s="1"/>
  <c r="AI68" i="14"/>
  <c r="Q69" i="14"/>
  <c r="BL437" i="14"/>
  <c r="BL438" i="14"/>
  <c r="BL440" i="14"/>
  <c r="BL439" i="14"/>
  <c r="BL436" i="14"/>
  <c r="BB70" i="14"/>
  <c r="BS37" i="14"/>
  <c r="AN37" i="14" s="1"/>
  <c r="M37" i="14" s="1"/>
  <c r="BB71" i="14" l="1"/>
  <c r="AZ73" i="14"/>
  <c r="BA72" i="14"/>
  <c r="BC72" i="14" s="1"/>
  <c r="BF72" i="14" s="1"/>
  <c r="AD327" i="14"/>
  <c r="AD328" i="14" s="1"/>
  <c r="AD329" i="14" s="1"/>
  <c r="AD330" i="14" s="1"/>
  <c r="AD331" i="14" s="1"/>
  <c r="AD332" i="14" s="1"/>
  <c r="AI69" i="14"/>
  <c r="Q70" i="14"/>
  <c r="AE37" i="14"/>
  <c r="BE37" i="14"/>
  <c r="E37" i="14"/>
  <c r="BT37" i="14" s="1"/>
  <c r="BK322" i="14"/>
  <c r="BK323" i="14"/>
  <c r="BK326" i="14"/>
  <c r="BK324" i="14"/>
  <c r="BK327" i="14"/>
  <c r="BK325" i="14"/>
  <c r="BB72" i="14" l="1"/>
  <c r="AD333" i="14"/>
  <c r="AD334" i="14" s="1"/>
  <c r="AD335" i="14" s="1"/>
  <c r="AD336" i="14" s="1"/>
  <c r="AD337" i="14" s="1"/>
  <c r="AD338" i="14" s="1"/>
  <c r="AZ74" i="14"/>
  <c r="BA73" i="14"/>
  <c r="BC73" i="14" s="1"/>
  <c r="BF73" i="14" s="1"/>
  <c r="BK333" i="14"/>
  <c r="BK328" i="14"/>
  <c r="BK329" i="14"/>
  <c r="BK330" i="14"/>
  <c r="BK332" i="14"/>
  <c r="BK331" i="14"/>
  <c r="Q71" i="14"/>
  <c r="AI70" i="14"/>
  <c r="BQ37" i="14"/>
  <c r="BB73" i="14" l="1"/>
  <c r="BK338" i="14"/>
  <c r="BK337" i="14"/>
  <c r="BK339" i="14"/>
  <c r="BK334" i="14"/>
  <c r="BK335" i="14"/>
  <c r="BK336" i="14"/>
  <c r="AD339" i="14"/>
  <c r="AD340" i="14" s="1"/>
  <c r="AD341" i="14" s="1"/>
  <c r="AD342" i="14" s="1"/>
  <c r="AD343" i="14" s="1"/>
  <c r="AD344" i="14" s="1"/>
  <c r="AZ75" i="14"/>
  <c r="BA74" i="14"/>
  <c r="BC74" i="14" s="1"/>
  <c r="BF74" i="14" s="1"/>
  <c r="Q72" i="14"/>
  <c r="AI71" i="14"/>
  <c r="BS38" i="14"/>
  <c r="AN38" i="14" s="1"/>
  <c r="AI72" i="14" l="1"/>
  <c r="Q73" i="14"/>
  <c r="BA75" i="14"/>
  <c r="BC75" i="14" s="1"/>
  <c r="BF75" i="14" s="1"/>
  <c r="AZ76" i="14"/>
  <c r="Z38" i="14"/>
  <c r="R38" i="14" s="1"/>
  <c r="M38" i="14"/>
  <c r="BK344" i="14"/>
  <c r="BK345" i="14"/>
  <c r="BK342" i="14"/>
  <c r="BK340" i="14"/>
  <c r="BK343" i="14"/>
  <c r="BK341" i="14"/>
  <c r="BB74" i="14"/>
  <c r="AD345" i="14"/>
  <c r="AD346" i="14" s="1"/>
  <c r="AD347" i="14" s="1"/>
  <c r="AD348" i="14" s="1"/>
  <c r="AD349" i="14" s="1"/>
  <c r="AD350" i="14" s="1"/>
  <c r="BK347" i="14" l="1"/>
  <c r="BK348" i="14"/>
  <c r="BK350" i="14"/>
  <c r="BK349" i="14"/>
  <c r="BK351" i="14"/>
  <c r="BK346" i="14"/>
  <c r="AZ77" i="14"/>
  <c r="BA76" i="14"/>
  <c r="BC76" i="14" s="1"/>
  <c r="BF76" i="14" s="1"/>
  <c r="AI73" i="14"/>
  <c r="Q74" i="14"/>
  <c r="AD351" i="14"/>
  <c r="AD352" i="14" s="1"/>
  <c r="AD353" i="14" s="1"/>
  <c r="AD354" i="14" s="1"/>
  <c r="AD355" i="14" s="1"/>
  <c r="AD356" i="14" s="1"/>
  <c r="AE38" i="14"/>
  <c r="BE38" i="14"/>
  <c r="E38" i="14"/>
  <c r="BT38" i="14" s="1"/>
  <c r="BB75" i="14"/>
  <c r="BQ38" i="14"/>
  <c r="BK357" i="14" l="1"/>
  <c r="BK352" i="14"/>
  <c r="BK353" i="14"/>
  <c r="BK354" i="14"/>
  <c r="BK356" i="14"/>
  <c r="BK355" i="14"/>
  <c r="AD357" i="14"/>
  <c r="AD358" i="14" s="1"/>
  <c r="AD359" i="14" s="1"/>
  <c r="AD360" i="14" s="1"/>
  <c r="AD361" i="14" s="1"/>
  <c r="AD362" i="14" s="1"/>
  <c r="BB76" i="14"/>
  <c r="AI74" i="14"/>
  <c r="Q75" i="14"/>
  <c r="AZ78" i="14"/>
  <c r="BA77" i="14"/>
  <c r="BC77" i="14" s="1"/>
  <c r="BF77" i="14" s="1"/>
  <c r="BS39" i="14"/>
  <c r="AN39" i="14" s="1"/>
  <c r="M39" i="14" s="1"/>
  <c r="BB77" i="14" l="1"/>
  <c r="BK362" i="14"/>
  <c r="BK361" i="14"/>
  <c r="BK363" i="14"/>
  <c r="BK358" i="14"/>
  <c r="BK359" i="14"/>
  <c r="BK360" i="14"/>
  <c r="AZ79" i="14"/>
  <c r="BA78" i="14"/>
  <c r="BC78" i="14" s="1"/>
  <c r="BF78" i="14" s="1"/>
  <c r="BE39" i="14"/>
  <c r="AE39" i="14"/>
  <c r="E39" i="14"/>
  <c r="BT39" i="14" s="1"/>
  <c r="Q76" i="14"/>
  <c r="AI75" i="14"/>
  <c r="AD363" i="14"/>
  <c r="AD364" i="14" s="1"/>
  <c r="AD365" i="14" s="1"/>
  <c r="AD366" i="14" s="1"/>
  <c r="AD367" i="14" s="1"/>
  <c r="AD368" i="14" s="1"/>
  <c r="BS40" i="14"/>
  <c r="AN40" i="14" s="1"/>
  <c r="M40" i="14" s="1"/>
  <c r="BQ39" i="14"/>
  <c r="BB78" i="14" l="1"/>
  <c r="AD369" i="14"/>
  <c r="AD370" i="14" s="1"/>
  <c r="AD371" i="14" s="1"/>
  <c r="AD372" i="14" s="1"/>
  <c r="AD373" i="14" s="1"/>
  <c r="AD374" i="14" s="1"/>
  <c r="Q77" i="14"/>
  <c r="AI76" i="14"/>
  <c r="AE40" i="14"/>
  <c r="BE40" i="14"/>
  <c r="E40" i="14"/>
  <c r="BT40" i="14" s="1"/>
  <c r="AZ80" i="14"/>
  <c r="BA79" i="14"/>
  <c r="BC79" i="14" s="1"/>
  <c r="BF79" i="14" s="1"/>
  <c r="BK366" i="14"/>
  <c r="BK368" i="14"/>
  <c r="BK367" i="14"/>
  <c r="BK369" i="14"/>
  <c r="BK364" i="14"/>
  <c r="BK365" i="14"/>
  <c r="BB79" i="14" l="1"/>
  <c r="AD375" i="14"/>
  <c r="AD376" i="14" s="1"/>
  <c r="AD377" i="14" s="1"/>
  <c r="AD378" i="14" s="1"/>
  <c r="AD379" i="14" s="1"/>
  <c r="AD380" i="14" s="1"/>
  <c r="AZ81" i="14"/>
  <c r="BA80" i="14"/>
  <c r="BC80" i="14" s="1"/>
  <c r="BF80" i="14" s="1"/>
  <c r="BK375" i="14"/>
  <c r="BK370" i="14"/>
  <c r="BK371" i="14"/>
  <c r="BK372" i="14"/>
  <c r="BK374" i="14"/>
  <c r="BK373" i="14"/>
  <c r="AI77" i="14"/>
  <c r="Q78" i="14"/>
  <c r="BQ40" i="14"/>
  <c r="AD381" i="14" l="1"/>
  <c r="AD382" i="14" s="1"/>
  <c r="AD383" i="14" s="1"/>
  <c r="AD384" i="14" s="1"/>
  <c r="AD385" i="14" s="1"/>
  <c r="AD386" i="14" s="1"/>
  <c r="AI78" i="14"/>
  <c r="Q79" i="14"/>
  <c r="BK381" i="14"/>
  <c r="BK380" i="14"/>
  <c r="BK379" i="14"/>
  <c r="BK376" i="14"/>
  <c r="BK377" i="14"/>
  <c r="BK378" i="14"/>
  <c r="AZ82" i="14"/>
  <c r="BA81" i="14"/>
  <c r="BC81" i="14" s="1"/>
  <c r="BF81" i="14" s="1"/>
  <c r="BB80" i="14"/>
  <c r="BS41" i="14"/>
  <c r="AN41" i="14" s="1"/>
  <c r="M41" i="14" s="1"/>
  <c r="BB81" i="14" l="1"/>
  <c r="AD387" i="14"/>
  <c r="AD388" i="14" s="1"/>
  <c r="AD389" i="14" s="1"/>
  <c r="AD390" i="14" s="1"/>
  <c r="AD391" i="14" s="1"/>
  <c r="AD392" i="14" s="1"/>
  <c r="BK387" i="14"/>
  <c r="BK385" i="14"/>
  <c r="BK382" i="14"/>
  <c r="BK383" i="14"/>
  <c r="BK386" i="14"/>
  <c r="BK384" i="14"/>
  <c r="Q80" i="14"/>
  <c r="AI79" i="14"/>
  <c r="BE41" i="14"/>
  <c r="AE41" i="14"/>
  <c r="E41" i="14"/>
  <c r="BT41" i="14" s="1"/>
  <c r="AZ83" i="14"/>
  <c r="BA82" i="14"/>
  <c r="BC82" i="14" s="1"/>
  <c r="BF82" i="14" s="1"/>
  <c r="AD393" i="14" l="1"/>
  <c r="AD394" i="14" s="1"/>
  <c r="AD395" i="14" s="1"/>
  <c r="AD396" i="14" s="1"/>
  <c r="AD397" i="14" s="1"/>
  <c r="AD398" i="14" s="1"/>
  <c r="Q81" i="14"/>
  <c r="AI80" i="14"/>
  <c r="BK392" i="14"/>
  <c r="BK391" i="14"/>
  <c r="BK393" i="14"/>
  <c r="BK388" i="14"/>
  <c r="BK389" i="14"/>
  <c r="BK390" i="14"/>
  <c r="BB82" i="14"/>
  <c r="AZ84" i="14"/>
  <c r="BA83" i="14"/>
  <c r="BC83" i="14" s="1"/>
  <c r="BF83" i="14" s="1"/>
  <c r="BQ41" i="14"/>
  <c r="BB83" i="14" l="1"/>
  <c r="AZ85" i="14"/>
  <c r="BA84" i="14"/>
  <c r="BC84" i="14" s="1"/>
  <c r="BF84" i="14" s="1"/>
  <c r="AD399" i="14"/>
  <c r="AD400" i="14" s="1"/>
  <c r="AD401" i="14" s="1"/>
  <c r="AD402" i="14" s="1"/>
  <c r="AD403" i="14" s="1"/>
  <c r="AD404" i="14" s="1"/>
  <c r="Q82" i="14"/>
  <c r="AI81" i="14"/>
  <c r="BK396" i="14"/>
  <c r="BK398" i="14"/>
  <c r="BK397" i="14"/>
  <c r="BK399" i="14"/>
  <c r="BK394" i="14"/>
  <c r="BK395" i="14"/>
  <c r="BS42" i="14"/>
  <c r="AN42" i="14" s="1"/>
  <c r="M42" i="14" s="1"/>
  <c r="BB84" i="14" l="1"/>
  <c r="BA85" i="14"/>
  <c r="BC85" i="14" s="1"/>
  <c r="BF85" i="14" s="1"/>
  <c r="AZ86" i="14"/>
  <c r="AE42" i="14"/>
  <c r="BE42" i="14"/>
  <c r="E42" i="14"/>
  <c r="BT42" i="14" s="1"/>
  <c r="Q83" i="14"/>
  <c r="AI82" i="14"/>
  <c r="AD405" i="14"/>
  <c r="AD406" i="14" s="1"/>
  <c r="AD407" i="14" s="1"/>
  <c r="AD408" i="14" s="1"/>
  <c r="AD409" i="14" s="1"/>
  <c r="AD410" i="14" s="1"/>
  <c r="BK405" i="14"/>
  <c r="BK401" i="14"/>
  <c r="BK402" i="14"/>
  <c r="BK404" i="14"/>
  <c r="BK403" i="14"/>
  <c r="BK400" i="14"/>
  <c r="BB85" i="14" l="1"/>
  <c r="Q84" i="14"/>
  <c r="AI83" i="14"/>
  <c r="AZ87" i="14"/>
  <c r="BA86" i="14"/>
  <c r="BC86" i="14" s="1"/>
  <c r="BF86" i="14" s="1"/>
  <c r="AD411" i="14"/>
  <c r="AD412" i="14" s="1"/>
  <c r="AD413" i="14" s="1"/>
  <c r="AD414" i="14" s="1"/>
  <c r="AD415" i="14" s="1"/>
  <c r="AD416" i="14" s="1"/>
  <c r="BK410" i="14"/>
  <c r="BK409" i="14"/>
  <c r="BK411" i="14"/>
  <c r="BK406" i="14"/>
  <c r="BK407" i="14"/>
  <c r="BK408" i="14"/>
  <c r="BQ42" i="14"/>
  <c r="AD417" i="14" l="1"/>
  <c r="AD418" i="14" s="1"/>
  <c r="AD419" i="14" s="1"/>
  <c r="AD420" i="14" s="1"/>
  <c r="AD421" i="14" s="1"/>
  <c r="AD422" i="14" s="1"/>
  <c r="AZ88" i="14"/>
  <c r="BA87" i="14"/>
  <c r="BC87" i="14" s="1"/>
  <c r="BF87" i="14" s="1"/>
  <c r="AI84" i="14"/>
  <c r="Q85" i="14"/>
  <c r="BB86" i="14"/>
  <c r="BK414" i="14"/>
  <c r="BK416" i="14"/>
  <c r="BK415" i="14"/>
  <c r="BK417" i="14"/>
  <c r="BK412" i="14"/>
  <c r="BK413" i="14"/>
  <c r="BS43" i="14"/>
  <c r="AN43" i="14" s="1"/>
  <c r="M43" i="14" s="1"/>
  <c r="BB87" i="14" l="1"/>
  <c r="AD423" i="14"/>
  <c r="AD424" i="14" s="1"/>
  <c r="AD425" i="14" s="1"/>
  <c r="AD426" i="14" s="1"/>
  <c r="AD427" i="14" s="1"/>
  <c r="AD428" i="14" s="1"/>
  <c r="BK419" i="14"/>
  <c r="BK420" i="14"/>
  <c r="BK422" i="14"/>
  <c r="BK421" i="14"/>
  <c r="BK423" i="14"/>
  <c r="BK418" i="14"/>
  <c r="BA88" i="14"/>
  <c r="BC88" i="14" s="1"/>
  <c r="BF88" i="14" s="1"/>
  <c r="AZ89" i="14"/>
  <c r="BE43" i="14"/>
  <c r="AE43" i="14"/>
  <c r="E43" i="14"/>
  <c r="BT43" i="14" s="1"/>
  <c r="AI85" i="14"/>
  <c r="Q86" i="14"/>
  <c r="BQ43" i="14"/>
  <c r="BB88" i="14" l="1"/>
  <c r="AI86" i="14"/>
  <c r="Q87" i="14"/>
  <c r="AD429" i="14"/>
  <c r="AD430" i="14" s="1"/>
  <c r="AD431" i="14" s="1"/>
  <c r="AD432" i="14" s="1"/>
  <c r="AD433" i="14" s="1"/>
  <c r="AD434" i="14" s="1"/>
  <c r="AZ90" i="14"/>
  <c r="BA89" i="14"/>
  <c r="BC89" i="14" s="1"/>
  <c r="BF89" i="14" s="1"/>
  <c r="BK429" i="14"/>
  <c r="BK424" i="14"/>
  <c r="BK425" i="14"/>
  <c r="BK426" i="14"/>
  <c r="BK428" i="14"/>
  <c r="BK427" i="14"/>
  <c r="BS44" i="14"/>
  <c r="AN44" i="14" s="1"/>
  <c r="BB89" i="14" l="1"/>
  <c r="AD435" i="14"/>
  <c r="AD436" i="14" s="1"/>
  <c r="AD437" i="14" s="1"/>
  <c r="AD438" i="14" s="1"/>
  <c r="AD439" i="14" s="1"/>
  <c r="AD440" i="14" s="1"/>
  <c r="AZ91" i="14"/>
  <c r="BA90" i="14"/>
  <c r="BC90" i="14" s="1"/>
  <c r="BF90" i="14" s="1"/>
  <c r="AI87" i="14"/>
  <c r="Q88" i="14"/>
  <c r="BK434" i="14"/>
  <c r="BK433" i="14"/>
  <c r="BK435" i="14"/>
  <c r="BK430" i="14"/>
  <c r="BK431" i="14"/>
  <c r="BK432" i="14"/>
  <c r="Z44" i="14"/>
  <c r="R44" i="14" s="1"/>
  <c r="M44" i="14"/>
  <c r="BK438" i="14" l="1"/>
  <c r="BK440" i="14"/>
  <c r="BK439" i="14"/>
  <c r="BK436" i="14"/>
  <c r="BK437" i="14"/>
  <c r="AZ92" i="14"/>
  <c r="BA91" i="14"/>
  <c r="BC91" i="14" s="1"/>
  <c r="BF91" i="14" s="1"/>
  <c r="BE44" i="14"/>
  <c r="AE44" i="14"/>
  <c r="E44" i="14"/>
  <c r="BT44" i="14" s="1"/>
  <c r="Q89" i="14"/>
  <c r="AI88" i="14"/>
  <c r="BB90" i="14"/>
  <c r="BQ44" i="14"/>
  <c r="AZ93" i="14" l="1"/>
  <c r="BA92" i="14"/>
  <c r="BC92" i="14" s="1"/>
  <c r="BF92" i="14" s="1"/>
  <c r="Q90" i="14"/>
  <c r="AI89" i="14"/>
  <c r="BB91" i="14"/>
  <c r="BS45" i="14"/>
  <c r="AN45" i="14" s="1"/>
  <c r="M45" i="14" s="1"/>
  <c r="AI90" i="14" l="1"/>
  <c r="Q91" i="14"/>
  <c r="BB92" i="14"/>
  <c r="AZ94" i="14"/>
  <c r="BA93" i="14"/>
  <c r="BC93" i="14" s="1"/>
  <c r="BF93" i="14" s="1"/>
  <c r="AE45" i="14"/>
  <c r="BE45" i="14"/>
  <c r="E45" i="14"/>
  <c r="BT45" i="14" s="1"/>
  <c r="BB93" i="14" l="1"/>
  <c r="AI91" i="14"/>
  <c r="Q92" i="14"/>
  <c r="BA94" i="14"/>
  <c r="BC94" i="14" s="1"/>
  <c r="BF94" i="14" s="1"/>
  <c r="AZ95" i="14"/>
  <c r="BQ45" i="14"/>
  <c r="AI92" i="14" l="1"/>
  <c r="Q93" i="14"/>
  <c r="AZ96" i="14"/>
  <c r="BA95" i="14"/>
  <c r="BC95" i="14" s="1"/>
  <c r="BF95" i="14" s="1"/>
  <c r="BB94" i="14"/>
  <c r="BS46" i="14"/>
  <c r="AN46" i="14" s="1"/>
  <c r="M46" i="14" s="1"/>
  <c r="BB95" i="14" l="1"/>
  <c r="Q94" i="14"/>
  <c r="AI93" i="14"/>
  <c r="BE46" i="14"/>
  <c r="AE46" i="14"/>
  <c r="E46" i="14"/>
  <c r="BT46" i="14" s="1"/>
  <c r="AZ97" i="14"/>
  <c r="BA96" i="14"/>
  <c r="BC96" i="14" s="1"/>
  <c r="BF96" i="14" s="1"/>
  <c r="BB96" i="14" l="1"/>
  <c r="AZ98" i="14"/>
  <c r="BA97" i="14"/>
  <c r="BC97" i="14" s="1"/>
  <c r="BF97" i="14" s="1"/>
  <c r="Q95" i="14"/>
  <c r="AI94" i="14"/>
  <c r="BQ46" i="14"/>
  <c r="BB97" i="14" l="1"/>
  <c r="BA98" i="14"/>
  <c r="BC98" i="14" s="1"/>
  <c r="BF98" i="14" s="1"/>
  <c r="AZ99" i="14"/>
  <c r="AI95" i="14"/>
  <c r="Q96" i="14"/>
  <c r="BS47" i="14"/>
  <c r="AN47" i="14" s="1"/>
  <c r="M47" i="14" s="1"/>
  <c r="BB98" i="14" l="1"/>
  <c r="AZ100" i="14"/>
  <c r="BA99" i="14"/>
  <c r="BC99" i="14" s="1"/>
  <c r="BF99" i="14" s="1"/>
  <c r="AI96" i="14"/>
  <c r="Q97" i="14"/>
  <c r="AE47" i="14"/>
  <c r="BE47" i="14"/>
  <c r="E47" i="14"/>
  <c r="BT47" i="14" s="1"/>
  <c r="BQ47" i="14"/>
  <c r="BB99" i="14" l="1"/>
  <c r="AZ101" i="14"/>
  <c r="BA100" i="14"/>
  <c r="BC100" i="14" s="1"/>
  <c r="BF100" i="14" s="1"/>
  <c r="Q98" i="14"/>
  <c r="AI97" i="14"/>
  <c r="BS48" i="14"/>
  <c r="AN48" i="14" s="1"/>
  <c r="M48" i="14" s="1"/>
  <c r="BB100" i="14" l="1"/>
  <c r="BE48" i="14"/>
  <c r="AE48" i="14"/>
  <c r="E48" i="14"/>
  <c r="BT48" i="14" s="1"/>
  <c r="AZ102" i="14"/>
  <c r="BA101" i="14"/>
  <c r="BC101" i="14" s="1"/>
  <c r="BF101" i="14" s="1"/>
  <c r="Q99" i="14"/>
  <c r="AI98" i="14"/>
  <c r="BB101" i="14" l="1"/>
  <c r="Q100" i="14"/>
  <c r="AI99" i="14"/>
  <c r="BA102" i="14"/>
  <c r="BC102" i="14" s="1"/>
  <c r="BF102" i="14" s="1"/>
  <c r="AZ103" i="14"/>
  <c r="BQ48" i="14"/>
  <c r="BB102" i="14" l="1"/>
  <c r="AZ104" i="14"/>
  <c r="BA103" i="14"/>
  <c r="BC103" i="14" s="1"/>
  <c r="BF103" i="14" s="1"/>
  <c r="AI100" i="14"/>
  <c r="Q101" i="14"/>
  <c r="BS49" i="14"/>
  <c r="AN49" i="14" s="1"/>
  <c r="M49" i="14" s="1"/>
  <c r="BB103" i="14" l="1"/>
  <c r="AZ105" i="14"/>
  <c r="BA104" i="14"/>
  <c r="BC104" i="14" s="1"/>
  <c r="BF104" i="14" s="1"/>
  <c r="AI101" i="14"/>
  <c r="Q102" i="14"/>
  <c r="AE49" i="14"/>
  <c r="BE49" i="14"/>
  <c r="E49" i="14"/>
  <c r="BT49" i="14" s="1"/>
  <c r="BQ49" i="14"/>
  <c r="BB104" i="14" l="1"/>
  <c r="Q103" i="14"/>
  <c r="AI102" i="14"/>
  <c r="AZ106" i="14"/>
  <c r="BA105" i="14"/>
  <c r="BC105" i="14" s="1"/>
  <c r="BF105" i="14" s="1"/>
  <c r="BS50" i="14"/>
  <c r="AN50" i="14" s="1"/>
  <c r="BB105" i="14" l="1"/>
  <c r="Z50" i="14"/>
  <c r="R50" i="14" s="1"/>
  <c r="M50" i="14"/>
  <c r="Q104" i="14"/>
  <c r="AI103" i="14"/>
  <c r="AZ107" i="14"/>
  <c r="BA106" i="14"/>
  <c r="BC106" i="14" s="1"/>
  <c r="BF106" i="14" s="1"/>
  <c r="BA107" i="14" l="1"/>
  <c r="BC107" i="14" s="1"/>
  <c r="BF107" i="14" s="1"/>
  <c r="AZ108" i="14"/>
  <c r="AE50" i="14"/>
  <c r="BE50" i="14"/>
  <c r="E50" i="14"/>
  <c r="BT50" i="14" s="1"/>
  <c r="Q105" i="14"/>
  <c r="AI104" i="14"/>
  <c r="BB106" i="14"/>
  <c r="BQ50" i="14"/>
  <c r="BB107" i="14" l="1"/>
  <c r="AZ109" i="14"/>
  <c r="BA108" i="14"/>
  <c r="BC108" i="14" s="1"/>
  <c r="BF108" i="14" s="1"/>
  <c r="AI105" i="14"/>
  <c r="Q106" i="14"/>
  <c r="BS51" i="14"/>
  <c r="AN51" i="14" s="1"/>
  <c r="M51" i="14" s="1"/>
  <c r="BB108" i="14" l="1"/>
  <c r="AE51" i="14"/>
  <c r="BE51" i="14"/>
  <c r="E51" i="14"/>
  <c r="BT51" i="14" s="1"/>
  <c r="AI106" i="14"/>
  <c r="Q107" i="14"/>
  <c r="BA109" i="14"/>
  <c r="BC109" i="14" s="1"/>
  <c r="BF109" i="14" s="1"/>
  <c r="AZ110" i="14"/>
  <c r="BB109" i="14" l="1"/>
  <c r="AZ111" i="14"/>
  <c r="BA110" i="14"/>
  <c r="BC110" i="14" s="1"/>
  <c r="BF110" i="14" s="1"/>
  <c r="Q108" i="14"/>
  <c r="AI107" i="14"/>
  <c r="BQ51" i="14"/>
  <c r="AZ112" i="14" l="1"/>
  <c r="BA111" i="14"/>
  <c r="BC111" i="14" s="1"/>
  <c r="BF111" i="14" s="1"/>
  <c r="Q109" i="14"/>
  <c r="AI108" i="14"/>
  <c r="BB110" i="14"/>
  <c r="BS52" i="14"/>
  <c r="AN52" i="14" s="1"/>
  <c r="M52" i="14" s="1"/>
  <c r="AI109" i="14" l="1"/>
  <c r="Q110" i="14"/>
  <c r="BB111" i="14"/>
  <c r="AZ113" i="14"/>
  <c r="BA112" i="14"/>
  <c r="BC112" i="14" s="1"/>
  <c r="BF112" i="14" s="1"/>
  <c r="E52" i="14"/>
  <c r="BT52" i="14" s="1"/>
  <c r="AE52" i="14"/>
  <c r="BE52" i="14"/>
  <c r="BB112" i="14" l="1"/>
  <c r="BA113" i="14"/>
  <c r="BC113" i="14" s="1"/>
  <c r="BF113" i="14" s="1"/>
  <c r="AZ114" i="14"/>
  <c r="AI110" i="14"/>
  <c r="Q111" i="14"/>
  <c r="BQ52" i="14"/>
  <c r="BB113" i="14" l="1"/>
  <c r="AI111" i="14"/>
  <c r="Q112" i="14"/>
  <c r="AZ115" i="14"/>
  <c r="BA114" i="14"/>
  <c r="BC114" i="14" s="1"/>
  <c r="BF114" i="14" s="1"/>
  <c r="BS53" i="14"/>
  <c r="AN53" i="14" s="1"/>
  <c r="M53" i="14" s="1"/>
  <c r="BE53" i="14" l="1"/>
  <c r="AE53" i="14"/>
  <c r="E53" i="14"/>
  <c r="BT53" i="14" s="1"/>
  <c r="Q113" i="14"/>
  <c r="AI112" i="14"/>
  <c r="AZ116" i="14"/>
  <c r="BA115" i="14"/>
  <c r="BC115" i="14" s="1"/>
  <c r="BF115" i="14" s="1"/>
  <c r="BB114" i="14"/>
  <c r="BB115" i="14" l="1"/>
  <c r="AZ117" i="14"/>
  <c r="BA116" i="14"/>
  <c r="BC116" i="14" s="1"/>
  <c r="BF116" i="14" s="1"/>
  <c r="Q114" i="14"/>
  <c r="AI113" i="14"/>
  <c r="BQ53" i="14"/>
  <c r="AI114" i="14" l="1"/>
  <c r="Q115" i="14"/>
  <c r="BA117" i="14"/>
  <c r="BC117" i="14" s="1"/>
  <c r="BF117" i="14" s="1"/>
  <c r="AZ118" i="14"/>
  <c r="BB116" i="14"/>
  <c r="BS54" i="14"/>
  <c r="AN54" i="14" s="1"/>
  <c r="M54" i="14" s="1"/>
  <c r="AE54" i="14" l="1"/>
  <c r="BE54" i="14"/>
  <c r="E54" i="14"/>
  <c r="BT54" i="14" s="1"/>
  <c r="AI115" i="14"/>
  <c r="Q116" i="14"/>
  <c r="BA118" i="14"/>
  <c r="BC118" i="14" s="1"/>
  <c r="BF118" i="14" s="1"/>
  <c r="AZ119" i="14"/>
  <c r="BB117" i="14"/>
  <c r="BB118" i="14" l="1"/>
  <c r="AI116" i="14"/>
  <c r="Q117" i="14"/>
  <c r="AZ120" i="14"/>
  <c r="BA119" i="14"/>
  <c r="BC119" i="14" s="1"/>
  <c r="BF119" i="14" s="1"/>
  <c r="BQ54" i="14"/>
  <c r="BB119" i="14" l="1"/>
  <c r="Q118" i="14"/>
  <c r="AI117" i="14"/>
  <c r="AZ121" i="14"/>
  <c r="BA120" i="14"/>
  <c r="BC120" i="14" s="1"/>
  <c r="BF120" i="14" s="1"/>
  <c r="BS55" i="14"/>
  <c r="AN55" i="14" s="1"/>
  <c r="M55" i="14" s="1"/>
  <c r="AE55" i="14" l="1"/>
  <c r="BE55" i="14"/>
  <c r="E55" i="14"/>
  <c r="BT55" i="14" s="1"/>
  <c r="Q119" i="14"/>
  <c r="AI118" i="14"/>
  <c r="AZ122" i="14"/>
  <c r="BA121" i="14"/>
  <c r="BC121" i="14" s="1"/>
  <c r="BF121" i="14" s="1"/>
  <c r="BB120" i="14"/>
  <c r="AI119" i="14" l="1"/>
  <c r="Q120" i="14"/>
  <c r="AZ123" i="14"/>
  <c r="BA122" i="14"/>
  <c r="BC122" i="14" s="1"/>
  <c r="BF122" i="14" s="1"/>
  <c r="BB121" i="14"/>
  <c r="BQ55" i="14"/>
  <c r="BA123" i="14" l="1"/>
  <c r="BC123" i="14" s="1"/>
  <c r="BF123" i="14" s="1"/>
  <c r="AZ124" i="14"/>
  <c r="AI120" i="14"/>
  <c r="Q121" i="14"/>
  <c r="BB122" i="14"/>
  <c r="BS56" i="14"/>
  <c r="AN56" i="14" s="1"/>
  <c r="BB123" i="14" l="1"/>
  <c r="Q122" i="14"/>
  <c r="AI121" i="14"/>
  <c r="AZ125" i="14"/>
  <c r="BA124" i="14"/>
  <c r="BC124" i="14" s="1"/>
  <c r="BF124" i="14" s="1"/>
  <c r="Z56" i="14"/>
  <c r="R56" i="14" s="1"/>
  <c r="M56" i="14"/>
  <c r="BQ56" i="14"/>
  <c r="BB124" i="14" l="1"/>
  <c r="Q123" i="14"/>
  <c r="AI122" i="14"/>
  <c r="AE56" i="14"/>
  <c r="E56" i="14"/>
  <c r="BT56" i="14" s="1"/>
  <c r="BE56" i="14"/>
  <c r="AZ126" i="14"/>
  <c r="BA125" i="14"/>
  <c r="BC125" i="14" s="1"/>
  <c r="BF125" i="14" s="1"/>
  <c r="BS57" i="14"/>
  <c r="AN57" i="14" s="1"/>
  <c r="M57" i="14" s="1"/>
  <c r="BB125" i="14" l="1"/>
  <c r="AZ127" i="14"/>
  <c r="BA126" i="14"/>
  <c r="BC126" i="14" s="1"/>
  <c r="BF126" i="14" s="1"/>
  <c r="Q124" i="14"/>
  <c r="AI123" i="14"/>
  <c r="E57" i="14"/>
  <c r="BT57" i="14" s="1"/>
  <c r="AE57" i="14"/>
  <c r="BE57" i="14"/>
  <c r="BB126" i="14" l="1"/>
  <c r="AI124" i="14"/>
  <c r="Q125" i="14"/>
  <c r="AZ128" i="14"/>
  <c r="BA127" i="14"/>
  <c r="BC127" i="14" s="1"/>
  <c r="BF127" i="14" s="1"/>
  <c r="BQ57" i="14"/>
  <c r="BA128" i="14" l="1"/>
  <c r="BC128" i="14" s="1"/>
  <c r="BF128" i="14" s="1"/>
  <c r="AZ129" i="14"/>
  <c r="AI125" i="14"/>
  <c r="Q126" i="14"/>
  <c r="BB127" i="14"/>
  <c r="BS58" i="14"/>
  <c r="AN58" i="14" s="1"/>
  <c r="M58" i="14" s="1"/>
  <c r="BB128" i="14" l="1"/>
  <c r="Q127" i="14"/>
  <c r="AI126" i="14"/>
  <c r="AZ130" i="14"/>
  <c r="BA129" i="14"/>
  <c r="BC129" i="14" s="1"/>
  <c r="BF129" i="14" s="1"/>
  <c r="BE58" i="14"/>
  <c r="AE58" i="14"/>
  <c r="E58" i="14"/>
  <c r="BT58" i="14" s="1"/>
  <c r="Q128" i="14" l="1"/>
  <c r="AI127" i="14"/>
  <c r="BA130" i="14"/>
  <c r="BC130" i="14" s="1"/>
  <c r="BF130" i="14" s="1"/>
  <c r="AZ131" i="14"/>
  <c r="BB129" i="14"/>
  <c r="BQ58" i="14"/>
  <c r="Q129" i="14" l="1"/>
  <c r="AI128" i="14"/>
  <c r="AZ132" i="14"/>
  <c r="BA131" i="14"/>
  <c r="BC131" i="14" s="1"/>
  <c r="BF131" i="14" s="1"/>
  <c r="BB130" i="14"/>
  <c r="BS59" i="14"/>
  <c r="AN59" i="14" s="1"/>
  <c r="M59" i="14" s="1"/>
  <c r="AZ133" i="14" l="1"/>
  <c r="BA132" i="14"/>
  <c r="BC132" i="14" s="1"/>
  <c r="BF132" i="14" s="1"/>
  <c r="AI129" i="14"/>
  <c r="Q130" i="14"/>
  <c r="AE59" i="14"/>
  <c r="BE59" i="14"/>
  <c r="E59" i="14"/>
  <c r="BT59" i="14" s="1"/>
  <c r="BB131" i="14"/>
  <c r="BB132" i="14" l="1"/>
  <c r="AI130" i="14"/>
  <c r="Q131" i="14"/>
  <c r="AZ134" i="14"/>
  <c r="BA133" i="14"/>
  <c r="BC133" i="14" s="1"/>
  <c r="BF133" i="14" s="1"/>
  <c r="BQ59" i="14"/>
  <c r="AZ135" i="14" l="1"/>
  <c r="BA134" i="14"/>
  <c r="BC134" i="14" s="1"/>
  <c r="BF134" i="14" s="1"/>
  <c r="Q132" i="14"/>
  <c r="AI131" i="14"/>
  <c r="BB133" i="14"/>
  <c r="BS60" i="14"/>
  <c r="AN60" i="14" s="1"/>
  <c r="M60" i="14" s="1"/>
  <c r="BB134" i="14" l="1"/>
  <c r="AZ136" i="14"/>
  <c r="BA135" i="14"/>
  <c r="BC135" i="14" s="1"/>
  <c r="BF135" i="14" s="1"/>
  <c r="AE60" i="14"/>
  <c r="BE60" i="14"/>
  <c r="E60" i="14"/>
  <c r="BT60" i="14" s="1"/>
  <c r="Q133" i="14"/>
  <c r="AI132" i="14"/>
  <c r="BB135" i="14" l="1"/>
  <c r="AZ137" i="14"/>
  <c r="BA136" i="14"/>
  <c r="BC136" i="14" s="1"/>
  <c r="BF136" i="14" s="1"/>
  <c r="AI133" i="14"/>
  <c r="Q134" i="14"/>
  <c r="BQ60" i="14"/>
  <c r="BB136" i="14" l="1"/>
  <c r="AI134" i="14"/>
  <c r="Q135" i="14"/>
  <c r="AZ138" i="14"/>
  <c r="BA137" i="14"/>
  <c r="BC137" i="14" s="1"/>
  <c r="BF137" i="14" s="1"/>
  <c r="BS61" i="14"/>
  <c r="AN61" i="14" s="1"/>
  <c r="M61" i="14" s="1"/>
  <c r="BA138" i="14" l="1"/>
  <c r="BC138" i="14" s="1"/>
  <c r="BF138" i="14" s="1"/>
  <c r="AZ139" i="14"/>
  <c r="AI135" i="14"/>
  <c r="Q136" i="14"/>
  <c r="E61" i="14"/>
  <c r="BT61" i="14" s="1"/>
  <c r="AE61" i="14"/>
  <c r="BE61" i="14"/>
  <c r="BB137" i="14"/>
  <c r="BB138" i="14" l="1"/>
  <c r="Q137" i="14"/>
  <c r="AI136" i="14"/>
  <c r="AZ140" i="14"/>
  <c r="BA139" i="14"/>
  <c r="BC139" i="14" s="1"/>
  <c r="BF139" i="14" s="1"/>
  <c r="BQ61" i="14"/>
  <c r="BA140" i="14" l="1"/>
  <c r="BC140" i="14" s="1"/>
  <c r="BF140" i="14" s="1"/>
  <c r="AZ141" i="14"/>
  <c r="Q138" i="14"/>
  <c r="AI137" i="14"/>
  <c r="BB139" i="14"/>
  <c r="BS62" i="14"/>
  <c r="AN62" i="14" s="1"/>
  <c r="BB140" i="14" l="1"/>
  <c r="BA141" i="14"/>
  <c r="BC141" i="14" s="1"/>
  <c r="BF141" i="14" s="1"/>
  <c r="AZ142" i="14"/>
  <c r="AI138" i="14"/>
  <c r="Q139" i="14"/>
  <c r="Z62" i="14"/>
  <c r="R62" i="14" s="1"/>
  <c r="M62" i="14"/>
  <c r="BB141" i="14" l="1"/>
  <c r="AI139" i="14"/>
  <c r="Q140" i="14"/>
  <c r="AZ143" i="14"/>
  <c r="BA142" i="14"/>
  <c r="BC142" i="14" s="1"/>
  <c r="BF142" i="14" s="1"/>
  <c r="AE62" i="14"/>
  <c r="BE62" i="14"/>
  <c r="E62" i="14"/>
  <c r="BT62" i="14" s="1"/>
  <c r="BQ62" i="14"/>
  <c r="AZ144" i="14" l="1"/>
  <c r="BA143" i="14"/>
  <c r="BC143" i="14" s="1"/>
  <c r="BF143" i="14" s="1"/>
  <c r="AI140" i="14"/>
  <c r="Q141" i="14"/>
  <c r="BB142" i="14"/>
  <c r="BS63" i="14"/>
  <c r="AN63" i="14" s="1"/>
  <c r="M63" i="14" s="1"/>
  <c r="BB143" i="14" l="1"/>
  <c r="AZ145" i="14"/>
  <c r="BA144" i="14"/>
  <c r="BC144" i="14" s="1"/>
  <c r="BF144" i="14" s="1"/>
  <c r="AI141" i="14"/>
  <c r="Q142" i="14"/>
  <c r="BE63" i="14"/>
  <c r="AE63" i="14"/>
  <c r="E63" i="14"/>
  <c r="BT63" i="14" s="1"/>
  <c r="BA145" i="14" l="1"/>
  <c r="BC145" i="14" s="1"/>
  <c r="BF145" i="14" s="1"/>
  <c r="AZ146" i="14"/>
  <c r="Q143" i="14"/>
  <c r="AI142" i="14"/>
  <c r="BB144" i="14"/>
  <c r="BQ63" i="14"/>
  <c r="AZ147" i="14" l="1"/>
  <c r="BA146" i="14"/>
  <c r="BC146" i="14" s="1"/>
  <c r="BF146" i="14" s="1"/>
  <c r="BB145" i="14"/>
  <c r="AI143" i="14"/>
  <c r="Q144" i="14"/>
  <c r="BS64" i="14"/>
  <c r="AN64" i="14" s="1"/>
  <c r="M64" i="14" s="1"/>
  <c r="AE64" i="14" l="1"/>
  <c r="BE64" i="14"/>
  <c r="E64" i="14"/>
  <c r="BT64" i="14" s="1"/>
  <c r="BB146" i="14"/>
  <c r="BA147" i="14"/>
  <c r="BC147" i="14" s="1"/>
  <c r="BF147" i="14" s="1"/>
  <c r="AZ148" i="14"/>
  <c r="AI144" i="14"/>
  <c r="Q145" i="14"/>
  <c r="BQ64" i="14"/>
  <c r="BB147" i="14" l="1"/>
  <c r="Q146" i="14"/>
  <c r="AI145" i="14"/>
  <c r="AZ149" i="14"/>
  <c r="BA148" i="14"/>
  <c r="BC148" i="14" s="1"/>
  <c r="BF148" i="14" s="1"/>
  <c r="BS65" i="14"/>
  <c r="AN65" i="14" s="1"/>
  <c r="M65" i="14" s="1"/>
  <c r="BA149" i="14" l="1"/>
  <c r="BC149" i="14" s="1"/>
  <c r="BF149" i="14" s="1"/>
  <c r="AZ150" i="14"/>
  <c r="AE65" i="14"/>
  <c r="BE65" i="14"/>
  <c r="E65" i="14"/>
  <c r="BT65" i="14" s="1"/>
  <c r="Q147" i="14"/>
  <c r="AI146" i="14"/>
  <c r="BB148" i="14"/>
  <c r="BB149" i="14" l="1"/>
  <c r="AZ151" i="14"/>
  <c r="BA150" i="14"/>
  <c r="BC150" i="14" s="1"/>
  <c r="BF150" i="14" s="1"/>
  <c r="Q148" i="14"/>
  <c r="AI147" i="14"/>
  <c r="BQ65" i="14"/>
  <c r="BB150" i="14" l="1"/>
  <c r="Q149" i="14"/>
  <c r="AI148" i="14"/>
  <c r="AZ152" i="14"/>
  <c r="BA151" i="14"/>
  <c r="BC151" i="14" s="1"/>
  <c r="BF151" i="14" s="1"/>
  <c r="BS66" i="14"/>
  <c r="AN66" i="14" s="1"/>
  <c r="M66" i="14" s="1"/>
  <c r="BB151" i="14" l="1"/>
  <c r="E66" i="14"/>
  <c r="BT66" i="14" s="1"/>
  <c r="AE66" i="14"/>
  <c r="BE66" i="14"/>
  <c r="AI149" i="14"/>
  <c r="Q150" i="14"/>
  <c r="AZ153" i="14"/>
  <c r="BA152" i="14"/>
  <c r="BC152" i="14" s="1"/>
  <c r="BF152" i="14" s="1"/>
  <c r="AI150" i="14" l="1"/>
  <c r="Q151" i="14"/>
  <c r="BB152" i="14"/>
  <c r="BA153" i="14"/>
  <c r="BC153" i="14" s="1"/>
  <c r="BF153" i="14" s="1"/>
  <c r="AZ154" i="14"/>
  <c r="BQ66" i="14"/>
  <c r="BB153" i="14" l="1"/>
  <c r="Q152" i="14"/>
  <c r="AI151" i="14"/>
  <c r="BA154" i="14"/>
  <c r="BC154" i="14" s="1"/>
  <c r="BF154" i="14" s="1"/>
  <c r="AZ155" i="14"/>
  <c r="BS67" i="14"/>
  <c r="AN67" i="14" s="1"/>
  <c r="M67" i="14" s="1"/>
  <c r="AZ156" i="14" l="1"/>
  <c r="BA155" i="14"/>
  <c r="BC155" i="14" s="1"/>
  <c r="BF155" i="14" s="1"/>
  <c r="Q153" i="14"/>
  <c r="AI152" i="14"/>
  <c r="BE67" i="14"/>
  <c r="E67" i="14"/>
  <c r="BT67" i="14" s="1"/>
  <c r="AE67" i="14"/>
  <c r="BB154" i="14"/>
  <c r="BB155" i="14" l="1"/>
  <c r="Q154" i="14"/>
  <c r="AI153" i="14"/>
  <c r="AZ157" i="14"/>
  <c r="BA156" i="14"/>
  <c r="BC156" i="14" s="1"/>
  <c r="BF156" i="14" s="1"/>
  <c r="BQ67" i="14"/>
  <c r="AI154" i="14" l="1"/>
  <c r="Q155" i="14"/>
  <c r="AZ158" i="14"/>
  <c r="BA157" i="14"/>
  <c r="BC157" i="14" s="1"/>
  <c r="BF157" i="14" s="1"/>
  <c r="BB156" i="14"/>
  <c r="BS68" i="14"/>
  <c r="AN68" i="14" s="1"/>
  <c r="BB157" i="14" l="1"/>
  <c r="AI155" i="14"/>
  <c r="Q156" i="14"/>
  <c r="Z68" i="14"/>
  <c r="R68" i="14" s="1"/>
  <c r="M68" i="14"/>
  <c r="AZ159" i="14"/>
  <c r="BA158" i="14"/>
  <c r="BC158" i="14" s="1"/>
  <c r="BF158" i="14" s="1"/>
  <c r="BB158" i="14" l="1"/>
  <c r="AZ160" i="14"/>
  <c r="BA159" i="14"/>
  <c r="BC159" i="14" s="1"/>
  <c r="BF159" i="14" s="1"/>
  <c r="BE68" i="14"/>
  <c r="AE68" i="14"/>
  <c r="E68" i="14"/>
  <c r="BT68" i="14" s="1"/>
  <c r="AI156" i="14"/>
  <c r="Q157" i="14"/>
  <c r="BQ68" i="14"/>
  <c r="BB159" i="14" l="1"/>
  <c r="Q158" i="14"/>
  <c r="AI157" i="14"/>
  <c r="AZ161" i="14"/>
  <c r="BA160" i="14"/>
  <c r="BC160" i="14" s="1"/>
  <c r="BF160" i="14" s="1"/>
  <c r="BS69" i="14"/>
  <c r="AN69" i="14" s="1"/>
  <c r="M69" i="14" s="1"/>
  <c r="BB160" i="14" l="1"/>
  <c r="Q159" i="14"/>
  <c r="AI158" i="14"/>
  <c r="AE69" i="14"/>
  <c r="BE69" i="14"/>
  <c r="E69" i="14"/>
  <c r="BT69" i="14" s="1"/>
  <c r="AZ162" i="14"/>
  <c r="BA161" i="14"/>
  <c r="BC161" i="14" s="1"/>
  <c r="BF161" i="14" s="1"/>
  <c r="BB161" i="14" l="1"/>
  <c r="Q160" i="14"/>
  <c r="AI159" i="14"/>
  <c r="AZ163" i="14"/>
  <c r="BA162" i="14"/>
  <c r="BC162" i="14" s="1"/>
  <c r="BF162" i="14" s="1"/>
  <c r="BQ69" i="14"/>
  <c r="BA163" i="14" l="1"/>
  <c r="BC163" i="14" s="1"/>
  <c r="BF163" i="14" s="1"/>
  <c r="AZ164" i="14"/>
  <c r="AI160" i="14"/>
  <c r="Q161" i="14"/>
  <c r="BB162" i="14"/>
  <c r="BS70" i="14"/>
  <c r="AN70" i="14" s="1"/>
  <c r="M70" i="14" s="1"/>
  <c r="BB163" i="14" l="1"/>
  <c r="AI161" i="14"/>
  <c r="Q162" i="14"/>
  <c r="AZ165" i="14"/>
  <c r="BA164" i="14"/>
  <c r="BC164" i="14" s="1"/>
  <c r="BF164" i="14" s="1"/>
  <c r="AE70" i="14"/>
  <c r="BE70" i="14"/>
  <c r="E70" i="14"/>
  <c r="BT70" i="14" s="1"/>
  <c r="AZ166" i="14" l="1"/>
  <c r="BA165" i="14"/>
  <c r="BC165" i="14" s="1"/>
  <c r="BF165" i="14" s="1"/>
  <c r="Q163" i="14"/>
  <c r="AI162" i="14"/>
  <c r="BB164" i="14"/>
  <c r="BQ70" i="14"/>
  <c r="BB165" i="14" l="1"/>
  <c r="AZ167" i="14"/>
  <c r="BA166" i="14"/>
  <c r="BC166" i="14" s="1"/>
  <c r="BF166" i="14" s="1"/>
  <c r="Q164" i="14"/>
  <c r="AI163" i="14"/>
  <c r="BS71" i="14"/>
  <c r="AN71" i="14" s="1"/>
  <c r="M71" i="14" s="1"/>
  <c r="AZ168" i="14" l="1"/>
  <c r="BA167" i="14"/>
  <c r="BC167" i="14" s="1"/>
  <c r="BF167" i="14" s="1"/>
  <c r="BB166" i="14"/>
  <c r="Q165" i="14"/>
  <c r="AI164" i="14"/>
  <c r="E71" i="14"/>
  <c r="BT71" i="14" s="1"/>
  <c r="AE71" i="14"/>
  <c r="BE71" i="14"/>
  <c r="BB167" i="14" l="1"/>
  <c r="AI165" i="14"/>
  <c r="Q166" i="14"/>
  <c r="AZ169" i="14"/>
  <c r="BA168" i="14"/>
  <c r="BC168" i="14" s="1"/>
  <c r="BF168" i="14" s="1"/>
  <c r="BQ71" i="14"/>
  <c r="AZ170" i="14" l="1"/>
  <c r="BA169" i="14"/>
  <c r="BC169" i="14" s="1"/>
  <c r="BF169" i="14" s="1"/>
  <c r="AI166" i="14"/>
  <c r="Q167" i="14"/>
  <c r="BB168" i="14"/>
  <c r="BS72" i="14"/>
  <c r="AN72" i="14" s="1"/>
  <c r="M72" i="14" s="1"/>
  <c r="BB169" i="14" l="1"/>
  <c r="Q168" i="14"/>
  <c r="AI167" i="14"/>
  <c r="AZ171" i="14"/>
  <c r="BA170" i="14"/>
  <c r="BC170" i="14" s="1"/>
  <c r="BF170" i="14" s="1"/>
  <c r="BE72" i="14"/>
  <c r="AE72" i="14"/>
  <c r="E72" i="14"/>
  <c r="BT72" i="14" s="1"/>
  <c r="BB170" i="14" l="1"/>
  <c r="Q169" i="14"/>
  <c r="AI168" i="14"/>
  <c r="AZ172" i="14"/>
  <c r="BA171" i="14"/>
  <c r="BC171" i="14" s="1"/>
  <c r="BF171" i="14" s="1"/>
  <c r="BQ72" i="14"/>
  <c r="AZ173" i="14" l="1"/>
  <c r="BA172" i="14"/>
  <c r="BC172" i="14" s="1"/>
  <c r="BF172" i="14" s="1"/>
  <c r="AI169" i="14"/>
  <c r="Q170" i="14"/>
  <c r="BB171" i="14"/>
  <c r="BS73" i="14"/>
  <c r="AN73" i="14" s="1"/>
  <c r="M73" i="14" s="1"/>
  <c r="BB172" i="14" l="1"/>
  <c r="AZ174" i="14"/>
  <c r="BA173" i="14"/>
  <c r="BC173" i="14" s="1"/>
  <c r="BF173" i="14" s="1"/>
  <c r="AI170" i="14"/>
  <c r="Q171" i="14"/>
  <c r="AE73" i="14"/>
  <c r="BE73" i="14"/>
  <c r="E73" i="14"/>
  <c r="BT73" i="14" s="1"/>
  <c r="BB173" i="14" l="1"/>
  <c r="AI171" i="14"/>
  <c r="Q172" i="14"/>
  <c r="AZ175" i="14"/>
  <c r="BA174" i="14"/>
  <c r="BC174" i="14" s="1"/>
  <c r="BF174" i="14" s="1"/>
  <c r="BQ73" i="14"/>
  <c r="BB174" i="14" l="1"/>
  <c r="Q173" i="14"/>
  <c r="AI172" i="14"/>
  <c r="AZ176" i="14"/>
  <c r="BA175" i="14"/>
  <c r="BC175" i="14" s="1"/>
  <c r="BF175" i="14" s="1"/>
  <c r="BS74" i="14"/>
  <c r="AN74" i="14" s="1"/>
  <c r="Z74" i="14" l="1"/>
  <c r="R74" i="14" s="1"/>
  <c r="M74" i="14"/>
  <c r="Q174" i="14"/>
  <c r="AI173" i="14"/>
  <c r="AZ177" i="14"/>
  <c r="BA176" i="14"/>
  <c r="BC176" i="14" s="1"/>
  <c r="BF176" i="14" s="1"/>
  <c r="BB175" i="14"/>
  <c r="BA177" i="14" l="1"/>
  <c r="BC177" i="14" s="1"/>
  <c r="BF177" i="14" s="1"/>
  <c r="AZ178" i="14"/>
  <c r="AE74" i="14"/>
  <c r="BE74" i="14"/>
  <c r="E74" i="14"/>
  <c r="BT74" i="14" s="1"/>
  <c r="AI174" i="14"/>
  <c r="Q175" i="14"/>
  <c r="BB176" i="14"/>
  <c r="BB177" i="14" l="1"/>
  <c r="AZ179" i="14"/>
  <c r="BA178" i="14"/>
  <c r="BC178" i="14" s="1"/>
  <c r="BF178" i="14" s="1"/>
  <c r="AI175" i="14"/>
  <c r="Q176" i="14"/>
  <c r="BQ74" i="14"/>
  <c r="BB178" i="14" l="1"/>
  <c r="AI176" i="14"/>
  <c r="Q177" i="14"/>
  <c r="AZ180" i="14"/>
  <c r="BA179" i="14"/>
  <c r="BC179" i="14" s="1"/>
  <c r="BF179" i="14" s="1"/>
  <c r="BS75" i="14"/>
  <c r="AN75" i="14" s="1"/>
  <c r="M75" i="14" s="1"/>
  <c r="BB179" i="14" l="1"/>
  <c r="AE75" i="14"/>
  <c r="BE75" i="14"/>
  <c r="E75" i="14"/>
  <c r="BT75" i="14" s="1"/>
  <c r="Q178" i="14"/>
  <c r="AI177" i="14"/>
  <c r="AZ181" i="14"/>
  <c r="BA180" i="14"/>
  <c r="BC180" i="14" s="1"/>
  <c r="BF180" i="14" s="1"/>
  <c r="BB180" i="14" l="1"/>
  <c r="AZ182" i="14"/>
  <c r="BA181" i="14"/>
  <c r="BC181" i="14" s="1"/>
  <c r="BF181" i="14" s="1"/>
  <c r="Q179" i="14"/>
  <c r="AI178" i="14"/>
  <c r="BQ75" i="14"/>
  <c r="BB181" i="14" l="1"/>
  <c r="AI179" i="14"/>
  <c r="Q180" i="14"/>
  <c r="BA182" i="14"/>
  <c r="BC182" i="14" s="1"/>
  <c r="BF182" i="14" s="1"/>
  <c r="AZ183" i="14"/>
  <c r="BS76" i="14"/>
  <c r="AN76" i="14" s="1"/>
  <c r="M76" i="14" s="1"/>
  <c r="AZ184" i="14" l="1"/>
  <c r="BA183" i="14"/>
  <c r="BC183" i="14" s="1"/>
  <c r="BF183" i="14" s="1"/>
  <c r="AI180" i="14"/>
  <c r="Q181" i="14"/>
  <c r="E76" i="14"/>
  <c r="BT76" i="14" s="1"/>
  <c r="AE76" i="14"/>
  <c r="BE76" i="14"/>
  <c r="BB182" i="14"/>
  <c r="BQ76" i="14"/>
  <c r="BB183" i="14" l="1"/>
  <c r="AZ185" i="14"/>
  <c r="BA184" i="14"/>
  <c r="BC184" i="14" s="1"/>
  <c r="BF184" i="14" s="1"/>
  <c r="Q182" i="14"/>
  <c r="AI181" i="14"/>
  <c r="BS77" i="14"/>
  <c r="AN77" i="14" s="1"/>
  <c r="M77" i="14" s="1"/>
  <c r="BB184" i="14" l="1"/>
  <c r="AZ186" i="14"/>
  <c r="BA185" i="14"/>
  <c r="BC185" i="14" s="1"/>
  <c r="BF185" i="14" s="1"/>
  <c r="BE77" i="14"/>
  <c r="AE77" i="14"/>
  <c r="E77" i="14"/>
  <c r="BT77" i="14" s="1"/>
  <c r="Q183" i="14"/>
  <c r="AI182" i="14"/>
  <c r="AZ187" i="14" l="1"/>
  <c r="BA186" i="14"/>
  <c r="BC186" i="14" s="1"/>
  <c r="BF186" i="14" s="1"/>
  <c r="Q184" i="14"/>
  <c r="AI183" i="14"/>
  <c r="BB185" i="14"/>
  <c r="BQ77" i="14"/>
  <c r="BB186" i="14" l="1"/>
  <c r="AZ188" i="14"/>
  <c r="BA187" i="14"/>
  <c r="BC187" i="14" s="1"/>
  <c r="BF187" i="14" s="1"/>
  <c r="AI184" i="14"/>
  <c r="Q185" i="14"/>
  <c r="BS78" i="14"/>
  <c r="AN78" i="14" s="1"/>
  <c r="M78" i="14" s="1"/>
  <c r="BB187" i="14" l="1"/>
  <c r="AI185" i="14"/>
  <c r="Q186" i="14"/>
  <c r="AZ189" i="14"/>
  <c r="BA188" i="14"/>
  <c r="BC188" i="14" s="1"/>
  <c r="BF188" i="14" s="1"/>
  <c r="AE78" i="14"/>
  <c r="BE78" i="14"/>
  <c r="E78" i="14"/>
  <c r="BT78" i="14" s="1"/>
  <c r="BQ78" i="14"/>
  <c r="AZ190" i="14" l="1"/>
  <c r="BA189" i="14"/>
  <c r="BC189" i="14" s="1"/>
  <c r="BF189" i="14" s="1"/>
  <c r="Q187" i="14"/>
  <c r="AI186" i="14"/>
  <c r="BB188" i="14"/>
  <c r="BS79" i="14"/>
  <c r="AN79" i="14" s="1"/>
  <c r="M79" i="14" s="1"/>
  <c r="BB189" i="14" l="1"/>
  <c r="AZ191" i="14"/>
  <c r="BA190" i="14"/>
  <c r="BC190" i="14" s="1"/>
  <c r="BF190" i="14" s="1"/>
  <c r="AE79" i="14"/>
  <c r="BE79" i="14"/>
  <c r="E79" i="14"/>
  <c r="BT79" i="14" s="1"/>
  <c r="Q188" i="14"/>
  <c r="AI187" i="14"/>
  <c r="BB190" i="14" l="1"/>
  <c r="AZ192" i="14"/>
  <c r="BA191" i="14"/>
  <c r="BC191" i="14" s="1"/>
  <c r="BF191" i="14" s="1"/>
  <c r="Q189" i="14"/>
  <c r="AI188" i="14"/>
  <c r="BQ79" i="14"/>
  <c r="BB191" i="14" l="1"/>
  <c r="AI189" i="14"/>
  <c r="Q190" i="14"/>
  <c r="AZ193" i="14"/>
  <c r="BA192" i="14"/>
  <c r="BC192" i="14" s="1"/>
  <c r="BF192" i="14" s="1"/>
  <c r="BS80" i="14"/>
  <c r="AN80" i="14" s="1"/>
  <c r="AZ194" i="14" l="1"/>
  <c r="BA193" i="14"/>
  <c r="BC193" i="14" s="1"/>
  <c r="BF193" i="14" s="1"/>
  <c r="Z80" i="14"/>
  <c r="R80" i="14" s="1"/>
  <c r="AR86" i="14" s="1"/>
  <c r="M80" i="14"/>
  <c r="AI190" i="14"/>
  <c r="Q191" i="14"/>
  <c r="BB192" i="14"/>
  <c r="BQ80" i="14"/>
  <c r="BB193" i="14" l="1"/>
  <c r="AE80" i="14"/>
  <c r="E80" i="14"/>
  <c r="BE80" i="14"/>
  <c r="AZ195" i="14"/>
  <c r="BA194" i="14"/>
  <c r="BC194" i="14" s="1"/>
  <c r="BF194" i="14" s="1"/>
  <c r="Q192" i="14"/>
  <c r="AI191" i="14"/>
  <c r="Q193" i="14" l="1"/>
  <c r="AI192" i="14"/>
  <c r="AR81" i="14"/>
  <c r="BT80" i="14"/>
  <c r="AZ196" i="14"/>
  <c r="BA195" i="14"/>
  <c r="BC195" i="14" s="1"/>
  <c r="BF195" i="14" s="1"/>
  <c r="BB194" i="14"/>
  <c r="BS81" i="14"/>
  <c r="AN81" i="14" s="1"/>
  <c r="AZ197" i="14" l="1"/>
  <c r="BA196" i="14"/>
  <c r="BC196" i="14" s="1"/>
  <c r="BF196" i="14" s="1"/>
  <c r="AQ81" i="14"/>
  <c r="AS81" i="14" s="1"/>
  <c r="M81" i="14"/>
  <c r="AI193" i="14"/>
  <c r="Q194" i="14"/>
  <c r="BB195" i="14"/>
  <c r="W9" i="14"/>
  <c r="BB196" i="14" l="1"/>
  <c r="AI194" i="14"/>
  <c r="Q195" i="14"/>
  <c r="BA197" i="14"/>
  <c r="BC197" i="14" s="1"/>
  <c r="BF197" i="14" s="1"/>
  <c r="AZ198" i="14"/>
  <c r="E81" i="14"/>
  <c r="Y9" i="14" s="1"/>
  <c r="BE81" i="14"/>
  <c r="AE81" i="14"/>
  <c r="BT81" i="14" l="1"/>
  <c r="AZ199" i="14"/>
  <c r="BA198" i="14"/>
  <c r="BC198" i="14" s="1"/>
  <c r="BF198" i="14" s="1"/>
  <c r="AI195" i="14"/>
  <c r="Q196" i="14"/>
  <c r="BB197" i="14"/>
  <c r="BQ81" i="14"/>
  <c r="BB198" i="14" l="1"/>
  <c r="AZ200" i="14"/>
  <c r="BA199" i="14"/>
  <c r="BC199" i="14" s="1"/>
  <c r="BF199" i="14" s="1"/>
  <c r="Q197" i="14"/>
  <c r="AI196" i="14"/>
  <c r="BS82" i="14"/>
  <c r="AN82" i="14" s="1"/>
  <c r="M82" i="14" s="1"/>
  <c r="AZ201" i="14" l="1"/>
  <c r="BA200" i="14"/>
  <c r="BC200" i="14" s="1"/>
  <c r="BF200" i="14" s="1"/>
  <c r="BB199" i="14"/>
  <c r="AE82" i="14"/>
  <c r="BE82" i="14"/>
  <c r="E82" i="14"/>
  <c r="BT82" i="14" s="1"/>
  <c r="Q198" i="14"/>
  <c r="AI197" i="14"/>
  <c r="AI198" i="14" l="1"/>
  <c r="Q199" i="14"/>
  <c r="AZ202" i="14"/>
  <c r="BA201" i="14"/>
  <c r="BC201" i="14" s="1"/>
  <c r="BF201" i="14" s="1"/>
  <c r="BB200" i="14"/>
  <c r="BQ82" i="14"/>
  <c r="BB201" i="14" l="1"/>
  <c r="AI199" i="14"/>
  <c r="Q200" i="14"/>
  <c r="AZ203" i="14"/>
  <c r="BA202" i="14"/>
  <c r="BC202" i="14" s="1"/>
  <c r="BF202" i="14" s="1"/>
  <c r="BS83" i="14"/>
  <c r="AN83" i="14" s="1"/>
  <c r="M83" i="14" s="1"/>
  <c r="BB202" i="14" l="1"/>
  <c r="E83" i="14"/>
  <c r="BT83" i="14" s="1"/>
  <c r="AE83" i="14"/>
  <c r="BE83" i="14"/>
  <c r="BA203" i="14"/>
  <c r="BC203" i="14" s="1"/>
  <c r="BF203" i="14" s="1"/>
  <c r="AZ204" i="14"/>
  <c r="AI200" i="14"/>
  <c r="Q201" i="14"/>
  <c r="AZ205" i="14" l="1"/>
  <c r="BA204" i="14"/>
  <c r="BC204" i="14" s="1"/>
  <c r="BF204" i="14" s="1"/>
  <c r="AI201" i="14"/>
  <c r="Q202" i="14"/>
  <c r="BB203" i="14"/>
  <c r="BQ83" i="14"/>
  <c r="BB204" i="14" l="1"/>
  <c r="BA205" i="14"/>
  <c r="BC205" i="14" s="1"/>
  <c r="BF205" i="14" s="1"/>
  <c r="AZ206" i="14"/>
  <c r="Q203" i="14"/>
  <c r="AI202" i="14"/>
  <c r="BS84" i="14"/>
  <c r="AN84" i="14" s="1"/>
  <c r="M84" i="14" s="1"/>
  <c r="AZ207" i="14" l="1"/>
  <c r="BA206" i="14"/>
  <c r="BC206" i="14" s="1"/>
  <c r="BF206" i="14" s="1"/>
  <c r="BB205" i="14"/>
  <c r="BE84" i="14"/>
  <c r="E84" i="14"/>
  <c r="BT84" i="14" s="1"/>
  <c r="AE84" i="14"/>
  <c r="Q204" i="14"/>
  <c r="AI203" i="14"/>
  <c r="AI204" i="14" l="1"/>
  <c r="Q205" i="14"/>
  <c r="AZ208" i="14"/>
  <c r="BA207" i="14"/>
  <c r="BC207" i="14" s="1"/>
  <c r="BF207" i="14" s="1"/>
  <c r="BB206" i="14"/>
  <c r="BQ84" i="14"/>
  <c r="BB207" i="14" l="1"/>
  <c r="AI205" i="14"/>
  <c r="Q206" i="14"/>
  <c r="BA208" i="14"/>
  <c r="BC208" i="14" s="1"/>
  <c r="BF208" i="14" s="1"/>
  <c r="AZ209" i="14"/>
  <c r="BS85" i="14"/>
  <c r="AN85" i="14" s="1"/>
  <c r="M85" i="14" s="1"/>
  <c r="BB208" i="14" l="1"/>
  <c r="AZ210" i="14"/>
  <c r="BA209" i="14"/>
  <c r="BC209" i="14" s="1"/>
  <c r="BF209" i="14" s="1"/>
  <c r="AE85" i="14"/>
  <c r="BE85" i="14"/>
  <c r="E85" i="14"/>
  <c r="BT85" i="14" s="1"/>
  <c r="AI206" i="14"/>
  <c r="Q207" i="14"/>
  <c r="BB209" i="14" l="1"/>
  <c r="AI207" i="14"/>
  <c r="Q208" i="14"/>
  <c r="AZ211" i="14"/>
  <c r="BA210" i="14"/>
  <c r="BC210" i="14" s="1"/>
  <c r="BF210" i="14" s="1"/>
  <c r="BQ85" i="14"/>
  <c r="Q209" i="14" l="1"/>
  <c r="AI208" i="14"/>
  <c r="AZ212" i="14"/>
  <c r="BA211" i="14"/>
  <c r="BC211" i="14" s="1"/>
  <c r="BF211" i="14" s="1"/>
  <c r="BB210" i="14"/>
  <c r="BS86" i="14"/>
  <c r="AN86" i="14" s="1"/>
  <c r="Q210" i="14" l="1"/>
  <c r="AI209" i="14"/>
  <c r="AQ86" i="14"/>
  <c r="AS86" i="14" s="1"/>
  <c r="Z86" i="14"/>
  <c r="R86" i="14" s="1"/>
  <c r="M86" i="14"/>
  <c r="AZ213" i="14"/>
  <c r="BA212" i="14"/>
  <c r="BC212" i="14" s="1"/>
  <c r="BF212" i="14" s="1"/>
  <c r="BB211" i="14"/>
  <c r="BB212" i="14" l="1"/>
  <c r="BE86" i="14"/>
  <c r="AE86" i="14"/>
  <c r="E86" i="14"/>
  <c r="BT86" i="14" s="1"/>
  <c r="AI210" i="14"/>
  <c r="Q211" i="14"/>
  <c r="BA213" i="14"/>
  <c r="BC213" i="14" s="1"/>
  <c r="BF213" i="14" s="1"/>
  <c r="AZ214" i="14"/>
  <c r="BQ86" i="14"/>
  <c r="BB213" i="14" l="1"/>
  <c r="AZ215" i="14"/>
  <c r="BA214" i="14"/>
  <c r="BC214" i="14" s="1"/>
  <c r="BF214" i="14" s="1"/>
  <c r="AI211" i="14"/>
  <c r="Q212" i="14"/>
  <c r="BS87" i="14"/>
  <c r="AN87" i="14" s="1"/>
  <c r="M87" i="14" s="1"/>
  <c r="BB214" i="14" l="1"/>
  <c r="AI212" i="14"/>
  <c r="Q213" i="14"/>
  <c r="AZ216" i="14"/>
  <c r="BA215" i="14"/>
  <c r="BC215" i="14" s="1"/>
  <c r="BF215" i="14" s="1"/>
  <c r="AE87" i="14"/>
  <c r="BE87" i="14"/>
  <c r="E87" i="14"/>
  <c r="BT87" i="14" s="1"/>
  <c r="BQ87" i="14"/>
  <c r="BB215" i="14" l="1"/>
  <c r="Q214" i="14"/>
  <c r="AI213" i="14"/>
  <c r="BA216" i="14"/>
  <c r="BC216" i="14" s="1"/>
  <c r="BF216" i="14" s="1"/>
  <c r="AZ217" i="14"/>
  <c r="BS88" i="14"/>
  <c r="AN88" i="14" s="1"/>
  <c r="M88" i="14" s="1"/>
  <c r="AE88" i="14" l="1"/>
  <c r="BE88" i="14"/>
  <c r="E88" i="14"/>
  <c r="BT88" i="14" s="1"/>
  <c r="Q215" i="14"/>
  <c r="AI214" i="14"/>
  <c r="AZ218" i="14"/>
  <c r="BA217" i="14"/>
  <c r="BC217" i="14" s="1"/>
  <c r="BF217" i="14" s="1"/>
  <c r="BB216" i="14"/>
  <c r="Q216" i="14" l="1"/>
  <c r="AI215" i="14"/>
  <c r="AZ219" i="14"/>
  <c r="BA218" i="14"/>
  <c r="BC218" i="14" s="1"/>
  <c r="BF218" i="14" s="1"/>
  <c r="BB217" i="14"/>
  <c r="BQ88" i="14"/>
  <c r="Q217" i="14" l="1"/>
  <c r="AI216" i="14"/>
  <c r="BA219" i="14"/>
  <c r="BC219" i="14" s="1"/>
  <c r="BF219" i="14" s="1"/>
  <c r="AZ220" i="14"/>
  <c r="BB218" i="14"/>
  <c r="BS89" i="14"/>
  <c r="AN89" i="14" s="1"/>
  <c r="M89" i="14" s="1"/>
  <c r="E89" i="14" l="1"/>
  <c r="BT89" i="14" s="1"/>
  <c r="AE89" i="14"/>
  <c r="BE89" i="14"/>
  <c r="AZ221" i="14"/>
  <c r="BA220" i="14"/>
  <c r="BC220" i="14" s="1"/>
  <c r="BF220" i="14" s="1"/>
  <c r="AI217" i="14"/>
  <c r="Q218" i="14"/>
  <c r="BB219" i="14"/>
  <c r="BS90" i="14"/>
  <c r="AN90" i="14" s="1"/>
  <c r="M90" i="14" s="1"/>
  <c r="BQ89" i="14"/>
  <c r="AI218" i="14" l="1"/>
  <c r="Q219" i="14"/>
  <c r="BB220" i="14"/>
  <c r="BE90" i="14"/>
  <c r="AE90" i="14"/>
  <c r="E90" i="14"/>
  <c r="BT90" i="14" s="1"/>
  <c r="BA221" i="14"/>
  <c r="BC221" i="14" s="1"/>
  <c r="BF221" i="14" s="1"/>
  <c r="AZ222" i="14"/>
  <c r="AZ223" i="14" l="1"/>
  <c r="BA222" i="14"/>
  <c r="BC222" i="14" s="1"/>
  <c r="BF222" i="14" s="1"/>
  <c r="AI219" i="14"/>
  <c r="Q220" i="14"/>
  <c r="BB221" i="14"/>
  <c r="BQ90" i="14"/>
  <c r="BB222" i="14" l="1"/>
  <c r="AZ224" i="14"/>
  <c r="BA223" i="14"/>
  <c r="BC223" i="14" s="1"/>
  <c r="BF223" i="14" s="1"/>
  <c r="Q221" i="14"/>
  <c r="AI220" i="14"/>
  <c r="BS91" i="14"/>
  <c r="AN91" i="14" s="1"/>
  <c r="M91" i="14" s="1"/>
  <c r="BB223" i="14" l="1"/>
  <c r="AE91" i="14"/>
  <c r="BE91" i="14"/>
  <c r="E91" i="14"/>
  <c r="BT91" i="14" s="1"/>
  <c r="BA224" i="14"/>
  <c r="BC224" i="14" s="1"/>
  <c r="BF224" i="14" s="1"/>
  <c r="AZ225" i="14"/>
  <c r="Q222" i="14"/>
  <c r="AI221" i="14"/>
  <c r="AZ226" i="14" l="1"/>
  <c r="BA225" i="14"/>
  <c r="BC225" i="14" s="1"/>
  <c r="BF225" i="14" s="1"/>
  <c r="AI222" i="14"/>
  <c r="Q223" i="14"/>
  <c r="BB224" i="14"/>
  <c r="BQ91" i="14"/>
  <c r="AI223" i="14" l="1"/>
  <c r="Q224" i="14"/>
  <c r="BA226" i="14"/>
  <c r="BC226" i="14" s="1"/>
  <c r="BF226" i="14" s="1"/>
  <c r="AZ227" i="14"/>
  <c r="BB225" i="14"/>
  <c r="BS92" i="14"/>
  <c r="AN92" i="14" s="1"/>
  <c r="AZ228" i="14" l="1"/>
  <c r="BA227" i="14"/>
  <c r="BC227" i="14" s="1"/>
  <c r="BF227" i="14" s="1"/>
  <c r="AI224" i="14"/>
  <c r="Q225" i="14"/>
  <c r="Z92" i="14"/>
  <c r="R92" i="14" s="1"/>
  <c r="M92" i="14"/>
  <c r="BB226" i="14"/>
  <c r="BB227" i="14" l="1"/>
  <c r="Q226" i="14"/>
  <c r="AI225" i="14"/>
  <c r="AZ229" i="14"/>
  <c r="BA228" i="14"/>
  <c r="BC228" i="14" s="1"/>
  <c r="BF228" i="14" s="1"/>
  <c r="AE92" i="14"/>
  <c r="BE92" i="14"/>
  <c r="E92" i="14"/>
  <c r="BT92" i="14" s="1"/>
  <c r="BQ92" i="14"/>
  <c r="BA229" i="14" l="1"/>
  <c r="BC229" i="14" s="1"/>
  <c r="BF229" i="14" s="1"/>
  <c r="AZ230" i="14"/>
  <c r="Q227" i="14"/>
  <c r="AI226" i="14"/>
  <c r="BB228" i="14"/>
  <c r="BS93" i="14"/>
  <c r="AN93" i="14" s="1"/>
  <c r="M93" i="14" s="1"/>
  <c r="BB229" i="14" l="1"/>
  <c r="BA230" i="14"/>
  <c r="BC230" i="14" s="1"/>
  <c r="BF230" i="14" s="1"/>
  <c r="AZ231" i="14"/>
  <c r="AI227" i="14"/>
  <c r="Q228" i="14"/>
  <c r="AE93" i="14"/>
  <c r="BE93" i="14"/>
  <c r="E93" i="14"/>
  <c r="BT93" i="14" s="1"/>
  <c r="AI228" i="14" l="1"/>
  <c r="Q229" i="14"/>
  <c r="BA231" i="14"/>
  <c r="BC231" i="14" s="1"/>
  <c r="BF231" i="14" s="1"/>
  <c r="AZ232" i="14"/>
  <c r="BB230" i="14"/>
  <c r="BQ93" i="14"/>
  <c r="AZ233" i="14" l="1"/>
  <c r="BA232" i="14"/>
  <c r="BC232" i="14" s="1"/>
  <c r="BF232" i="14" s="1"/>
  <c r="Q230" i="14"/>
  <c r="AI229" i="14"/>
  <c r="BB231" i="14"/>
  <c r="BS94" i="14"/>
  <c r="AN94" i="14" s="1"/>
  <c r="M94" i="14" s="1"/>
  <c r="BB232" i="14" l="1"/>
  <c r="BA233" i="14"/>
  <c r="BC233" i="14" s="1"/>
  <c r="BF233" i="14" s="1"/>
  <c r="AZ234" i="14"/>
  <c r="E94" i="14"/>
  <c r="BT94" i="14" s="1"/>
  <c r="AE94" i="14"/>
  <c r="BE94" i="14"/>
  <c r="Q231" i="14"/>
  <c r="AI230" i="14"/>
  <c r="BB233" i="14" l="1"/>
  <c r="AZ235" i="14"/>
  <c r="BA234" i="14"/>
  <c r="BC234" i="14" s="1"/>
  <c r="BF234" i="14" s="1"/>
  <c r="Q232" i="14"/>
  <c r="AI231" i="14"/>
  <c r="BQ94" i="14"/>
  <c r="BB234" i="14" l="1"/>
  <c r="AI232" i="14"/>
  <c r="Q233" i="14"/>
  <c r="AZ236" i="14"/>
  <c r="BA235" i="14"/>
  <c r="BC235" i="14" s="1"/>
  <c r="BF235" i="14" s="1"/>
  <c r="BS95" i="14"/>
  <c r="AN95" i="14" s="1"/>
  <c r="M95" i="14" s="1"/>
  <c r="BE95" i="14" l="1"/>
  <c r="AE95" i="14"/>
  <c r="E95" i="14"/>
  <c r="BT95" i="14" s="1"/>
  <c r="AZ237" i="14"/>
  <c r="BA236" i="14"/>
  <c r="BC236" i="14" s="1"/>
  <c r="BF236" i="14" s="1"/>
  <c r="AI233" i="14"/>
  <c r="Q234" i="14"/>
  <c r="BB235" i="14"/>
  <c r="Q235" i="14" l="1"/>
  <c r="AI234" i="14"/>
  <c r="BA237" i="14"/>
  <c r="BC237" i="14" s="1"/>
  <c r="BF237" i="14" s="1"/>
  <c r="AZ238" i="14"/>
  <c r="BB236" i="14"/>
  <c r="BQ95" i="14"/>
  <c r="BA238" i="14" l="1"/>
  <c r="BC238" i="14" s="1"/>
  <c r="BF238" i="14" s="1"/>
  <c r="AZ239" i="14"/>
  <c r="Q236" i="14"/>
  <c r="AI235" i="14"/>
  <c r="BB237" i="14"/>
  <c r="BS96" i="14"/>
  <c r="AN96" i="14" s="1"/>
  <c r="M96" i="14" s="1"/>
  <c r="BB238" i="14" l="1"/>
  <c r="AE96" i="14"/>
  <c r="BE96" i="14"/>
  <c r="E96" i="14"/>
  <c r="BT96" i="14" s="1"/>
  <c r="Q237" i="14"/>
  <c r="AI236" i="14"/>
  <c r="AZ240" i="14"/>
  <c r="BA239" i="14"/>
  <c r="BC239" i="14" s="1"/>
  <c r="BF239" i="14" s="1"/>
  <c r="BQ96" i="14"/>
  <c r="BB239" i="14" l="1"/>
  <c r="AI237" i="14"/>
  <c r="Q238" i="14"/>
  <c r="AZ241" i="14"/>
  <c r="BA240" i="14"/>
  <c r="BC240" i="14" s="1"/>
  <c r="BF240" i="14" s="1"/>
  <c r="BS97" i="14"/>
  <c r="AN97" i="14" s="1"/>
  <c r="M97" i="14" s="1"/>
  <c r="AI238" i="14" l="1"/>
  <c r="Q239" i="14"/>
  <c r="AE97" i="14"/>
  <c r="BE97" i="14"/>
  <c r="E97" i="14"/>
  <c r="BT97" i="14" s="1"/>
  <c r="AZ242" i="14"/>
  <c r="BA241" i="14"/>
  <c r="BC241" i="14" s="1"/>
  <c r="BF241" i="14" s="1"/>
  <c r="BB240" i="14"/>
  <c r="Q240" i="14" l="1"/>
  <c r="AI239" i="14"/>
  <c r="BA242" i="14"/>
  <c r="BC242" i="14" s="1"/>
  <c r="BF242" i="14" s="1"/>
  <c r="AZ243" i="14"/>
  <c r="BB241" i="14"/>
  <c r="BQ97" i="14"/>
  <c r="AZ244" i="14" l="1"/>
  <c r="BA243" i="14"/>
  <c r="BC243" i="14" s="1"/>
  <c r="BF243" i="14" s="1"/>
  <c r="Q241" i="14"/>
  <c r="AI240" i="14"/>
  <c r="BB242" i="14"/>
  <c r="BS98" i="14"/>
  <c r="AN98" i="14" s="1"/>
  <c r="BB243" i="14" l="1"/>
  <c r="AI241" i="14"/>
  <c r="Q242" i="14"/>
  <c r="AZ245" i="14"/>
  <c r="BA244" i="14"/>
  <c r="BC244" i="14" s="1"/>
  <c r="BF244" i="14" s="1"/>
  <c r="Z98" i="14"/>
  <c r="R98" i="14" s="1"/>
  <c r="M98" i="14"/>
  <c r="AZ246" i="14" l="1"/>
  <c r="BA245" i="14"/>
  <c r="BC245" i="14" s="1"/>
  <c r="BF245" i="14" s="1"/>
  <c r="AI242" i="14"/>
  <c r="Q243" i="14"/>
  <c r="AE98" i="14"/>
  <c r="E98" i="14"/>
  <c r="BT98" i="14" s="1"/>
  <c r="BE98" i="14"/>
  <c r="BB244" i="14"/>
  <c r="Q244" i="14" l="1"/>
  <c r="AI243" i="14"/>
  <c r="BB245" i="14"/>
  <c r="BA246" i="14"/>
  <c r="BC246" i="14" s="1"/>
  <c r="BF246" i="14" s="1"/>
  <c r="AZ247" i="14"/>
  <c r="BQ98" i="14"/>
  <c r="BB246" i="14" l="1"/>
  <c r="Q245" i="14"/>
  <c r="AI244" i="14"/>
  <c r="BA247" i="14"/>
  <c r="BC247" i="14" s="1"/>
  <c r="BF247" i="14" s="1"/>
  <c r="AZ248" i="14"/>
  <c r="BS99" i="14"/>
  <c r="AN99" i="14" s="1"/>
  <c r="M99" i="14" s="1"/>
  <c r="BB247" i="14" l="1"/>
  <c r="AI245" i="14"/>
  <c r="Q246" i="14"/>
  <c r="E99" i="14"/>
  <c r="BT99" i="14" s="1"/>
  <c r="AE99" i="14"/>
  <c r="BE99" i="14"/>
  <c r="AZ249" i="14"/>
  <c r="BA248" i="14"/>
  <c r="BC248" i="14" s="1"/>
  <c r="BF248" i="14" s="1"/>
  <c r="AI246" i="14" l="1"/>
  <c r="Q247" i="14"/>
  <c r="BA249" i="14"/>
  <c r="BC249" i="14" s="1"/>
  <c r="BF249" i="14" s="1"/>
  <c r="AZ250" i="14"/>
  <c r="BB248" i="14"/>
  <c r="BQ99" i="14"/>
  <c r="AZ251" i="14" l="1"/>
  <c r="BA250" i="14"/>
  <c r="BC250" i="14" s="1"/>
  <c r="BF250" i="14" s="1"/>
  <c r="Q248" i="14"/>
  <c r="AI247" i="14"/>
  <c r="BB249" i="14"/>
  <c r="BS100" i="14"/>
  <c r="AN100" i="14" s="1"/>
  <c r="M100" i="14" s="1"/>
  <c r="BA251" i="14" l="1"/>
  <c r="BC251" i="14" s="1"/>
  <c r="BF251" i="14" s="1"/>
  <c r="AZ252" i="14"/>
  <c r="BE100" i="14"/>
  <c r="AE100" i="14"/>
  <c r="E100" i="14"/>
  <c r="BT100" i="14" s="1"/>
  <c r="Q249" i="14"/>
  <c r="AI248" i="14"/>
  <c r="BB250" i="14"/>
  <c r="Q250" i="14" l="1"/>
  <c r="AI249" i="14"/>
  <c r="AZ253" i="14"/>
  <c r="BA252" i="14"/>
  <c r="BC252" i="14" s="1"/>
  <c r="BF252" i="14" s="1"/>
  <c r="BB251" i="14"/>
  <c r="BQ100" i="14"/>
  <c r="BA253" i="14" l="1"/>
  <c r="BC253" i="14" s="1"/>
  <c r="BF253" i="14" s="1"/>
  <c r="AZ254" i="14"/>
  <c r="AI250" i="14"/>
  <c r="Q251" i="14"/>
  <c r="BB252" i="14"/>
  <c r="BS101" i="14"/>
  <c r="AN101" i="14" s="1"/>
  <c r="M101" i="14" s="1"/>
  <c r="Q252" i="14" l="1"/>
  <c r="AI251" i="14"/>
  <c r="AZ255" i="14"/>
  <c r="BA254" i="14"/>
  <c r="BC254" i="14" s="1"/>
  <c r="BF254" i="14" s="1"/>
  <c r="AE101" i="14"/>
  <c r="BE101" i="14"/>
  <c r="E101" i="14"/>
  <c r="BT101" i="14" s="1"/>
  <c r="BB253" i="14"/>
  <c r="Q253" i="14" l="1"/>
  <c r="AI252" i="14"/>
  <c r="AZ256" i="14"/>
  <c r="BA255" i="14"/>
  <c r="BC255" i="14" s="1"/>
  <c r="BF255" i="14" s="1"/>
  <c r="BB254" i="14"/>
  <c r="BQ101" i="14"/>
  <c r="AI253" i="14" l="1"/>
  <c r="Q254" i="14"/>
  <c r="BB255" i="14"/>
  <c r="BA256" i="14"/>
  <c r="BC256" i="14" s="1"/>
  <c r="BF256" i="14" s="1"/>
  <c r="AZ257" i="14"/>
  <c r="BS102" i="14"/>
  <c r="AN102" i="14" s="1"/>
  <c r="M102" i="14" s="1"/>
  <c r="AZ258" i="14" l="1"/>
  <c r="BA257" i="14"/>
  <c r="BC257" i="14" s="1"/>
  <c r="BF257" i="14" s="1"/>
  <c r="AI254" i="14"/>
  <c r="Q255" i="14"/>
  <c r="AE102" i="14"/>
  <c r="BE102" i="14"/>
  <c r="E102" i="14"/>
  <c r="BT102" i="14" s="1"/>
  <c r="BB256" i="14"/>
  <c r="BB257" i="14" l="1"/>
  <c r="AI255" i="14"/>
  <c r="Q256" i="14"/>
  <c r="AZ259" i="14"/>
  <c r="BA258" i="14"/>
  <c r="BC258" i="14" s="1"/>
  <c r="BF258" i="14" s="1"/>
  <c r="BQ102" i="14"/>
  <c r="BB258" i="14" l="1"/>
  <c r="Q257" i="14"/>
  <c r="AI256" i="14"/>
  <c r="AZ260" i="14"/>
  <c r="BA259" i="14"/>
  <c r="BC259" i="14" s="1"/>
  <c r="BF259" i="14" s="1"/>
  <c r="BS103" i="14"/>
  <c r="AN103" i="14" s="1"/>
  <c r="M103" i="14" s="1"/>
  <c r="E103" i="14" l="1"/>
  <c r="BT103" i="14" s="1"/>
  <c r="AE103" i="14"/>
  <c r="BE103" i="14"/>
  <c r="AZ261" i="14"/>
  <c r="BA260" i="14"/>
  <c r="BC260" i="14" s="1"/>
  <c r="BF260" i="14" s="1"/>
  <c r="Q258" i="14"/>
  <c r="AI257" i="14"/>
  <c r="BB259" i="14"/>
  <c r="AI258" i="14" l="1"/>
  <c r="Q259" i="14"/>
  <c r="AZ262" i="14"/>
  <c r="BA261" i="14"/>
  <c r="BC261" i="14" s="1"/>
  <c r="BF261" i="14" s="1"/>
  <c r="BB260" i="14"/>
  <c r="BQ103" i="14"/>
  <c r="AI259" i="14" l="1"/>
  <c r="Q260" i="14"/>
  <c r="BB261" i="14"/>
  <c r="BA262" i="14"/>
  <c r="BC262" i="14" s="1"/>
  <c r="BF262" i="14" s="1"/>
  <c r="AZ263" i="14"/>
  <c r="BS104" i="14"/>
  <c r="AN104" i="14" s="1"/>
  <c r="AZ264" i="14" l="1"/>
  <c r="BA263" i="14"/>
  <c r="BC263" i="14" s="1"/>
  <c r="BF263" i="14" s="1"/>
  <c r="AI260" i="14"/>
  <c r="Q261" i="14"/>
  <c r="Z104" i="14"/>
  <c r="R104" i="14" s="1"/>
  <c r="M104" i="14"/>
  <c r="BB262" i="14"/>
  <c r="BB263" i="14" l="1"/>
  <c r="AI261" i="14"/>
  <c r="Q262" i="14"/>
  <c r="AZ265" i="14"/>
  <c r="BA264" i="14"/>
  <c r="BC264" i="14" s="1"/>
  <c r="BF264" i="14" s="1"/>
  <c r="AE104" i="14"/>
  <c r="BE104" i="14"/>
  <c r="E104" i="14"/>
  <c r="BT104" i="14" s="1"/>
  <c r="BQ104" i="14"/>
  <c r="Q263" i="14" l="1"/>
  <c r="AI262" i="14"/>
  <c r="BA265" i="14"/>
  <c r="BC265" i="14" s="1"/>
  <c r="BF265" i="14" s="1"/>
  <c r="AZ266" i="14"/>
  <c r="BB264" i="14"/>
  <c r="BS105" i="14"/>
  <c r="AN105" i="14" s="1"/>
  <c r="M105" i="14" s="1"/>
  <c r="BB265" i="14" l="1"/>
  <c r="Q264" i="14"/>
  <c r="AI263" i="14"/>
  <c r="AZ267" i="14"/>
  <c r="BA266" i="14"/>
  <c r="BC266" i="14" s="1"/>
  <c r="BF266" i="14" s="1"/>
  <c r="BE105" i="14"/>
  <c r="AE105" i="14"/>
  <c r="E105" i="14"/>
  <c r="BT105" i="14" s="1"/>
  <c r="BB266" i="14" l="1"/>
  <c r="AI264" i="14"/>
  <c r="Q265" i="14"/>
  <c r="AZ268" i="14"/>
  <c r="BA267" i="14"/>
  <c r="BC267" i="14" s="1"/>
  <c r="BF267" i="14" s="1"/>
  <c r="BQ105" i="14"/>
  <c r="BA268" i="14" l="1"/>
  <c r="BC268" i="14" s="1"/>
  <c r="BF268" i="14" s="1"/>
  <c r="AZ269" i="14"/>
  <c r="BB267" i="14"/>
  <c r="AI265" i="14"/>
  <c r="Q266" i="14"/>
  <c r="BS106" i="14"/>
  <c r="AN106" i="14" s="1"/>
  <c r="M106" i="14" s="1"/>
  <c r="AE106" i="14" l="1"/>
  <c r="BE106" i="14"/>
  <c r="E106" i="14"/>
  <c r="BT106" i="14" s="1"/>
  <c r="AI266" i="14"/>
  <c r="Q267" i="14"/>
  <c r="BA269" i="14"/>
  <c r="BC269" i="14" s="1"/>
  <c r="BF269" i="14" s="1"/>
  <c r="AZ270" i="14"/>
  <c r="BB268" i="14"/>
  <c r="BB269" i="14" l="1"/>
  <c r="AZ271" i="14"/>
  <c r="BA270" i="14"/>
  <c r="BC270" i="14" s="1"/>
  <c r="BF270" i="14" s="1"/>
  <c r="AI267" i="14"/>
  <c r="Q268" i="14"/>
  <c r="BQ106" i="14"/>
  <c r="AZ272" i="14" l="1"/>
  <c r="BA271" i="14"/>
  <c r="BC271" i="14" s="1"/>
  <c r="BF271" i="14" s="1"/>
  <c r="Q269" i="14"/>
  <c r="AI268" i="14"/>
  <c r="BB270" i="14"/>
  <c r="BS107" i="14"/>
  <c r="AN107" i="14" s="1"/>
  <c r="M107" i="14" s="1"/>
  <c r="AZ273" i="14" l="1"/>
  <c r="BA272" i="14"/>
  <c r="BC272" i="14" s="1"/>
  <c r="BF272" i="14" s="1"/>
  <c r="AE107" i="14"/>
  <c r="BE107" i="14"/>
  <c r="E107" i="14"/>
  <c r="BT107" i="14" s="1"/>
  <c r="Q270" i="14"/>
  <c r="AI269" i="14"/>
  <c r="BB271" i="14"/>
  <c r="BA273" i="14" l="1"/>
  <c r="BC273" i="14" s="1"/>
  <c r="BF273" i="14" s="1"/>
  <c r="AZ274" i="14"/>
  <c r="AI270" i="14"/>
  <c r="Q271" i="14"/>
  <c r="BB272" i="14"/>
  <c r="BQ107" i="14"/>
  <c r="AI271" i="14" l="1"/>
  <c r="Q272" i="14"/>
  <c r="BA274" i="14"/>
  <c r="BC274" i="14" s="1"/>
  <c r="BF274" i="14" s="1"/>
  <c r="AZ275" i="14"/>
  <c r="BB273" i="14"/>
  <c r="BS108" i="14"/>
  <c r="AN108" i="14" s="1"/>
  <c r="M108" i="14" s="1"/>
  <c r="AZ276" i="14" l="1"/>
  <c r="BA275" i="14"/>
  <c r="BC275" i="14" s="1"/>
  <c r="BF275" i="14" s="1"/>
  <c r="AI272" i="14"/>
  <c r="Q273" i="14"/>
  <c r="E108" i="14"/>
  <c r="BT108" i="14" s="1"/>
  <c r="AE108" i="14"/>
  <c r="BE108" i="14"/>
  <c r="BB274" i="14"/>
  <c r="BQ108" i="14"/>
  <c r="AZ277" i="14" l="1"/>
  <c r="BA276" i="14"/>
  <c r="BC276" i="14" s="1"/>
  <c r="BF276" i="14" s="1"/>
  <c r="Q274" i="14"/>
  <c r="AI273" i="14"/>
  <c r="BB275" i="14"/>
  <c r="BS109" i="14"/>
  <c r="AN109" i="14" s="1"/>
  <c r="M109" i="14" s="1"/>
  <c r="BA277" i="14" l="1"/>
  <c r="BC277" i="14" s="1"/>
  <c r="BF277" i="14" s="1"/>
  <c r="AZ278" i="14"/>
  <c r="BE109" i="14"/>
  <c r="AE109" i="14"/>
  <c r="E109" i="14"/>
  <c r="BT109" i="14" s="1"/>
  <c r="Q275" i="14"/>
  <c r="AI274" i="14"/>
  <c r="BB276" i="14"/>
  <c r="AZ279" i="14" l="1"/>
  <c r="BA278" i="14"/>
  <c r="BC278" i="14" s="1"/>
  <c r="BF278" i="14" s="1"/>
  <c r="AI275" i="14"/>
  <c r="Q276" i="14"/>
  <c r="BB277" i="14"/>
  <c r="BQ109" i="14"/>
  <c r="BB278" i="14" l="1"/>
  <c r="AI276" i="14"/>
  <c r="Q277" i="14"/>
  <c r="AZ280" i="14"/>
  <c r="BA279" i="14"/>
  <c r="BC279" i="14" s="1"/>
  <c r="BF279" i="14" s="1"/>
  <c r="BS110" i="14"/>
  <c r="AN110" i="14" s="1"/>
  <c r="AZ281" i="14" l="1"/>
  <c r="BA280" i="14"/>
  <c r="BC280" i="14" s="1"/>
  <c r="BF280" i="14" s="1"/>
  <c r="Q278" i="14"/>
  <c r="AI277" i="14"/>
  <c r="Z110" i="14"/>
  <c r="R110" i="14" s="1"/>
  <c r="M110" i="14"/>
  <c r="BB279" i="14"/>
  <c r="BB280" i="14" l="1"/>
  <c r="AZ282" i="14"/>
  <c r="BA281" i="14"/>
  <c r="BC281" i="14" s="1"/>
  <c r="BF281" i="14" s="1"/>
  <c r="BE110" i="14"/>
  <c r="AE110" i="14"/>
  <c r="E110" i="14"/>
  <c r="BT110" i="14" s="1"/>
  <c r="Q279" i="14"/>
  <c r="AI278" i="14"/>
  <c r="BQ110" i="14"/>
  <c r="BB281" i="14" l="1"/>
  <c r="AZ283" i="14"/>
  <c r="BA282" i="14"/>
  <c r="BC282" i="14" s="1"/>
  <c r="BF282" i="14" s="1"/>
  <c r="Q280" i="14"/>
  <c r="AI279" i="14"/>
  <c r="BS111" i="14"/>
  <c r="AN111" i="14" s="1"/>
  <c r="M111" i="14" s="1"/>
  <c r="BB282" i="14" l="1"/>
  <c r="AI280" i="14"/>
  <c r="Q281" i="14"/>
  <c r="AZ284" i="14"/>
  <c r="BA283" i="14"/>
  <c r="BC283" i="14" s="1"/>
  <c r="BF283" i="14" s="1"/>
  <c r="AE111" i="14"/>
  <c r="BE111" i="14"/>
  <c r="E111" i="14"/>
  <c r="BT111" i="14" s="1"/>
  <c r="AZ285" i="14" l="1"/>
  <c r="BA284" i="14"/>
  <c r="BC284" i="14" s="1"/>
  <c r="BF284" i="14" s="1"/>
  <c r="AI281" i="14"/>
  <c r="Q282" i="14"/>
  <c r="BB283" i="14"/>
  <c r="BQ111" i="14"/>
  <c r="BB284" i="14" l="1"/>
  <c r="Q283" i="14"/>
  <c r="AI282" i="14"/>
  <c r="BA285" i="14"/>
  <c r="BC285" i="14" s="1"/>
  <c r="BF285" i="14" s="1"/>
  <c r="AZ286" i="14"/>
  <c r="BS112" i="14"/>
  <c r="AN112" i="14" s="1"/>
  <c r="M112" i="14" s="1"/>
  <c r="Q284" i="14" l="1"/>
  <c r="AI283" i="14"/>
  <c r="BA286" i="14"/>
  <c r="BC286" i="14" s="1"/>
  <c r="BF286" i="14" s="1"/>
  <c r="AZ287" i="14"/>
  <c r="AE112" i="14"/>
  <c r="BE112" i="14"/>
  <c r="E112" i="14"/>
  <c r="BT112" i="14" s="1"/>
  <c r="BB285" i="14"/>
  <c r="BA287" i="14" l="1"/>
  <c r="BC287" i="14" s="1"/>
  <c r="BF287" i="14" s="1"/>
  <c r="AZ288" i="14"/>
  <c r="Q285" i="14"/>
  <c r="AI284" i="14"/>
  <c r="BB286" i="14"/>
  <c r="BQ112" i="14"/>
  <c r="AI285" i="14" l="1"/>
  <c r="Q286" i="14"/>
  <c r="BA288" i="14"/>
  <c r="BC288" i="14" s="1"/>
  <c r="BF288" i="14" s="1"/>
  <c r="AZ289" i="14"/>
  <c r="BB287" i="14"/>
  <c r="BS113" i="14"/>
  <c r="AN113" i="14" s="1"/>
  <c r="M113" i="14" s="1"/>
  <c r="E113" i="14" l="1"/>
  <c r="BT113" i="14" s="1"/>
  <c r="AE113" i="14"/>
  <c r="BE113" i="14"/>
  <c r="AZ290" i="14"/>
  <c r="BA289" i="14"/>
  <c r="BC289" i="14" s="1"/>
  <c r="BF289" i="14" s="1"/>
  <c r="AI286" i="14"/>
  <c r="Q287" i="14"/>
  <c r="BB288" i="14"/>
  <c r="BQ113" i="14"/>
  <c r="AZ291" i="14" l="1"/>
  <c r="BA290" i="14"/>
  <c r="BC290" i="14" s="1"/>
  <c r="BF290" i="14" s="1"/>
  <c r="Q288" i="14"/>
  <c r="AI287" i="14"/>
  <c r="BB289" i="14"/>
  <c r="BS114" i="14"/>
  <c r="AN114" i="14" s="1"/>
  <c r="M114" i="14" s="1"/>
  <c r="BB290" i="14" l="1"/>
  <c r="BA291" i="14"/>
  <c r="BC291" i="14" s="1"/>
  <c r="BF291" i="14" s="1"/>
  <c r="AZ292" i="14"/>
  <c r="BE114" i="14"/>
  <c r="AE114" i="14"/>
  <c r="E114" i="14"/>
  <c r="BT114" i="14" s="1"/>
  <c r="Q289" i="14"/>
  <c r="AI288" i="14"/>
  <c r="BB291" i="14" l="1"/>
  <c r="BA292" i="14"/>
  <c r="BC292" i="14" s="1"/>
  <c r="BF292" i="14" s="1"/>
  <c r="AZ293" i="14"/>
  <c r="AI289" i="14"/>
  <c r="Q290" i="14"/>
  <c r="BQ114" i="14"/>
  <c r="AI290" i="14" l="1"/>
  <c r="Q291" i="14"/>
  <c r="BB292" i="14"/>
  <c r="BA293" i="14"/>
  <c r="BC293" i="14" s="1"/>
  <c r="BF293" i="14" s="1"/>
  <c r="AZ294" i="14"/>
  <c r="BS115" i="14"/>
  <c r="AN115" i="14" s="1"/>
  <c r="M115" i="14" s="1"/>
  <c r="BB293" i="14" l="1"/>
  <c r="AI291" i="14"/>
  <c r="Q292" i="14"/>
  <c r="BA294" i="14"/>
  <c r="BC294" i="14" s="1"/>
  <c r="BF294" i="14" s="1"/>
  <c r="AZ295" i="14"/>
  <c r="AE115" i="14"/>
  <c r="BE115" i="14"/>
  <c r="E115" i="14"/>
  <c r="BT115" i="14" s="1"/>
  <c r="AZ296" i="14" l="1"/>
  <c r="BA295" i="14"/>
  <c r="BC295" i="14" s="1"/>
  <c r="BF295" i="14" s="1"/>
  <c r="Q293" i="14"/>
  <c r="AI292" i="14"/>
  <c r="BB294" i="14"/>
  <c r="BQ115" i="14"/>
  <c r="BB295" i="14" l="1"/>
  <c r="AZ297" i="14"/>
  <c r="BA296" i="14"/>
  <c r="BC296" i="14" s="1"/>
  <c r="BF296" i="14" s="1"/>
  <c r="Q294" i="14"/>
  <c r="AI293" i="14"/>
  <c r="BS116" i="14"/>
  <c r="AN116" i="14" s="1"/>
  <c r="BB296" i="14" l="1"/>
  <c r="AI294" i="14"/>
  <c r="Q295" i="14"/>
  <c r="BA297" i="14"/>
  <c r="BC297" i="14" s="1"/>
  <c r="BF297" i="14" s="1"/>
  <c r="AZ298" i="14"/>
  <c r="Z116" i="14"/>
  <c r="R116" i="14" s="1"/>
  <c r="M116" i="14"/>
  <c r="BB297" i="14" l="1"/>
  <c r="BA298" i="14"/>
  <c r="BC298" i="14" s="1"/>
  <c r="BF298" i="14" s="1"/>
  <c r="AZ299" i="14"/>
  <c r="AI295" i="14"/>
  <c r="Q296" i="14"/>
  <c r="AE116" i="14"/>
  <c r="BE116" i="14"/>
  <c r="E116" i="14"/>
  <c r="BT116" i="14" s="1"/>
  <c r="BB298" i="14" l="1"/>
  <c r="AI296" i="14"/>
  <c r="Q297" i="14"/>
  <c r="BA299" i="14"/>
  <c r="BC299" i="14" s="1"/>
  <c r="BF299" i="14" s="1"/>
  <c r="AZ300" i="14"/>
  <c r="BQ116" i="14"/>
  <c r="BA300" i="14" l="1"/>
  <c r="BC300" i="14" s="1"/>
  <c r="BF300" i="14" s="1"/>
  <c r="AZ301" i="14"/>
  <c r="Q298" i="14"/>
  <c r="AI297" i="14"/>
  <c r="BB299" i="14"/>
  <c r="BS117" i="14"/>
  <c r="AN117" i="14" s="1"/>
  <c r="M117" i="14" s="1"/>
  <c r="BB300" i="14" l="1"/>
  <c r="BA301" i="14"/>
  <c r="BC301" i="14" s="1"/>
  <c r="BF301" i="14" s="1"/>
  <c r="AZ302" i="14"/>
  <c r="AE117" i="14"/>
  <c r="BE117" i="14"/>
  <c r="E117" i="14"/>
  <c r="BT117" i="14" s="1"/>
  <c r="Q299" i="14"/>
  <c r="AI298" i="14"/>
  <c r="BB301" i="14" l="1"/>
  <c r="AZ303" i="14"/>
  <c r="BA302" i="14"/>
  <c r="BC302" i="14" s="1"/>
  <c r="BF302" i="14" s="1"/>
  <c r="AI299" i="14"/>
  <c r="Q300" i="14"/>
  <c r="BQ117" i="14"/>
  <c r="AI300" i="14" l="1"/>
  <c r="Q301" i="14"/>
  <c r="BB302" i="14"/>
  <c r="BA303" i="14"/>
  <c r="BC303" i="14" s="1"/>
  <c r="BF303" i="14" s="1"/>
  <c r="AZ304" i="14"/>
  <c r="BS118" i="14"/>
  <c r="AN118" i="14" s="1"/>
  <c r="M118" i="14" s="1"/>
  <c r="BB303" i="14" l="1"/>
  <c r="BA304" i="14"/>
  <c r="BC304" i="14" s="1"/>
  <c r="BF304" i="14" s="1"/>
  <c r="AZ305" i="14"/>
  <c r="AI301" i="14"/>
  <c r="Q302" i="14"/>
  <c r="E118" i="14"/>
  <c r="BT118" i="14" s="1"/>
  <c r="AE118" i="14"/>
  <c r="BE118" i="14"/>
  <c r="BB304" i="14" l="1"/>
  <c r="AI302" i="14"/>
  <c r="Q303" i="14"/>
  <c r="AZ306" i="14"/>
  <c r="BA305" i="14"/>
  <c r="BC305" i="14" s="1"/>
  <c r="BF305" i="14" s="1"/>
  <c r="BQ118" i="14"/>
  <c r="AZ307" i="14" l="1"/>
  <c r="BA306" i="14"/>
  <c r="BC306" i="14" s="1"/>
  <c r="BF306" i="14" s="1"/>
  <c r="Q304" i="14"/>
  <c r="AI303" i="14"/>
  <c r="BB305" i="14"/>
  <c r="BS119" i="14"/>
  <c r="AN119" i="14" s="1"/>
  <c r="M119" i="14" s="1"/>
  <c r="BB306" i="14" l="1"/>
  <c r="Q305" i="14"/>
  <c r="AI304" i="14"/>
  <c r="AZ308" i="14"/>
  <c r="BA307" i="14"/>
  <c r="BC307" i="14" s="1"/>
  <c r="BF307" i="14" s="1"/>
  <c r="BE119" i="14"/>
  <c r="AE119" i="14"/>
  <c r="E119" i="14"/>
  <c r="BT119" i="14" s="1"/>
  <c r="BB307" i="14" l="1"/>
  <c r="AI305" i="14"/>
  <c r="Q306" i="14"/>
  <c r="AZ309" i="14"/>
  <c r="BA308" i="14"/>
  <c r="BC308" i="14" s="1"/>
  <c r="BF308" i="14" s="1"/>
  <c r="BQ119" i="14"/>
  <c r="BB308" i="14" l="1"/>
  <c r="AI306" i="14"/>
  <c r="Q307" i="14"/>
  <c r="BA309" i="14"/>
  <c r="BC309" i="14" s="1"/>
  <c r="BF309" i="14" s="1"/>
  <c r="AZ310" i="14"/>
  <c r="BS120" i="14"/>
  <c r="AN120" i="14" s="1"/>
  <c r="M120" i="14" s="1"/>
  <c r="AZ311" i="14" l="1"/>
  <c r="BA310" i="14"/>
  <c r="BC310" i="14" s="1"/>
  <c r="BF310" i="14" s="1"/>
  <c r="Q308" i="14"/>
  <c r="AI307" i="14"/>
  <c r="AE120" i="14"/>
  <c r="BE120" i="14"/>
  <c r="E120" i="14"/>
  <c r="BT120" i="14" s="1"/>
  <c r="BB309" i="14"/>
  <c r="BS121" i="14"/>
  <c r="AN121" i="14" s="1"/>
  <c r="M121" i="14" s="1"/>
  <c r="BQ120" i="14"/>
  <c r="BB310" i="14" l="1"/>
  <c r="Q309" i="14"/>
  <c r="AI308" i="14"/>
  <c r="AZ312" i="14"/>
  <c r="BA311" i="14"/>
  <c r="BC311" i="14" s="1"/>
  <c r="BF311" i="14" s="1"/>
  <c r="AE121" i="14"/>
  <c r="BE121" i="14"/>
  <c r="E121" i="14"/>
  <c r="BT121" i="14" s="1"/>
  <c r="BB311" i="14" l="1"/>
  <c r="Q310" i="14"/>
  <c r="AI309" i="14"/>
  <c r="AZ313" i="14"/>
  <c r="BA312" i="14"/>
  <c r="BC312" i="14" s="1"/>
  <c r="BF312" i="14" s="1"/>
  <c r="BQ121" i="14"/>
  <c r="Q311" i="14" l="1"/>
  <c r="AI310" i="14"/>
  <c r="BB312" i="14"/>
  <c r="AZ314" i="14"/>
  <c r="BA313" i="14"/>
  <c r="BC313" i="14" s="1"/>
  <c r="BF313" i="14" s="1"/>
  <c r="BS122" i="14"/>
  <c r="AN122" i="14" s="1"/>
  <c r="BB313" i="14" l="1"/>
  <c r="AZ315" i="14"/>
  <c r="BA314" i="14"/>
  <c r="BC314" i="14" s="1"/>
  <c r="BF314" i="14" s="1"/>
  <c r="AI311" i="14"/>
  <c r="Q312" i="14"/>
  <c r="Z122" i="14"/>
  <c r="R122" i="14" s="1"/>
  <c r="M122" i="14"/>
  <c r="BB314" i="14" l="1"/>
  <c r="AI312" i="14"/>
  <c r="Q313" i="14"/>
  <c r="AZ316" i="14"/>
  <c r="BA315" i="14"/>
  <c r="BC315" i="14" s="1"/>
  <c r="BF315" i="14" s="1"/>
  <c r="AE122" i="14"/>
  <c r="E122" i="14"/>
  <c r="BT122" i="14" s="1"/>
  <c r="BE122" i="14"/>
  <c r="AZ317" i="14" l="1"/>
  <c r="BA316" i="14"/>
  <c r="BC316" i="14" s="1"/>
  <c r="BF316" i="14" s="1"/>
  <c r="Q314" i="14"/>
  <c r="AI313" i="14"/>
  <c r="BB315" i="14"/>
  <c r="BQ122" i="14"/>
  <c r="BB316" i="14" l="1"/>
  <c r="AZ318" i="14"/>
  <c r="BA317" i="14"/>
  <c r="BC317" i="14" s="1"/>
  <c r="BF317" i="14" s="1"/>
  <c r="Q315" i="14"/>
  <c r="AI314" i="14"/>
  <c r="BS123" i="14"/>
  <c r="AN123" i="14" s="1"/>
  <c r="M123" i="14" s="1"/>
  <c r="BB317" i="14" l="1"/>
  <c r="AZ319" i="14"/>
  <c r="BA318" i="14"/>
  <c r="BC318" i="14" s="1"/>
  <c r="BF318" i="14" s="1"/>
  <c r="E123" i="14"/>
  <c r="BT123" i="14" s="1"/>
  <c r="AE123" i="14"/>
  <c r="BE123" i="14"/>
  <c r="Q316" i="14"/>
  <c r="AI315" i="14"/>
  <c r="BB318" i="14" l="1"/>
  <c r="AI316" i="14"/>
  <c r="Q317" i="14"/>
  <c r="AZ320" i="14"/>
  <c r="BA319" i="14"/>
  <c r="BC319" i="14" s="1"/>
  <c r="BF319" i="14" s="1"/>
  <c r="BQ123" i="14"/>
  <c r="AZ321" i="14" l="1"/>
  <c r="BA320" i="14"/>
  <c r="BC320" i="14" s="1"/>
  <c r="BF320" i="14" s="1"/>
  <c r="AI317" i="14"/>
  <c r="Q318" i="14"/>
  <c r="BB319" i="14"/>
  <c r="BS124" i="14"/>
  <c r="AN124" i="14" s="1"/>
  <c r="M124" i="14" s="1"/>
  <c r="BB320" i="14" l="1"/>
  <c r="Q319" i="14"/>
  <c r="AI318" i="14"/>
  <c r="BA321" i="14"/>
  <c r="BC321" i="14" s="1"/>
  <c r="BF321" i="14" s="1"/>
  <c r="AZ322" i="14"/>
  <c r="BE124" i="14"/>
  <c r="AE124" i="14"/>
  <c r="E124" i="14"/>
  <c r="BT124" i="14" s="1"/>
  <c r="Q320" i="14" l="1"/>
  <c r="AI319" i="14"/>
  <c r="AZ323" i="14"/>
  <c r="BA322" i="14"/>
  <c r="BC322" i="14" s="1"/>
  <c r="BF322" i="14" s="1"/>
  <c r="BB321" i="14"/>
  <c r="BQ124" i="14"/>
  <c r="BB322" i="14" l="1"/>
  <c r="Q321" i="14"/>
  <c r="AI320" i="14"/>
  <c r="AZ324" i="14"/>
  <c r="BA323" i="14"/>
  <c r="BC323" i="14" s="1"/>
  <c r="BF323" i="14" s="1"/>
  <c r="BS125" i="14"/>
  <c r="AN125" i="14" s="1"/>
  <c r="M125" i="14" s="1"/>
  <c r="BB323" i="14" l="1"/>
  <c r="AI321" i="14"/>
  <c r="Q322" i="14"/>
  <c r="AE125" i="14"/>
  <c r="BE125" i="14"/>
  <c r="E125" i="14"/>
  <c r="BT125" i="14" s="1"/>
  <c r="AZ325" i="14"/>
  <c r="BA324" i="14"/>
  <c r="BC324" i="14" s="1"/>
  <c r="BF324" i="14" s="1"/>
  <c r="BQ125" i="14"/>
  <c r="AZ326" i="14" l="1"/>
  <c r="BA325" i="14"/>
  <c r="BC325" i="14" s="1"/>
  <c r="BF325" i="14" s="1"/>
  <c r="AI322" i="14"/>
  <c r="Q323" i="14"/>
  <c r="BB324" i="14"/>
  <c r="BS126" i="14"/>
  <c r="AN126" i="14" s="1"/>
  <c r="M126" i="14" s="1"/>
  <c r="BB325" i="14" l="1"/>
  <c r="AI323" i="14"/>
  <c r="Q324" i="14"/>
  <c r="AZ327" i="14"/>
  <c r="BA326" i="14"/>
  <c r="BC326" i="14" s="1"/>
  <c r="BF326" i="14" s="1"/>
  <c r="AE126" i="14"/>
  <c r="BE126" i="14"/>
  <c r="E126" i="14"/>
  <c r="BT126" i="14" s="1"/>
  <c r="AZ328" i="14" l="1"/>
  <c r="BA327" i="14"/>
  <c r="BC327" i="14" s="1"/>
  <c r="BF327" i="14" s="1"/>
  <c r="Q325" i="14"/>
  <c r="AI324" i="14"/>
  <c r="BB326" i="14"/>
  <c r="BQ126" i="14"/>
  <c r="BB327" i="14" l="1"/>
  <c r="AZ329" i="14"/>
  <c r="BA328" i="14"/>
  <c r="BC328" i="14" s="1"/>
  <c r="BF328" i="14" s="1"/>
  <c r="Q326" i="14"/>
  <c r="AI325" i="14"/>
  <c r="BS127" i="14"/>
  <c r="AN127" i="14" s="1"/>
  <c r="M127" i="14" s="1"/>
  <c r="BB328" i="14" l="1"/>
  <c r="Q327" i="14"/>
  <c r="AI326" i="14"/>
  <c r="AZ330" i="14"/>
  <c r="BA329" i="14"/>
  <c r="BC329" i="14" s="1"/>
  <c r="BF329" i="14" s="1"/>
  <c r="AE127" i="14"/>
  <c r="E127" i="14"/>
  <c r="BT127" i="14" s="1"/>
  <c r="BE127" i="14"/>
  <c r="BS128" i="14"/>
  <c r="AN128" i="14" s="1"/>
  <c r="BQ127" i="14"/>
  <c r="Q328" i="14" l="1"/>
  <c r="AI327" i="14"/>
  <c r="BB329" i="14"/>
  <c r="Z128" i="14"/>
  <c r="R128" i="14" s="1"/>
  <c r="M128" i="14"/>
  <c r="BA330" i="14"/>
  <c r="BC330" i="14" s="1"/>
  <c r="BF330" i="14" s="1"/>
  <c r="AZ331" i="14"/>
  <c r="BB330" i="14" l="1"/>
  <c r="AZ332" i="14"/>
  <c r="BA331" i="14"/>
  <c r="BC331" i="14" s="1"/>
  <c r="BF331" i="14" s="1"/>
  <c r="AE128" i="14"/>
  <c r="E128" i="14"/>
  <c r="BT128" i="14" s="1"/>
  <c r="BE128" i="14"/>
  <c r="AI328" i="14"/>
  <c r="Q329" i="14"/>
  <c r="BQ128" i="14"/>
  <c r="BB331" i="14" l="1"/>
  <c r="AI329" i="14"/>
  <c r="Q330" i="14"/>
  <c r="AZ333" i="14"/>
  <c r="BA332" i="14"/>
  <c r="BC332" i="14" s="1"/>
  <c r="BF332" i="14" s="1"/>
  <c r="BS129" i="14"/>
  <c r="AN129" i="14" s="1"/>
  <c r="M129" i="14" s="1"/>
  <c r="AZ334" i="14" l="1"/>
  <c r="BA333" i="14"/>
  <c r="BC333" i="14" s="1"/>
  <c r="BF333" i="14" s="1"/>
  <c r="BE129" i="14"/>
  <c r="AE129" i="14"/>
  <c r="E129" i="14"/>
  <c r="BT129" i="14" s="1"/>
  <c r="Q331" i="14"/>
  <c r="AI330" i="14"/>
  <c r="BB332" i="14"/>
  <c r="BB333" i="14" l="1"/>
  <c r="AZ335" i="14"/>
  <c r="BA334" i="14"/>
  <c r="BC334" i="14" s="1"/>
  <c r="BF334" i="14" s="1"/>
  <c r="Q332" i="14"/>
  <c r="AI331" i="14"/>
  <c r="BQ129" i="14"/>
  <c r="Q333" i="14" l="1"/>
  <c r="AI332" i="14"/>
  <c r="AZ336" i="14"/>
  <c r="BA335" i="14"/>
  <c r="BC335" i="14" s="1"/>
  <c r="BF335" i="14" s="1"/>
  <c r="BB334" i="14"/>
  <c r="BS130" i="14"/>
  <c r="AN130" i="14" s="1"/>
  <c r="M130" i="14" s="1"/>
  <c r="AE130" i="14" l="1"/>
  <c r="BE130" i="14"/>
  <c r="E130" i="14"/>
  <c r="BT130" i="14" s="1"/>
  <c r="AZ337" i="14"/>
  <c r="BA336" i="14"/>
  <c r="BC336" i="14" s="1"/>
  <c r="BF336" i="14" s="1"/>
  <c r="AI333" i="14"/>
  <c r="Q334" i="14"/>
  <c r="BB335" i="14"/>
  <c r="AI334" i="14" l="1"/>
  <c r="Q335" i="14"/>
  <c r="AZ338" i="14"/>
  <c r="BA337" i="14"/>
  <c r="BC337" i="14" s="1"/>
  <c r="BF337" i="14" s="1"/>
  <c r="BB336" i="14"/>
  <c r="BQ130" i="14"/>
  <c r="AZ339" i="14" l="1"/>
  <c r="BA338" i="14"/>
  <c r="BC338" i="14" s="1"/>
  <c r="BF338" i="14" s="1"/>
  <c r="Q336" i="14"/>
  <c r="AI335" i="14"/>
  <c r="BB337" i="14"/>
  <c r="BS131" i="14"/>
  <c r="AN131" i="14" s="1"/>
  <c r="M131" i="14" s="1"/>
  <c r="AZ340" i="14" l="1"/>
  <c r="BA339" i="14"/>
  <c r="BC339" i="14" s="1"/>
  <c r="BF339" i="14" s="1"/>
  <c r="BB338" i="14"/>
  <c r="AE131" i="14"/>
  <c r="BE131" i="14"/>
  <c r="E131" i="14"/>
  <c r="BT131" i="14" s="1"/>
  <c r="Q337" i="14"/>
  <c r="AI336" i="14"/>
  <c r="AI337" i="14" l="1"/>
  <c r="Q338" i="14"/>
  <c r="BB339" i="14"/>
  <c r="BA340" i="14"/>
  <c r="BC340" i="14" s="1"/>
  <c r="BF340" i="14" s="1"/>
  <c r="AZ341" i="14"/>
  <c r="BQ131" i="14"/>
  <c r="AZ342" i="14" l="1"/>
  <c r="BA341" i="14"/>
  <c r="BC341" i="14" s="1"/>
  <c r="BF341" i="14" s="1"/>
  <c r="AI338" i="14"/>
  <c r="Q339" i="14"/>
  <c r="BB340" i="14"/>
  <c r="BS132" i="14"/>
  <c r="AN132" i="14" s="1"/>
  <c r="M132" i="14" s="1"/>
  <c r="BB341" i="14" l="1"/>
  <c r="AI339" i="14"/>
  <c r="Q340" i="14"/>
  <c r="AZ343" i="14"/>
  <c r="BA342" i="14"/>
  <c r="BC342" i="14" s="1"/>
  <c r="BF342" i="14" s="1"/>
  <c r="BE132" i="14"/>
  <c r="AE132" i="14"/>
  <c r="E132" i="14"/>
  <c r="BT132" i="14" s="1"/>
  <c r="BB342" i="14" l="1"/>
  <c r="Q341" i="14"/>
  <c r="AI340" i="14"/>
  <c r="BA343" i="14"/>
  <c r="BC343" i="14" s="1"/>
  <c r="BF343" i="14" s="1"/>
  <c r="AZ344" i="14"/>
  <c r="BQ132" i="14"/>
  <c r="BB343" i="14" l="1"/>
  <c r="BA344" i="14"/>
  <c r="BC344" i="14" s="1"/>
  <c r="BF344" i="14" s="1"/>
  <c r="AZ345" i="14"/>
  <c r="Q342" i="14"/>
  <c r="AI341" i="14"/>
  <c r="BS133" i="14"/>
  <c r="AN133" i="14" s="1"/>
  <c r="M133" i="14" s="1"/>
  <c r="BB344" i="14" l="1"/>
  <c r="AI342" i="14"/>
  <c r="Q343" i="14"/>
  <c r="BE133" i="14"/>
  <c r="AE133" i="14"/>
  <c r="E133" i="14"/>
  <c r="BT133" i="14" s="1"/>
  <c r="BA345" i="14"/>
  <c r="BC345" i="14" s="1"/>
  <c r="BF345" i="14" s="1"/>
  <c r="AZ346" i="14"/>
  <c r="BB345" i="14" l="1"/>
  <c r="BA346" i="14"/>
  <c r="BC346" i="14" s="1"/>
  <c r="BF346" i="14" s="1"/>
  <c r="AZ347" i="14"/>
  <c r="AI343" i="14"/>
  <c r="Q344" i="14"/>
  <c r="BQ133" i="14"/>
  <c r="BB346" i="14" l="1"/>
  <c r="AI344" i="14"/>
  <c r="Q345" i="14"/>
  <c r="BA347" i="14"/>
  <c r="BC347" i="14" s="1"/>
  <c r="BF347" i="14" s="1"/>
  <c r="AZ348" i="14"/>
  <c r="BS134" i="14"/>
  <c r="AN134" i="14" s="1"/>
  <c r="Q346" i="14" l="1"/>
  <c r="AI345" i="14"/>
  <c r="BA348" i="14"/>
  <c r="BC348" i="14" s="1"/>
  <c r="BF348" i="14" s="1"/>
  <c r="AZ349" i="14"/>
  <c r="Z134" i="14"/>
  <c r="R134" i="14" s="1"/>
  <c r="M134" i="14"/>
  <c r="BB347" i="14"/>
  <c r="BQ134" i="14"/>
  <c r="BA349" i="14" l="1"/>
  <c r="BC349" i="14" s="1"/>
  <c r="BF349" i="14" s="1"/>
  <c r="AZ350" i="14"/>
  <c r="Q347" i="14"/>
  <c r="AI346" i="14"/>
  <c r="BE134" i="14"/>
  <c r="AE134" i="14"/>
  <c r="E134" i="14"/>
  <c r="BT134" i="14" s="1"/>
  <c r="BB348" i="14"/>
  <c r="BS135" i="14"/>
  <c r="AN135" i="14" s="1"/>
  <c r="M135" i="14" s="1"/>
  <c r="AE135" i="14" l="1"/>
  <c r="BE135" i="14"/>
  <c r="E135" i="14"/>
  <c r="BT135" i="14" s="1"/>
  <c r="BA350" i="14"/>
  <c r="BC350" i="14" s="1"/>
  <c r="BF350" i="14" s="1"/>
  <c r="AZ351" i="14"/>
  <c r="AI347" i="14"/>
  <c r="Q348" i="14"/>
  <c r="BB349" i="14"/>
  <c r="AI348" i="14" l="1"/>
  <c r="Q349" i="14"/>
  <c r="BA351" i="14"/>
  <c r="BC351" i="14" s="1"/>
  <c r="BF351" i="14" s="1"/>
  <c r="AZ352" i="14"/>
  <c r="BB350" i="14"/>
  <c r="BQ135" i="14"/>
  <c r="BA352" i="14" l="1"/>
  <c r="BC352" i="14" s="1"/>
  <c r="BF352" i="14" s="1"/>
  <c r="AZ353" i="14"/>
  <c r="Q350" i="14"/>
  <c r="AI349" i="14"/>
  <c r="BB351" i="14"/>
  <c r="BS136" i="14"/>
  <c r="AN136" i="14" s="1"/>
  <c r="M136" i="14" s="1"/>
  <c r="AZ354" i="14" l="1"/>
  <c r="BA353" i="14"/>
  <c r="BC353" i="14" s="1"/>
  <c r="BF353" i="14" s="1"/>
  <c r="AE136" i="14"/>
  <c r="BE136" i="14"/>
  <c r="E136" i="14"/>
  <c r="BT136" i="14" s="1"/>
  <c r="Q351" i="14"/>
  <c r="AI350" i="14"/>
  <c r="BB352" i="14"/>
  <c r="BB353" i="14" l="1"/>
  <c r="BA354" i="14"/>
  <c r="BC354" i="14" s="1"/>
  <c r="BF354" i="14" s="1"/>
  <c r="AZ355" i="14"/>
  <c r="Q352" i="14"/>
  <c r="AI351" i="14"/>
  <c r="BQ136" i="14"/>
  <c r="BB354" i="14" l="1"/>
  <c r="AI352" i="14"/>
  <c r="Q353" i="14"/>
  <c r="BA355" i="14"/>
  <c r="BC355" i="14" s="1"/>
  <c r="BF355" i="14" s="1"/>
  <c r="AZ356" i="14"/>
  <c r="BS137" i="14"/>
  <c r="AN137" i="14" s="1"/>
  <c r="M137" i="14" s="1"/>
  <c r="AZ357" i="14" l="1"/>
  <c r="BA356" i="14"/>
  <c r="BC356" i="14" s="1"/>
  <c r="BF356" i="14" s="1"/>
  <c r="AI353" i="14"/>
  <c r="Q354" i="14"/>
  <c r="BE137" i="14"/>
  <c r="AE137" i="14"/>
  <c r="E137" i="14"/>
  <c r="BT137" i="14" s="1"/>
  <c r="BB355" i="14"/>
  <c r="BB356" i="14" l="1"/>
  <c r="Q355" i="14"/>
  <c r="AI354" i="14"/>
  <c r="AZ358" i="14"/>
  <c r="BA357" i="14"/>
  <c r="BC357" i="14" s="1"/>
  <c r="BF357" i="14" s="1"/>
  <c r="BQ137" i="14"/>
  <c r="Q356" i="14" l="1"/>
  <c r="AI355" i="14"/>
  <c r="BA358" i="14"/>
  <c r="BC358" i="14" s="1"/>
  <c r="BF358" i="14" s="1"/>
  <c r="AZ359" i="14"/>
  <c r="BB357" i="14"/>
  <c r="BS138" i="14"/>
  <c r="AN138" i="14" s="1"/>
  <c r="M138" i="14" s="1"/>
  <c r="BA359" i="14" l="1"/>
  <c r="BC359" i="14" s="1"/>
  <c r="BF359" i="14" s="1"/>
  <c r="AZ360" i="14"/>
  <c r="Q357" i="14"/>
  <c r="AI356" i="14"/>
  <c r="BE138" i="14"/>
  <c r="AE138" i="14"/>
  <c r="E138" i="14"/>
  <c r="BT138" i="14" s="1"/>
  <c r="BB358" i="14"/>
  <c r="BB359" i="14" l="1"/>
  <c r="AI357" i="14"/>
  <c r="Q358" i="14"/>
  <c r="BA360" i="14"/>
  <c r="BC360" i="14" s="1"/>
  <c r="BF360" i="14" s="1"/>
  <c r="AZ361" i="14"/>
  <c r="BQ138" i="14"/>
  <c r="AZ362" i="14" l="1"/>
  <c r="BA361" i="14"/>
  <c r="BC361" i="14" s="1"/>
  <c r="BF361" i="14" s="1"/>
  <c r="AI358" i="14"/>
  <c r="Q359" i="14"/>
  <c r="BB360" i="14"/>
  <c r="BS139" i="14"/>
  <c r="AN139" i="14" s="1"/>
  <c r="M139" i="14" s="1"/>
  <c r="BB361" i="14" l="1"/>
  <c r="Q360" i="14"/>
  <c r="AI359" i="14"/>
  <c r="AZ363" i="14"/>
  <c r="BA362" i="14"/>
  <c r="BC362" i="14" s="1"/>
  <c r="BF362" i="14" s="1"/>
  <c r="AE139" i="14"/>
  <c r="BE139" i="14"/>
  <c r="E139" i="14"/>
  <c r="BT139" i="14" s="1"/>
  <c r="BQ139" i="14"/>
  <c r="AZ364" i="14" l="1"/>
  <c r="BA363" i="14"/>
  <c r="BC363" i="14" s="1"/>
  <c r="BF363" i="14" s="1"/>
  <c r="Q361" i="14"/>
  <c r="AI360" i="14"/>
  <c r="BB362" i="14"/>
  <c r="BS140" i="14"/>
  <c r="AN140" i="14" s="1"/>
  <c r="BB363" i="14" l="1"/>
  <c r="AZ365" i="14"/>
  <c r="BA364" i="14"/>
  <c r="BC364" i="14" s="1"/>
  <c r="BF364" i="14" s="1"/>
  <c r="AI361" i="14"/>
  <c r="Q362" i="14"/>
  <c r="Z140" i="14"/>
  <c r="R140" i="14" s="1"/>
  <c r="AR146" i="14" s="1"/>
  <c r="M140" i="14"/>
  <c r="BB364" i="14" l="1"/>
  <c r="AI362" i="14"/>
  <c r="Q363" i="14"/>
  <c r="BA365" i="14"/>
  <c r="BC365" i="14" s="1"/>
  <c r="BF365" i="14" s="1"/>
  <c r="AZ366" i="14"/>
  <c r="AE140" i="14"/>
  <c r="BE140" i="14"/>
  <c r="E140" i="14"/>
  <c r="BQ140" i="14"/>
  <c r="AR141" i="14" l="1"/>
  <c r="BT140" i="14"/>
  <c r="AZ367" i="14"/>
  <c r="BA366" i="14"/>
  <c r="BC366" i="14" s="1"/>
  <c r="BF366" i="14" s="1"/>
  <c r="AI363" i="14"/>
  <c r="Q364" i="14"/>
  <c r="BB365" i="14"/>
  <c r="BB366" i="14" l="1"/>
  <c r="Q365" i="14"/>
  <c r="AI364" i="14"/>
  <c r="AZ368" i="14"/>
  <c r="BA367" i="14"/>
  <c r="BC367" i="14" s="1"/>
  <c r="BF367" i="14" s="1"/>
  <c r="BS141" i="14"/>
  <c r="AN141" i="14" s="1"/>
  <c r="BB367" i="14" l="1"/>
  <c r="Q366" i="14"/>
  <c r="AI365" i="14"/>
  <c r="BA368" i="14"/>
  <c r="BC368" i="14" s="1"/>
  <c r="BF368" i="14" s="1"/>
  <c r="AZ369" i="14"/>
  <c r="AQ141" i="14"/>
  <c r="AS141" i="14" s="1"/>
  <c r="M141" i="14"/>
  <c r="W10" i="14"/>
  <c r="AZ370" i="14" l="1"/>
  <c r="BA369" i="14"/>
  <c r="BC369" i="14" s="1"/>
  <c r="BF369" i="14" s="1"/>
  <c r="AI366" i="14"/>
  <c r="Q367" i="14"/>
  <c r="BE141" i="14"/>
  <c r="AE141" i="14"/>
  <c r="E141" i="14"/>
  <c r="BT141" i="14" s="1"/>
  <c r="BB368" i="14"/>
  <c r="BB369" i="14" l="1"/>
  <c r="AZ371" i="14"/>
  <c r="BA370" i="14"/>
  <c r="BC370" i="14" s="1"/>
  <c r="BF370" i="14" s="1"/>
  <c r="Y10" i="14"/>
  <c r="AI367" i="14"/>
  <c r="Q368" i="14"/>
  <c r="BQ141" i="14"/>
  <c r="AZ372" i="14" l="1"/>
  <c r="BA371" i="14"/>
  <c r="BC371" i="14" s="1"/>
  <c r="BF371" i="14" s="1"/>
  <c r="Q369" i="14"/>
  <c r="AI368" i="14"/>
  <c r="BB370" i="14"/>
  <c r="BS142" i="14"/>
  <c r="AN142" i="14" s="1"/>
  <c r="M142" i="14" s="1"/>
  <c r="BB371" i="14" l="1"/>
  <c r="AZ373" i="14"/>
  <c r="BA372" i="14"/>
  <c r="BC372" i="14" s="1"/>
  <c r="BF372" i="14" s="1"/>
  <c r="BE142" i="14"/>
  <c r="AE142" i="14"/>
  <c r="E142" i="14"/>
  <c r="BT142" i="14" s="1"/>
  <c r="Q370" i="14"/>
  <c r="AI369" i="14"/>
  <c r="BB372" i="14" l="1"/>
  <c r="BA373" i="14"/>
  <c r="BC373" i="14" s="1"/>
  <c r="BF373" i="14" s="1"/>
  <c r="AZ374" i="14"/>
  <c r="AI370" i="14"/>
  <c r="Q371" i="14"/>
  <c r="BQ142" i="14"/>
  <c r="BB373" i="14" l="1"/>
  <c r="AI371" i="14"/>
  <c r="Q372" i="14"/>
  <c r="BA374" i="14"/>
  <c r="BC374" i="14" s="1"/>
  <c r="BF374" i="14" s="1"/>
  <c r="AZ375" i="14"/>
  <c r="BS143" i="14"/>
  <c r="AN143" i="14" s="1"/>
  <c r="M143" i="14" s="1"/>
  <c r="AE143" i="14" l="1"/>
  <c r="BE143" i="14"/>
  <c r="E143" i="14"/>
  <c r="BT143" i="14" s="1"/>
  <c r="AZ376" i="14"/>
  <c r="BA375" i="14"/>
  <c r="BC375" i="14" s="1"/>
  <c r="BF375" i="14" s="1"/>
  <c r="Q373" i="14"/>
  <c r="AI372" i="14"/>
  <c r="BB374" i="14"/>
  <c r="BB375" i="14" l="1"/>
  <c r="Q374" i="14"/>
  <c r="AI373" i="14"/>
  <c r="BA376" i="14"/>
  <c r="BC376" i="14" s="1"/>
  <c r="BF376" i="14" s="1"/>
  <c r="AZ377" i="14"/>
  <c r="BQ143" i="14"/>
  <c r="BB376" i="14" l="1"/>
  <c r="AZ378" i="14"/>
  <c r="BA377" i="14"/>
  <c r="BC377" i="14" s="1"/>
  <c r="BF377" i="14" s="1"/>
  <c r="Q375" i="14"/>
  <c r="AI374" i="14"/>
  <c r="BS144" i="14"/>
  <c r="AN144" i="14" s="1"/>
  <c r="M144" i="14" s="1"/>
  <c r="BB377" i="14" l="1"/>
  <c r="AI375" i="14"/>
  <c r="Q376" i="14"/>
  <c r="AZ379" i="14"/>
  <c r="BA378" i="14"/>
  <c r="BC378" i="14" s="1"/>
  <c r="BF378" i="14" s="1"/>
  <c r="BE144" i="14"/>
  <c r="AE144" i="14"/>
  <c r="E144" i="14"/>
  <c r="BT144" i="14" s="1"/>
  <c r="BA379" i="14" l="1"/>
  <c r="BC379" i="14" s="1"/>
  <c r="BF379" i="14" s="1"/>
  <c r="AZ380" i="14"/>
  <c r="AI376" i="14"/>
  <c r="Q377" i="14"/>
  <c r="BB378" i="14"/>
  <c r="BQ144" i="14"/>
  <c r="BB379" i="14" l="1"/>
  <c r="Q378" i="14"/>
  <c r="AI377" i="14"/>
  <c r="BA380" i="14"/>
  <c r="BC380" i="14" s="1"/>
  <c r="BF380" i="14" s="1"/>
  <c r="AZ381" i="14"/>
  <c r="BS145" i="14"/>
  <c r="AN145" i="14" s="1"/>
  <c r="M145" i="14" s="1"/>
  <c r="AE145" i="14" l="1"/>
  <c r="BE145" i="14"/>
  <c r="E145" i="14"/>
  <c r="BT145" i="14" s="1"/>
  <c r="AZ382" i="14"/>
  <c r="BA381" i="14"/>
  <c r="BC381" i="14" s="1"/>
  <c r="BF381" i="14" s="1"/>
  <c r="Q379" i="14"/>
  <c r="AI378" i="14"/>
  <c r="BB380" i="14"/>
  <c r="AI379" i="14" l="1"/>
  <c r="Q380" i="14"/>
  <c r="AZ383" i="14"/>
  <c r="BA382" i="14"/>
  <c r="BC382" i="14" s="1"/>
  <c r="BF382" i="14" s="1"/>
  <c r="BB381" i="14"/>
  <c r="BQ145" i="14"/>
  <c r="BA383" i="14" l="1"/>
  <c r="BC383" i="14" s="1"/>
  <c r="BF383" i="14" s="1"/>
  <c r="AZ384" i="14"/>
  <c r="AI380" i="14"/>
  <c r="Q381" i="14"/>
  <c r="BB382" i="14"/>
  <c r="BS146" i="14"/>
  <c r="AN146" i="14" s="1"/>
  <c r="BB383" i="14" l="1"/>
  <c r="AI381" i="14"/>
  <c r="Q382" i="14"/>
  <c r="AZ385" i="14"/>
  <c r="BA384" i="14"/>
  <c r="BC384" i="14" s="1"/>
  <c r="BF384" i="14" s="1"/>
  <c r="AQ146" i="14"/>
  <c r="AS146" i="14" s="1"/>
  <c r="Z146" i="14"/>
  <c r="R146" i="14" s="1"/>
  <c r="M146" i="14"/>
  <c r="BE146" i="14" l="1"/>
  <c r="AE146" i="14"/>
  <c r="E146" i="14"/>
  <c r="BT146" i="14" s="1"/>
  <c r="BA385" i="14"/>
  <c r="BC385" i="14" s="1"/>
  <c r="BF385" i="14" s="1"/>
  <c r="AZ386" i="14"/>
  <c r="AI382" i="14"/>
  <c r="Q383" i="14"/>
  <c r="BB384" i="14"/>
  <c r="BQ146" i="14"/>
  <c r="BB385" i="14" l="1"/>
  <c r="Q384" i="14"/>
  <c r="AI383" i="14"/>
  <c r="AZ387" i="14"/>
  <c r="BA386" i="14"/>
  <c r="BC386" i="14" s="1"/>
  <c r="BF386" i="14" s="1"/>
  <c r="BS147" i="14"/>
  <c r="AN147" i="14" s="1"/>
  <c r="M147" i="14" s="1"/>
  <c r="Q385" i="14" l="1"/>
  <c r="AI384" i="14"/>
  <c r="BA387" i="14"/>
  <c r="BC387" i="14" s="1"/>
  <c r="BF387" i="14" s="1"/>
  <c r="AZ388" i="14"/>
  <c r="AE147" i="14"/>
  <c r="BE147" i="14"/>
  <c r="E147" i="14"/>
  <c r="BT147" i="14" s="1"/>
  <c r="BB386" i="14"/>
  <c r="BQ147" i="14"/>
  <c r="BB387" i="14" l="1"/>
  <c r="AZ389" i="14"/>
  <c r="BA388" i="14"/>
  <c r="BC388" i="14" s="1"/>
  <c r="BF388" i="14" s="1"/>
  <c r="AI385" i="14"/>
  <c r="Q386" i="14"/>
  <c r="BS148" i="14"/>
  <c r="AN148" i="14" s="1"/>
  <c r="M148" i="14" s="1"/>
  <c r="BB388" i="14" l="1"/>
  <c r="BE148" i="14"/>
  <c r="AE148" i="14"/>
  <c r="E148" i="14"/>
  <c r="BT148" i="14" s="1"/>
  <c r="AI386" i="14"/>
  <c r="Q387" i="14"/>
  <c r="BA389" i="14"/>
  <c r="BC389" i="14" s="1"/>
  <c r="BF389" i="14" s="1"/>
  <c r="AZ390" i="14"/>
  <c r="BB389" i="14" l="1"/>
  <c r="AI387" i="14"/>
  <c r="Q388" i="14"/>
  <c r="BA390" i="14"/>
  <c r="BC390" i="14" s="1"/>
  <c r="BF390" i="14" s="1"/>
  <c r="AZ391" i="14"/>
  <c r="BQ148" i="14"/>
  <c r="AZ392" i="14" l="1"/>
  <c r="BA391" i="14"/>
  <c r="BC391" i="14" s="1"/>
  <c r="BF391" i="14" s="1"/>
  <c r="AI388" i="14"/>
  <c r="Q389" i="14"/>
  <c r="BB390" i="14"/>
  <c r="BS149" i="14"/>
  <c r="AN149" i="14" s="1"/>
  <c r="M149" i="14" s="1"/>
  <c r="BB391" i="14" l="1"/>
  <c r="Q390" i="14"/>
  <c r="AI389" i="14"/>
  <c r="BA392" i="14"/>
  <c r="BC392" i="14" s="1"/>
  <c r="BF392" i="14" s="1"/>
  <c r="AZ393" i="14"/>
  <c r="AE149" i="14"/>
  <c r="BE149" i="14"/>
  <c r="E149" i="14"/>
  <c r="BT149" i="14" s="1"/>
  <c r="AZ394" i="14" l="1"/>
  <c r="BA393" i="14"/>
  <c r="BC393" i="14" s="1"/>
  <c r="BF393" i="14" s="1"/>
  <c r="Q391" i="14"/>
  <c r="AI390" i="14"/>
  <c r="BB392" i="14"/>
  <c r="BQ149" i="14"/>
  <c r="BB393" i="14" l="1"/>
  <c r="BA394" i="14"/>
  <c r="BC394" i="14" s="1"/>
  <c r="BF394" i="14" s="1"/>
  <c r="AZ395" i="14"/>
  <c r="AI391" i="14"/>
  <c r="Q392" i="14"/>
  <c r="BS150" i="14"/>
  <c r="AN150" i="14" s="1"/>
  <c r="M150" i="14" s="1"/>
  <c r="BB394" i="14" l="1"/>
  <c r="BE150" i="14"/>
  <c r="AE150" i="14"/>
  <c r="E150" i="14"/>
  <c r="BT150" i="14" s="1"/>
  <c r="AI392" i="14"/>
  <c r="Q393" i="14"/>
  <c r="BA395" i="14"/>
  <c r="BC395" i="14" s="1"/>
  <c r="BF395" i="14" s="1"/>
  <c r="AZ396" i="14"/>
  <c r="BI27" i="1"/>
  <c r="BI33" i="1" s="1"/>
  <c r="BI39" i="1" s="1"/>
  <c r="BI45" i="1" s="1"/>
  <c r="BI51" i="1" s="1"/>
  <c r="BI57" i="1" s="1"/>
  <c r="BI63" i="1" s="1"/>
  <c r="BJ27" i="1"/>
  <c r="BJ33" i="1" s="1"/>
  <c r="BJ39" i="1" s="1"/>
  <c r="BJ45" i="1" s="1"/>
  <c r="BJ51" i="1" s="1"/>
  <c r="BJ57" i="1" s="1"/>
  <c r="BJ63" i="1" s="1"/>
  <c r="BJ69" i="1" s="1"/>
  <c r="BJ75" i="1" s="1"/>
  <c r="BJ87" i="1" s="1"/>
  <c r="BJ93" i="1" s="1"/>
  <c r="BJ99" i="1" s="1"/>
  <c r="BJ105" i="1" s="1"/>
  <c r="BJ111" i="1" s="1"/>
  <c r="BJ117" i="1" s="1"/>
  <c r="BJ123" i="1" s="1"/>
  <c r="BJ129" i="1" s="1"/>
  <c r="BJ135" i="1" s="1"/>
  <c r="BJ147" i="1" s="1"/>
  <c r="BJ153" i="1" s="1"/>
  <c r="BJ159" i="1" s="1"/>
  <c r="BJ165" i="1" s="1"/>
  <c r="BJ171" i="1" s="1"/>
  <c r="BJ177" i="1" s="1"/>
  <c r="BJ183" i="1" s="1"/>
  <c r="BJ189" i="1" s="1"/>
  <c r="BJ195" i="1" s="1"/>
  <c r="BJ207" i="1" s="1"/>
  <c r="BJ213" i="1" s="1"/>
  <c r="BJ219" i="1" s="1"/>
  <c r="BJ225" i="1" s="1"/>
  <c r="BJ231" i="1" s="1"/>
  <c r="BJ237" i="1" s="1"/>
  <c r="BJ243" i="1" s="1"/>
  <c r="BJ249" i="1" s="1"/>
  <c r="BJ255" i="1" s="1"/>
  <c r="BJ267" i="1" s="1"/>
  <c r="BJ273" i="1" s="1"/>
  <c r="BJ279" i="1" s="1"/>
  <c r="BJ285" i="1" s="1"/>
  <c r="BJ291" i="1" s="1"/>
  <c r="BJ297" i="1" s="1"/>
  <c r="BJ303" i="1" s="1"/>
  <c r="BJ309" i="1" s="1"/>
  <c r="BJ315" i="1" s="1"/>
  <c r="BJ327" i="1" s="1"/>
  <c r="BJ333" i="1" s="1"/>
  <c r="BJ339" i="1" s="1"/>
  <c r="BJ345" i="1" s="1"/>
  <c r="BJ351" i="1" s="1"/>
  <c r="BJ357" i="1" s="1"/>
  <c r="BJ363" i="1" s="1"/>
  <c r="BJ369" i="1" s="1"/>
  <c r="BJ375" i="1" s="1"/>
  <c r="BJ387" i="1" s="1"/>
  <c r="BJ393" i="1" s="1"/>
  <c r="BJ399" i="1" s="1"/>
  <c r="BJ405" i="1" s="1"/>
  <c r="BJ411" i="1" s="1"/>
  <c r="BJ417" i="1" s="1"/>
  <c r="BJ423" i="1" s="1"/>
  <c r="BJ429" i="1" s="1"/>
  <c r="BJ435" i="1" s="1"/>
  <c r="BK27" i="1"/>
  <c r="BK33" i="1" s="1"/>
  <c r="BK39" i="1" s="1"/>
  <c r="BK45" i="1" s="1"/>
  <c r="BK51" i="1" s="1"/>
  <c r="BK57" i="1" s="1"/>
  <c r="BK63" i="1" s="1"/>
  <c r="BK69" i="1" s="1"/>
  <c r="BK75" i="1" s="1"/>
  <c r="BK81" i="1" s="1"/>
  <c r="BK87" i="1" s="1"/>
  <c r="BK93" i="1" s="1"/>
  <c r="BK99" i="1" s="1"/>
  <c r="BK105" i="1" s="1"/>
  <c r="BK111" i="1" s="1"/>
  <c r="BK117" i="1" s="1"/>
  <c r="BK123" i="1" s="1"/>
  <c r="BK129" i="1" s="1"/>
  <c r="BK135" i="1" s="1"/>
  <c r="BK141" i="1" s="1"/>
  <c r="BK147" i="1" s="1"/>
  <c r="BK153" i="1" s="1"/>
  <c r="BK159" i="1" s="1"/>
  <c r="BK165" i="1" s="1"/>
  <c r="BK171" i="1" s="1"/>
  <c r="BK177" i="1" s="1"/>
  <c r="BK183" i="1" s="1"/>
  <c r="BK189" i="1" s="1"/>
  <c r="BK195" i="1" s="1"/>
  <c r="BK201" i="1" s="1"/>
  <c r="BK207" i="1" s="1"/>
  <c r="BK213" i="1" s="1"/>
  <c r="BK219" i="1" s="1"/>
  <c r="BK225" i="1" s="1"/>
  <c r="BK231" i="1" s="1"/>
  <c r="BK237" i="1" s="1"/>
  <c r="BK243" i="1" s="1"/>
  <c r="BK249" i="1" s="1"/>
  <c r="BK255" i="1" s="1"/>
  <c r="BK261" i="1" s="1"/>
  <c r="BK267" i="1" s="1"/>
  <c r="BK273" i="1" s="1"/>
  <c r="BK279" i="1" s="1"/>
  <c r="BK285" i="1" s="1"/>
  <c r="BK291" i="1" s="1"/>
  <c r="BK297" i="1" s="1"/>
  <c r="BK303" i="1" s="1"/>
  <c r="BK309" i="1" s="1"/>
  <c r="BK315" i="1" s="1"/>
  <c r="BK321" i="1" s="1"/>
  <c r="BK327" i="1" s="1"/>
  <c r="BK333" i="1" s="1"/>
  <c r="BK339" i="1" s="1"/>
  <c r="BK345" i="1" s="1"/>
  <c r="BK351" i="1" s="1"/>
  <c r="BK357" i="1" s="1"/>
  <c r="BK363" i="1" s="1"/>
  <c r="BK369" i="1" s="1"/>
  <c r="BK375" i="1" s="1"/>
  <c r="BK381" i="1" s="1"/>
  <c r="BK387" i="1" s="1"/>
  <c r="BK393" i="1" s="1"/>
  <c r="BK399" i="1" s="1"/>
  <c r="BK405" i="1" s="1"/>
  <c r="BK411" i="1" s="1"/>
  <c r="BK417" i="1" s="1"/>
  <c r="BK423" i="1" s="1"/>
  <c r="BK429" i="1" s="1"/>
  <c r="BK435" i="1" s="1"/>
  <c r="BL27" i="1"/>
  <c r="BL33" i="1" s="1"/>
  <c r="BL39" i="1" s="1"/>
  <c r="BL45" i="1" s="1"/>
  <c r="BL51" i="1" s="1"/>
  <c r="BL57" i="1" s="1"/>
  <c r="BL63" i="1" s="1"/>
  <c r="BL69" i="1" s="1"/>
  <c r="BL75" i="1" s="1"/>
  <c r="BL81" i="1" s="1"/>
  <c r="BL87" i="1" s="1"/>
  <c r="BL93" i="1" s="1"/>
  <c r="BL99" i="1" s="1"/>
  <c r="BL105" i="1" s="1"/>
  <c r="BL111" i="1" s="1"/>
  <c r="BL117" i="1" s="1"/>
  <c r="BL123" i="1" s="1"/>
  <c r="BL129" i="1" s="1"/>
  <c r="BL135" i="1" s="1"/>
  <c r="BM27" i="1"/>
  <c r="BM33" i="1" s="1"/>
  <c r="BM39" i="1" s="1"/>
  <c r="BM45" i="1" s="1"/>
  <c r="BM51" i="1" s="1"/>
  <c r="BM57" i="1" s="1"/>
  <c r="BM63" i="1" s="1"/>
  <c r="BM69" i="1" s="1"/>
  <c r="BM75" i="1" s="1"/>
  <c r="BM87" i="1" s="1"/>
  <c r="BM93" i="1" s="1"/>
  <c r="BM99" i="1" s="1"/>
  <c r="BM105" i="1" s="1"/>
  <c r="BM111" i="1" s="1"/>
  <c r="BM117" i="1" s="1"/>
  <c r="BM123" i="1" s="1"/>
  <c r="BM129" i="1" s="1"/>
  <c r="BM135" i="1" s="1"/>
  <c r="BM147" i="1" s="1"/>
  <c r="BM153" i="1" s="1"/>
  <c r="BM159" i="1" s="1"/>
  <c r="BM165" i="1" s="1"/>
  <c r="BM171" i="1" s="1"/>
  <c r="BM177" i="1" s="1"/>
  <c r="BM183" i="1" s="1"/>
  <c r="BM189" i="1" s="1"/>
  <c r="BM195" i="1" s="1"/>
  <c r="BM201" i="1" s="1"/>
  <c r="BM207" i="1" s="1"/>
  <c r="BM213" i="1" s="1"/>
  <c r="BM219" i="1" s="1"/>
  <c r="BM225" i="1" s="1"/>
  <c r="BM231" i="1" s="1"/>
  <c r="BM237" i="1" s="1"/>
  <c r="BM243" i="1" s="1"/>
  <c r="BM249" i="1" s="1"/>
  <c r="BM255" i="1" s="1"/>
  <c r="BM261" i="1" s="1"/>
  <c r="BM267" i="1" s="1"/>
  <c r="BM273" i="1" s="1"/>
  <c r="BM279" i="1" s="1"/>
  <c r="BM285" i="1" s="1"/>
  <c r="BM291" i="1" s="1"/>
  <c r="BM297" i="1" s="1"/>
  <c r="BM303" i="1" s="1"/>
  <c r="BM309" i="1" s="1"/>
  <c r="BM315" i="1" s="1"/>
  <c r="BM321" i="1" s="1"/>
  <c r="BM327" i="1" s="1"/>
  <c r="BM333" i="1" s="1"/>
  <c r="BM339" i="1" s="1"/>
  <c r="BM345" i="1" s="1"/>
  <c r="BM351" i="1" s="1"/>
  <c r="BM357" i="1" s="1"/>
  <c r="BM363" i="1" s="1"/>
  <c r="BM369" i="1" s="1"/>
  <c r="BM375" i="1" s="1"/>
  <c r="BM381" i="1" s="1"/>
  <c r="BM387" i="1" s="1"/>
  <c r="BM393" i="1" s="1"/>
  <c r="BM399" i="1" s="1"/>
  <c r="BM405" i="1" s="1"/>
  <c r="BM411" i="1" s="1"/>
  <c r="BM417" i="1" s="1"/>
  <c r="BM423" i="1" s="1"/>
  <c r="BM429" i="1" s="1"/>
  <c r="BM435" i="1" s="1"/>
  <c r="L30" i="6"/>
  <c r="L13" i="6"/>
  <c r="L29" i="6" s="1"/>
  <c r="L34" i="5"/>
  <c r="L28" i="6" s="1"/>
  <c r="L23" i="5"/>
  <c r="L27" i="6" s="1"/>
  <c r="L13" i="5"/>
  <c r="L26" i="6" s="1"/>
  <c r="G20" i="4"/>
  <c r="M25" i="4" l="1"/>
  <c r="M29" i="4" s="1"/>
  <c r="M30" i="4" s="1"/>
  <c r="G21" i="4"/>
  <c r="G22" i="4" s="1"/>
  <c r="G23" i="4" s="1"/>
  <c r="G24" i="4" s="1"/>
  <c r="G25" i="4" s="1"/>
  <c r="L31" i="6"/>
  <c r="BB395" i="14"/>
  <c r="BA396" i="14"/>
  <c r="BC396" i="14" s="1"/>
  <c r="BF396" i="14" s="1"/>
  <c r="AZ397" i="14"/>
  <c r="AI393" i="14"/>
  <c r="Q394" i="14"/>
  <c r="BQ150" i="14"/>
  <c r="G31" i="4"/>
  <c r="BL147" i="1"/>
  <c r="BL153" i="1" s="1"/>
  <c r="BL159" i="1" s="1"/>
  <c r="BL165" i="1" s="1"/>
  <c r="BL171" i="1" s="1"/>
  <c r="BL177" i="1" s="1"/>
  <c r="BL183" i="1" s="1"/>
  <c r="BL189" i="1" s="1"/>
  <c r="BL195" i="1" s="1"/>
  <c r="BL201" i="1" s="1"/>
  <c r="BL207" i="1" s="1"/>
  <c r="BL213" i="1" s="1"/>
  <c r="BL219" i="1" s="1"/>
  <c r="BL225" i="1" s="1"/>
  <c r="BL231" i="1" s="1"/>
  <c r="BL237" i="1" s="1"/>
  <c r="BL243" i="1" s="1"/>
  <c r="BL249" i="1" s="1"/>
  <c r="BL255" i="1" s="1"/>
  <c r="BL261" i="1" s="1"/>
  <c r="BL267" i="1" s="1"/>
  <c r="BL273" i="1" s="1"/>
  <c r="BL279" i="1" s="1"/>
  <c r="BL285" i="1" s="1"/>
  <c r="BL291" i="1" s="1"/>
  <c r="BL297" i="1" s="1"/>
  <c r="BL303" i="1" s="1"/>
  <c r="BL309" i="1" s="1"/>
  <c r="BL315" i="1" s="1"/>
  <c r="BL321" i="1" s="1"/>
  <c r="BL327" i="1" s="1"/>
  <c r="BL333" i="1" s="1"/>
  <c r="BL339" i="1" s="1"/>
  <c r="BL345" i="1" s="1"/>
  <c r="BL351" i="1" s="1"/>
  <c r="BL357" i="1" s="1"/>
  <c r="BL363" i="1" s="1"/>
  <c r="BL369" i="1" s="1"/>
  <c r="BL375" i="1" s="1"/>
  <c r="BL381" i="1" s="1"/>
  <c r="BL387" i="1" s="1"/>
  <c r="BL393" i="1" s="1"/>
  <c r="BL399" i="1" s="1"/>
  <c r="BL405" i="1" s="1"/>
  <c r="BL411" i="1" s="1"/>
  <c r="BL417" i="1" s="1"/>
  <c r="BL423" i="1" s="1"/>
  <c r="BL429" i="1" s="1"/>
  <c r="BL435" i="1" s="1"/>
  <c r="BL140" i="1"/>
  <c r="BI69" i="1"/>
  <c r="BI75" i="1" s="1"/>
  <c r="BI87" i="1" s="1"/>
  <c r="BI93" i="1" s="1"/>
  <c r="BI99" i="1" s="1"/>
  <c r="BI105" i="1" s="1"/>
  <c r="BI111" i="1" s="1"/>
  <c r="BI117" i="1" s="1"/>
  <c r="BI123" i="1" s="1"/>
  <c r="BI129" i="1" s="1"/>
  <c r="BI135" i="1" s="1"/>
  <c r="BI147" i="1" s="1"/>
  <c r="M26" i="4" l="1"/>
  <c r="M27" i="4" s="1"/>
  <c r="BB396" i="14"/>
  <c r="Q395" i="14"/>
  <c r="AI394" i="14"/>
  <c r="BA397" i="14"/>
  <c r="BC397" i="14" s="1"/>
  <c r="BF397" i="14" s="1"/>
  <c r="AZ398" i="14"/>
  <c r="BS151" i="14"/>
  <c r="AN151" i="14" s="1"/>
  <c r="M151" i="14" s="1"/>
  <c r="G34" i="4"/>
  <c r="G36" i="4" s="1"/>
  <c r="L35" i="6" s="1"/>
  <c r="L36" i="6" s="1"/>
  <c r="BI153" i="1"/>
  <c r="BI159" i="1" s="1"/>
  <c r="BP440" i="1"/>
  <c r="BO440" i="1"/>
  <c r="BM440" i="1"/>
  <c r="BL440" i="1"/>
  <c r="BK440" i="1"/>
  <c r="BJ440" i="1"/>
  <c r="AY440" i="1"/>
  <c r="BP439" i="1"/>
  <c r="BO439" i="1"/>
  <c r="BM439" i="1"/>
  <c r="BL439" i="1"/>
  <c r="BK439" i="1"/>
  <c r="BJ439" i="1"/>
  <c r="AY439" i="1"/>
  <c r="BP438" i="1"/>
  <c r="BO438" i="1"/>
  <c r="BM438" i="1"/>
  <c r="BL438" i="1"/>
  <c r="BK438" i="1"/>
  <c r="BJ438" i="1"/>
  <c r="AY438" i="1"/>
  <c r="BP437" i="1"/>
  <c r="BO437" i="1"/>
  <c r="BM437" i="1"/>
  <c r="BL437" i="1"/>
  <c r="BK437" i="1"/>
  <c r="BJ437" i="1"/>
  <c r="AY437" i="1"/>
  <c r="BP436" i="1"/>
  <c r="BO436" i="1"/>
  <c r="BM436" i="1"/>
  <c r="BL436" i="1"/>
  <c r="BK436" i="1"/>
  <c r="BJ436" i="1"/>
  <c r="AY436" i="1"/>
  <c r="BP435" i="1"/>
  <c r="BO435" i="1"/>
  <c r="AY435" i="1"/>
  <c r="BP434" i="1"/>
  <c r="BO434" i="1"/>
  <c r="BM434" i="1"/>
  <c r="BL434" i="1"/>
  <c r="BK434" i="1"/>
  <c r="BJ434" i="1"/>
  <c r="AY434" i="1"/>
  <c r="BP433" i="1"/>
  <c r="BO433" i="1"/>
  <c r="BM433" i="1"/>
  <c r="BL433" i="1"/>
  <c r="BK433" i="1"/>
  <c r="BJ433" i="1"/>
  <c r="AY433" i="1"/>
  <c r="BP432" i="1"/>
  <c r="BO432" i="1"/>
  <c r="BM432" i="1"/>
  <c r="BL432" i="1"/>
  <c r="BK432" i="1"/>
  <c r="BJ432" i="1"/>
  <c r="AY432" i="1"/>
  <c r="BP431" i="1"/>
  <c r="BO431" i="1"/>
  <c r="BM431" i="1"/>
  <c r="BL431" i="1"/>
  <c r="BK431" i="1"/>
  <c r="BJ431" i="1"/>
  <c r="AY431" i="1"/>
  <c r="BP430" i="1"/>
  <c r="BO430" i="1"/>
  <c r="BM430" i="1"/>
  <c r="BL430" i="1"/>
  <c r="BK430" i="1"/>
  <c r="BJ430" i="1"/>
  <c r="AY430" i="1"/>
  <c r="BP429" i="1"/>
  <c r="BO429" i="1"/>
  <c r="AY429" i="1"/>
  <c r="BP428" i="1"/>
  <c r="BO428" i="1"/>
  <c r="BM428" i="1"/>
  <c r="BL428" i="1"/>
  <c r="BK428" i="1"/>
  <c r="BJ428" i="1"/>
  <c r="AY428" i="1"/>
  <c r="BP427" i="1"/>
  <c r="BO427" i="1"/>
  <c r="BM427" i="1"/>
  <c r="BL427" i="1"/>
  <c r="BK427" i="1"/>
  <c r="BJ427" i="1"/>
  <c r="AY427" i="1"/>
  <c r="BP426" i="1"/>
  <c r="BO426" i="1"/>
  <c r="BM426" i="1"/>
  <c r="BL426" i="1"/>
  <c r="BK426" i="1"/>
  <c r="BJ426" i="1"/>
  <c r="AY426" i="1"/>
  <c r="BP425" i="1"/>
  <c r="BO425" i="1"/>
  <c r="BM425" i="1"/>
  <c r="BL425" i="1"/>
  <c r="BK425" i="1"/>
  <c r="BJ425" i="1"/>
  <c r="AY425" i="1"/>
  <c r="BP424" i="1"/>
  <c r="BO424" i="1"/>
  <c r="BM424" i="1"/>
  <c r="BL424" i="1"/>
  <c r="BK424" i="1"/>
  <c r="BJ424" i="1"/>
  <c r="AY424" i="1"/>
  <c r="BP423" i="1"/>
  <c r="BO423" i="1"/>
  <c r="AY423" i="1"/>
  <c r="BP422" i="1"/>
  <c r="BO422" i="1"/>
  <c r="BM422" i="1"/>
  <c r="BL422" i="1"/>
  <c r="BK422" i="1"/>
  <c r="BJ422" i="1"/>
  <c r="AY422" i="1"/>
  <c r="BP421" i="1"/>
  <c r="BO421" i="1"/>
  <c r="BM421" i="1"/>
  <c r="BL421" i="1"/>
  <c r="BK421" i="1"/>
  <c r="BJ421" i="1"/>
  <c r="AY421" i="1"/>
  <c r="BP420" i="1"/>
  <c r="BO420" i="1"/>
  <c r="BM420" i="1"/>
  <c r="BL420" i="1"/>
  <c r="BK420" i="1"/>
  <c r="BJ420" i="1"/>
  <c r="AY420" i="1"/>
  <c r="BP419" i="1"/>
  <c r="BO419" i="1"/>
  <c r="BM419" i="1"/>
  <c r="BL419" i="1"/>
  <c r="BK419" i="1"/>
  <c r="BJ419" i="1"/>
  <c r="AY419" i="1"/>
  <c r="BP418" i="1"/>
  <c r="BO418" i="1"/>
  <c r="BM418" i="1"/>
  <c r="BL418" i="1"/>
  <c r="BK418" i="1"/>
  <c r="BJ418" i="1"/>
  <c r="AY418" i="1"/>
  <c r="BP417" i="1"/>
  <c r="BO417" i="1"/>
  <c r="AY417" i="1"/>
  <c r="BP416" i="1"/>
  <c r="BO416" i="1"/>
  <c r="BM416" i="1"/>
  <c r="BL416" i="1"/>
  <c r="BK416" i="1"/>
  <c r="BJ416" i="1"/>
  <c r="AY416" i="1"/>
  <c r="BP415" i="1"/>
  <c r="BO415" i="1"/>
  <c r="BM415" i="1"/>
  <c r="BL415" i="1"/>
  <c r="BK415" i="1"/>
  <c r="BJ415" i="1"/>
  <c r="AY415" i="1"/>
  <c r="BP414" i="1"/>
  <c r="BO414" i="1"/>
  <c r="BM414" i="1"/>
  <c r="BL414" i="1"/>
  <c r="BK414" i="1"/>
  <c r="BJ414" i="1"/>
  <c r="AY414" i="1"/>
  <c r="BP413" i="1"/>
  <c r="BO413" i="1"/>
  <c r="BM413" i="1"/>
  <c r="BL413" i="1"/>
  <c r="BK413" i="1"/>
  <c r="BJ413" i="1"/>
  <c r="AY413" i="1"/>
  <c r="BP412" i="1"/>
  <c r="BO412" i="1"/>
  <c r="BM412" i="1"/>
  <c r="BL412" i="1"/>
  <c r="BK412" i="1"/>
  <c r="BJ412" i="1"/>
  <c r="AY412" i="1"/>
  <c r="BP411" i="1"/>
  <c r="BO411" i="1"/>
  <c r="AY411" i="1"/>
  <c r="BP410" i="1"/>
  <c r="BO410" i="1"/>
  <c r="BM410" i="1"/>
  <c r="BL410" i="1"/>
  <c r="BK410" i="1"/>
  <c r="BJ410" i="1"/>
  <c r="AY410" i="1"/>
  <c r="BP409" i="1"/>
  <c r="BO409" i="1"/>
  <c r="BM409" i="1"/>
  <c r="BL409" i="1"/>
  <c r="BK409" i="1"/>
  <c r="BJ409" i="1"/>
  <c r="AY409" i="1"/>
  <c r="BP408" i="1"/>
  <c r="BO408" i="1"/>
  <c r="BM408" i="1"/>
  <c r="BL408" i="1"/>
  <c r="BK408" i="1"/>
  <c r="BJ408" i="1"/>
  <c r="AY408" i="1"/>
  <c r="BP407" i="1"/>
  <c r="BO407" i="1"/>
  <c r="BM407" i="1"/>
  <c r="BL407" i="1"/>
  <c r="BK407" i="1"/>
  <c r="BJ407" i="1"/>
  <c r="AY407" i="1"/>
  <c r="BP406" i="1"/>
  <c r="BO406" i="1"/>
  <c r="BM406" i="1"/>
  <c r="BL406" i="1"/>
  <c r="BK406" i="1"/>
  <c r="BJ406" i="1"/>
  <c r="AY406" i="1"/>
  <c r="BP405" i="1"/>
  <c r="BO405" i="1"/>
  <c r="AY405" i="1"/>
  <c r="BP404" i="1"/>
  <c r="BO404" i="1"/>
  <c r="BM404" i="1"/>
  <c r="BL404" i="1"/>
  <c r="BK404" i="1"/>
  <c r="BJ404" i="1"/>
  <c r="AY404" i="1"/>
  <c r="BP403" i="1"/>
  <c r="BO403" i="1"/>
  <c r="BM403" i="1"/>
  <c r="BL403" i="1"/>
  <c r="BK403" i="1"/>
  <c r="BJ403" i="1"/>
  <c r="AY403" i="1"/>
  <c r="BP402" i="1"/>
  <c r="BO402" i="1"/>
  <c r="BM402" i="1"/>
  <c r="BL402" i="1"/>
  <c r="BK402" i="1"/>
  <c r="BJ402" i="1"/>
  <c r="AY402" i="1"/>
  <c r="BP401" i="1"/>
  <c r="BO401" i="1"/>
  <c r="BM401" i="1"/>
  <c r="BL401" i="1"/>
  <c r="BK401" i="1"/>
  <c r="BJ401" i="1"/>
  <c r="AY401" i="1"/>
  <c r="BP400" i="1"/>
  <c r="BO400" i="1"/>
  <c r="BM400" i="1"/>
  <c r="BL400" i="1"/>
  <c r="BK400" i="1"/>
  <c r="BJ400" i="1"/>
  <c r="AY400" i="1"/>
  <c r="BP399" i="1"/>
  <c r="BO399" i="1"/>
  <c r="AY399" i="1"/>
  <c r="BP398" i="1"/>
  <c r="BO398" i="1"/>
  <c r="BM398" i="1"/>
  <c r="BL398" i="1"/>
  <c r="BK398" i="1"/>
  <c r="BJ398" i="1"/>
  <c r="AY398" i="1"/>
  <c r="BP397" i="1"/>
  <c r="BO397" i="1"/>
  <c r="BM397" i="1"/>
  <c r="BL397" i="1"/>
  <c r="BK397" i="1"/>
  <c r="BJ397" i="1"/>
  <c r="AY397" i="1"/>
  <c r="BP396" i="1"/>
  <c r="BO396" i="1"/>
  <c r="BM396" i="1"/>
  <c r="BL396" i="1"/>
  <c r="BK396" i="1"/>
  <c r="BJ396" i="1"/>
  <c r="AY396" i="1"/>
  <c r="BP395" i="1"/>
  <c r="BO395" i="1"/>
  <c r="BM395" i="1"/>
  <c r="BL395" i="1"/>
  <c r="BK395" i="1"/>
  <c r="BJ395" i="1"/>
  <c r="AY395" i="1"/>
  <c r="BP394" i="1"/>
  <c r="BO394" i="1"/>
  <c r="BM394" i="1"/>
  <c r="BL394" i="1"/>
  <c r="BK394" i="1"/>
  <c r="BJ394" i="1"/>
  <c r="AY394" i="1"/>
  <c r="BP393" i="1"/>
  <c r="BO393" i="1"/>
  <c r="AY393" i="1"/>
  <c r="BP392" i="1"/>
  <c r="BO392" i="1"/>
  <c r="BM392" i="1"/>
  <c r="BL392" i="1"/>
  <c r="BK392" i="1"/>
  <c r="BJ392" i="1"/>
  <c r="AY392" i="1"/>
  <c r="BP391" i="1"/>
  <c r="BO391" i="1"/>
  <c r="BM391" i="1"/>
  <c r="BL391" i="1"/>
  <c r="BK391" i="1"/>
  <c r="BJ391" i="1"/>
  <c r="AY391" i="1"/>
  <c r="BP390" i="1"/>
  <c r="BO390" i="1"/>
  <c r="BM390" i="1"/>
  <c r="BL390" i="1"/>
  <c r="BK390" i="1"/>
  <c r="BJ390" i="1"/>
  <c r="AY390" i="1"/>
  <c r="BP389" i="1"/>
  <c r="BO389" i="1"/>
  <c r="BM389" i="1"/>
  <c r="BL389" i="1"/>
  <c r="BK389" i="1"/>
  <c r="BJ389" i="1"/>
  <c r="AY389" i="1"/>
  <c r="BP388" i="1"/>
  <c r="BO388" i="1"/>
  <c r="BM388" i="1"/>
  <c r="BL388" i="1"/>
  <c r="BK388" i="1"/>
  <c r="BJ388" i="1"/>
  <c r="AY388" i="1"/>
  <c r="BP387" i="1"/>
  <c r="BO387" i="1"/>
  <c r="AY387" i="1"/>
  <c r="BP386" i="1"/>
  <c r="BO386" i="1"/>
  <c r="BM386" i="1"/>
  <c r="BL386" i="1"/>
  <c r="BK386" i="1"/>
  <c r="BJ386" i="1"/>
  <c r="BI386" i="1"/>
  <c r="AY386" i="1"/>
  <c r="BP385" i="1"/>
  <c r="BO385" i="1"/>
  <c r="BM385" i="1"/>
  <c r="BL385" i="1"/>
  <c r="BK385" i="1"/>
  <c r="BJ385" i="1"/>
  <c r="BI385" i="1"/>
  <c r="AY385" i="1"/>
  <c r="BP384" i="1"/>
  <c r="BO384" i="1"/>
  <c r="BM384" i="1"/>
  <c r="BL384" i="1"/>
  <c r="BK384" i="1"/>
  <c r="BJ384" i="1"/>
  <c r="BI384" i="1"/>
  <c r="AY384" i="1"/>
  <c r="BP383" i="1"/>
  <c r="BO383" i="1"/>
  <c r="BM383" i="1"/>
  <c r="BL383" i="1"/>
  <c r="BK383" i="1"/>
  <c r="BJ383" i="1"/>
  <c r="BI383" i="1"/>
  <c r="AY383" i="1"/>
  <c r="BP382" i="1"/>
  <c r="BO382" i="1"/>
  <c r="BM382" i="1"/>
  <c r="BL382" i="1"/>
  <c r="BK382" i="1"/>
  <c r="BJ382" i="1"/>
  <c r="BI382" i="1"/>
  <c r="AY382" i="1"/>
  <c r="BR381" i="1"/>
  <c r="BP381" i="1"/>
  <c r="BO381" i="1"/>
  <c r="AY381" i="1"/>
  <c r="BP380" i="1"/>
  <c r="BO380" i="1"/>
  <c r="BM380" i="1"/>
  <c r="BL380" i="1"/>
  <c r="BK380" i="1"/>
  <c r="BJ380" i="1"/>
  <c r="AY380" i="1"/>
  <c r="BP379" i="1"/>
  <c r="BO379" i="1"/>
  <c r="BM379" i="1"/>
  <c r="BL379" i="1"/>
  <c r="BK379" i="1"/>
  <c r="BJ379" i="1"/>
  <c r="AY379" i="1"/>
  <c r="BP378" i="1"/>
  <c r="BO378" i="1"/>
  <c r="BM378" i="1"/>
  <c r="BL378" i="1"/>
  <c r="BK378" i="1"/>
  <c r="BJ378" i="1"/>
  <c r="AY378" i="1"/>
  <c r="BP377" i="1"/>
  <c r="BO377" i="1"/>
  <c r="BM377" i="1"/>
  <c r="BL377" i="1"/>
  <c r="BK377" i="1"/>
  <c r="BJ377" i="1"/>
  <c r="AY377" i="1"/>
  <c r="BP376" i="1"/>
  <c r="BO376" i="1"/>
  <c r="BM376" i="1"/>
  <c r="BL376" i="1"/>
  <c r="BK376" i="1"/>
  <c r="BJ376" i="1"/>
  <c r="AY376" i="1"/>
  <c r="BP375" i="1"/>
  <c r="BO375" i="1"/>
  <c r="AY375" i="1"/>
  <c r="BP374" i="1"/>
  <c r="BO374" i="1"/>
  <c r="BM374" i="1"/>
  <c r="BL374" i="1"/>
  <c r="BK374" i="1"/>
  <c r="BJ374" i="1"/>
  <c r="AY374" i="1"/>
  <c r="BP373" i="1"/>
  <c r="BO373" i="1"/>
  <c r="BM373" i="1"/>
  <c r="BL373" i="1"/>
  <c r="BK373" i="1"/>
  <c r="BJ373" i="1"/>
  <c r="AY373" i="1"/>
  <c r="BP372" i="1"/>
  <c r="BO372" i="1"/>
  <c r="BM372" i="1"/>
  <c r="BL372" i="1"/>
  <c r="BK372" i="1"/>
  <c r="BJ372" i="1"/>
  <c r="AY372" i="1"/>
  <c r="BP371" i="1"/>
  <c r="BO371" i="1"/>
  <c r="BM371" i="1"/>
  <c r="BL371" i="1"/>
  <c r="BK371" i="1"/>
  <c r="BJ371" i="1"/>
  <c r="AY371" i="1"/>
  <c r="BP370" i="1"/>
  <c r="BO370" i="1"/>
  <c r="BM370" i="1"/>
  <c r="BL370" i="1"/>
  <c r="BK370" i="1"/>
  <c r="BJ370" i="1"/>
  <c r="AY370" i="1"/>
  <c r="BP369" i="1"/>
  <c r="BO369" i="1"/>
  <c r="AY369" i="1"/>
  <c r="BP368" i="1"/>
  <c r="BO368" i="1"/>
  <c r="BM368" i="1"/>
  <c r="BL368" i="1"/>
  <c r="BK368" i="1"/>
  <c r="BJ368" i="1"/>
  <c r="AY368" i="1"/>
  <c r="BP367" i="1"/>
  <c r="BO367" i="1"/>
  <c r="BM367" i="1"/>
  <c r="BL367" i="1"/>
  <c r="BK367" i="1"/>
  <c r="BJ367" i="1"/>
  <c r="AY367" i="1"/>
  <c r="BP366" i="1"/>
  <c r="BO366" i="1"/>
  <c r="BM366" i="1"/>
  <c r="BL366" i="1"/>
  <c r="BK366" i="1"/>
  <c r="BJ366" i="1"/>
  <c r="AY366" i="1"/>
  <c r="BP365" i="1"/>
  <c r="BO365" i="1"/>
  <c r="BM365" i="1"/>
  <c r="BL365" i="1"/>
  <c r="BK365" i="1"/>
  <c r="BJ365" i="1"/>
  <c r="AY365" i="1"/>
  <c r="BP364" i="1"/>
  <c r="BO364" i="1"/>
  <c r="BM364" i="1"/>
  <c r="BL364" i="1"/>
  <c r="BK364" i="1"/>
  <c r="BJ364" i="1"/>
  <c r="AY364" i="1"/>
  <c r="BP363" i="1"/>
  <c r="BO363" i="1"/>
  <c r="AY363" i="1"/>
  <c r="BP362" i="1"/>
  <c r="BO362" i="1"/>
  <c r="BM362" i="1"/>
  <c r="BL362" i="1"/>
  <c r="BK362" i="1"/>
  <c r="BJ362" i="1"/>
  <c r="AY362" i="1"/>
  <c r="BP361" i="1"/>
  <c r="BO361" i="1"/>
  <c r="BM361" i="1"/>
  <c r="BL361" i="1"/>
  <c r="BK361" i="1"/>
  <c r="BJ361" i="1"/>
  <c r="AY361" i="1"/>
  <c r="BP360" i="1"/>
  <c r="BO360" i="1"/>
  <c r="BM360" i="1"/>
  <c r="BL360" i="1"/>
  <c r="BK360" i="1"/>
  <c r="BJ360" i="1"/>
  <c r="AY360" i="1"/>
  <c r="BP359" i="1"/>
  <c r="BO359" i="1"/>
  <c r="BM359" i="1"/>
  <c r="BL359" i="1"/>
  <c r="BK359" i="1"/>
  <c r="BJ359" i="1"/>
  <c r="AY359" i="1"/>
  <c r="BP358" i="1"/>
  <c r="BO358" i="1"/>
  <c r="BM358" i="1"/>
  <c r="BL358" i="1"/>
  <c r="BK358" i="1"/>
  <c r="BJ358" i="1"/>
  <c r="AY358" i="1"/>
  <c r="BP357" i="1"/>
  <c r="BO357" i="1"/>
  <c r="AY357" i="1"/>
  <c r="BP356" i="1"/>
  <c r="BO356" i="1"/>
  <c r="BM356" i="1"/>
  <c r="BL356" i="1"/>
  <c r="BK356" i="1"/>
  <c r="BJ356" i="1"/>
  <c r="AY356" i="1"/>
  <c r="BP355" i="1"/>
  <c r="BO355" i="1"/>
  <c r="BM355" i="1"/>
  <c r="BL355" i="1"/>
  <c r="BK355" i="1"/>
  <c r="BJ355" i="1"/>
  <c r="AY355" i="1"/>
  <c r="BP354" i="1"/>
  <c r="BO354" i="1"/>
  <c r="BM354" i="1"/>
  <c r="BL354" i="1"/>
  <c r="BK354" i="1"/>
  <c r="BJ354" i="1"/>
  <c r="AY354" i="1"/>
  <c r="BP353" i="1"/>
  <c r="BO353" i="1"/>
  <c r="BM353" i="1"/>
  <c r="BL353" i="1"/>
  <c r="BK353" i="1"/>
  <c r="BJ353" i="1"/>
  <c r="AY353" i="1"/>
  <c r="BP352" i="1"/>
  <c r="BO352" i="1"/>
  <c r="BM352" i="1"/>
  <c r="BL352" i="1"/>
  <c r="BK352" i="1"/>
  <c r="BJ352" i="1"/>
  <c r="AY352" i="1"/>
  <c r="BP351" i="1"/>
  <c r="BO351" i="1"/>
  <c r="AY351" i="1"/>
  <c r="BP350" i="1"/>
  <c r="BO350" i="1"/>
  <c r="BM350" i="1"/>
  <c r="BL350" i="1"/>
  <c r="BK350" i="1"/>
  <c r="BJ350" i="1"/>
  <c r="AY350" i="1"/>
  <c r="BP349" i="1"/>
  <c r="BO349" i="1"/>
  <c r="BM349" i="1"/>
  <c r="BL349" i="1"/>
  <c r="BK349" i="1"/>
  <c r="BJ349" i="1"/>
  <c r="AY349" i="1"/>
  <c r="BP348" i="1"/>
  <c r="BO348" i="1"/>
  <c r="BM348" i="1"/>
  <c r="BL348" i="1"/>
  <c r="BK348" i="1"/>
  <c r="BJ348" i="1"/>
  <c r="AY348" i="1"/>
  <c r="BP347" i="1"/>
  <c r="BO347" i="1"/>
  <c r="BM347" i="1"/>
  <c r="BL347" i="1"/>
  <c r="BK347" i="1"/>
  <c r="BJ347" i="1"/>
  <c r="AY347" i="1"/>
  <c r="BP346" i="1"/>
  <c r="BO346" i="1"/>
  <c r="BM346" i="1"/>
  <c r="BL346" i="1"/>
  <c r="BK346" i="1"/>
  <c r="BJ346" i="1"/>
  <c r="AY346" i="1"/>
  <c r="BP345" i="1"/>
  <c r="BO345" i="1"/>
  <c r="AY345" i="1"/>
  <c r="BP344" i="1"/>
  <c r="BO344" i="1"/>
  <c r="BM344" i="1"/>
  <c r="BL344" i="1"/>
  <c r="BK344" i="1"/>
  <c r="BJ344" i="1"/>
  <c r="AY344" i="1"/>
  <c r="BP343" i="1"/>
  <c r="BO343" i="1"/>
  <c r="BM343" i="1"/>
  <c r="BL343" i="1"/>
  <c r="BK343" i="1"/>
  <c r="BJ343" i="1"/>
  <c r="AY343" i="1"/>
  <c r="BP342" i="1"/>
  <c r="BO342" i="1"/>
  <c r="BM342" i="1"/>
  <c r="BL342" i="1"/>
  <c r="BK342" i="1"/>
  <c r="BJ342" i="1"/>
  <c r="AY342" i="1"/>
  <c r="BP341" i="1"/>
  <c r="BO341" i="1"/>
  <c r="BM341" i="1"/>
  <c r="BL341" i="1"/>
  <c r="BK341" i="1"/>
  <c r="BJ341" i="1"/>
  <c r="AY341" i="1"/>
  <c r="BP340" i="1"/>
  <c r="BO340" i="1"/>
  <c r="BM340" i="1"/>
  <c r="BL340" i="1"/>
  <c r="BK340" i="1"/>
  <c r="BJ340" i="1"/>
  <c r="AY340" i="1"/>
  <c r="BP339" i="1"/>
  <c r="BO339" i="1"/>
  <c r="AY339" i="1"/>
  <c r="BP338" i="1"/>
  <c r="BO338" i="1"/>
  <c r="BM338" i="1"/>
  <c r="BL338" i="1"/>
  <c r="BK338" i="1"/>
  <c r="BJ338" i="1"/>
  <c r="AY338" i="1"/>
  <c r="BP337" i="1"/>
  <c r="BO337" i="1"/>
  <c r="BM337" i="1"/>
  <c r="BL337" i="1"/>
  <c r="BK337" i="1"/>
  <c r="BJ337" i="1"/>
  <c r="AY337" i="1"/>
  <c r="BP336" i="1"/>
  <c r="BO336" i="1"/>
  <c r="BM336" i="1"/>
  <c r="BL336" i="1"/>
  <c r="BK336" i="1"/>
  <c r="BJ336" i="1"/>
  <c r="AY336" i="1"/>
  <c r="BP335" i="1"/>
  <c r="BO335" i="1"/>
  <c r="BM335" i="1"/>
  <c r="BL335" i="1"/>
  <c r="BK335" i="1"/>
  <c r="BJ335" i="1"/>
  <c r="AY335" i="1"/>
  <c r="BP334" i="1"/>
  <c r="BO334" i="1"/>
  <c r="BM334" i="1"/>
  <c r="BL334" i="1"/>
  <c r="BK334" i="1"/>
  <c r="BJ334" i="1"/>
  <c r="AY334" i="1"/>
  <c r="BP333" i="1"/>
  <c r="BO333" i="1"/>
  <c r="AY333" i="1"/>
  <c r="BP332" i="1"/>
  <c r="BO332" i="1"/>
  <c r="BM332" i="1"/>
  <c r="BL332" i="1"/>
  <c r="BK332" i="1"/>
  <c r="BJ332" i="1"/>
  <c r="AY332" i="1"/>
  <c r="BP331" i="1"/>
  <c r="BO331" i="1"/>
  <c r="BM331" i="1"/>
  <c r="BL331" i="1"/>
  <c r="BK331" i="1"/>
  <c r="BJ331" i="1"/>
  <c r="AY331" i="1"/>
  <c r="BP330" i="1"/>
  <c r="BO330" i="1"/>
  <c r="BM330" i="1"/>
  <c r="BL330" i="1"/>
  <c r="BK330" i="1"/>
  <c r="BJ330" i="1"/>
  <c r="AY330" i="1"/>
  <c r="BP329" i="1"/>
  <c r="BO329" i="1"/>
  <c r="BM329" i="1"/>
  <c r="BL329" i="1"/>
  <c r="BK329" i="1"/>
  <c r="BJ329" i="1"/>
  <c r="AY329" i="1"/>
  <c r="BP328" i="1"/>
  <c r="BO328" i="1"/>
  <c r="BM328" i="1"/>
  <c r="BL328" i="1"/>
  <c r="BK328" i="1"/>
  <c r="BJ328" i="1"/>
  <c r="AY328" i="1"/>
  <c r="BP327" i="1"/>
  <c r="BO327" i="1"/>
  <c r="AY327" i="1"/>
  <c r="BP326" i="1"/>
  <c r="BO326" i="1"/>
  <c r="BM326" i="1"/>
  <c r="BL326" i="1"/>
  <c r="BK326" i="1"/>
  <c r="BJ326" i="1"/>
  <c r="BI326" i="1"/>
  <c r="AY326" i="1"/>
  <c r="BP325" i="1"/>
  <c r="BO325" i="1"/>
  <c r="BM325" i="1"/>
  <c r="BL325" i="1"/>
  <c r="BK325" i="1"/>
  <c r="BJ325" i="1"/>
  <c r="BI325" i="1"/>
  <c r="AY325" i="1"/>
  <c r="BP324" i="1"/>
  <c r="BO324" i="1"/>
  <c r="BM324" i="1"/>
  <c r="BL324" i="1"/>
  <c r="BK324" i="1"/>
  <c r="BJ324" i="1"/>
  <c r="BI324" i="1"/>
  <c r="AY324" i="1"/>
  <c r="BP323" i="1"/>
  <c r="BO323" i="1"/>
  <c r="BM323" i="1"/>
  <c r="BL323" i="1"/>
  <c r="BK323" i="1"/>
  <c r="BJ323" i="1"/>
  <c r="BI323" i="1"/>
  <c r="AY323" i="1"/>
  <c r="BP322" i="1"/>
  <c r="BO322" i="1"/>
  <c r="BM322" i="1"/>
  <c r="BL322" i="1"/>
  <c r="BK322" i="1"/>
  <c r="BJ322" i="1"/>
  <c r="BI322" i="1"/>
  <c r="AY322" i="1"/>
  <c r="BR321" i="1"/>
  <c r="BP321" i="1"/>
  <c r="BO321" i="1"/>
  <c r="AY321" i="1"/>
  <c r="BP320" i="1"/>
  <c r="BO320" i="1"/>
  <c r="BM320" i="1"/>
  <c r="BL320" i="1"/>
  <c r="BK320" i="1"/>
  <c r="BJ320" i="1"/>
  <c r="AY320" i="1"/>
  <c r="BP319" i="1"/>
  <c r="BO319" i="1"/>
  <c r="BM319" i="1"/>
  <c r="BL319" i="1"/>
  <c r="BK319" i="1"/>
  <c r="BJ319" i="1"/>
  <c r="AY319" i="1"/>
  <c r="BP318" i="1"/>
  <c r="BO318" i="1"/>
  <c r="BM318" i="1"/>
  <c r="BL318" i="1"/>
  <c r="BK318" i="1"/>
  <c r="BJ318" i="1"/>
  <c r="AY318" i="1"/>
  <c r="BP317" i="1"/>
  <c r="BO317" i="1"/>
  <c r="BM317" i="1"/>
  <c r="BL317" i="1"/>
  <c r="BK317" i="1"/>
  <c r="BJ317" i="1"/>
  <c r="AY317" i="1"/>
  <c r="BP316" i="1"/>
  <c r="BO316" i="1"/>
  <c r="BM316" i="1"/>
  <c r="BL316" i="1"/>
  <c r="BK316" i="1"/>
  <c r="BJ316" i="1"/>
  <c r="AY316" i="1"/>
  <c r="BP315" i="1"/>
  <c r="BO315" i="1"/>
  <c r="AY315" i="1"/>
  <c r="BP314" i="1"/>
  <c r="BO314" i="1"/>
  <c r="BM314" i="1"/>
  <c r="BL314" i="1"/>
  <c r="BK314" i="1"/>
  <c r="BJ314" i="1"/>
  <c r="AY314" i="1"/>
  <c r="BP313" i="1"/>
  <c r="BO313" i="1"/>
  <c r="BM313" i="1"/>
  <c r="BL313" i="1"/>
  <c r="BK313" i="1"/>
  <c r="BJ313" i="1"/>
  <c r="AY313" i="1"/>
  <c r="BP312" i="1"/>
  <c r="BO312" i="1"/>
  <c r="BM312" i="1"/>
  <c r="BL312" i="1"/>
  <c r="BK312" i="1"/>
  <c r="BJ312" i="1"/>
  <c r="AY312" i="1"/>
  <c r="BP311" i="1"/>
  <c r="BO311" i="1"/>
  <c r="BM311" i="1"/>
  <c r="BL311" i="1"/>
  <c r="BK311" i="1"/>
  <c r="BJ311" i="1"/>
  <c r="AY311" i="1"/>
  <c r="BP310" i="1"/>
  <c r="BO310" i="1"/>
  <c r="BM310" i="1"/>
  <c r="BL310" i="1"/>
  <c r="BK310" i="1"/>
  <c r="BJ310" i="1"/>
  <c r="AY310" i="1"/>
  <c r="BP309" i="1"/>
  <c r="BO309" i="1"/>
  <c r="AY309" i="1"/>
  <c r="BP308" i="1"/>
  <c r="BO308" i="1"/>
  <c r="BM308" i="1"/>
  <c r="BL308" i="1"/>
  <c r="BK308" i="1"/>
  <c r="BJ308" i="1"/>
  <c r="AY308" i="1"/>
  <c r="BP307" i="1"/>
  <c r="BO307" i="1"/>
  <c r="BM307" i="1"/>
  <c r="BL307" i="1"/>
  <c r="BK307" i="1"/>
  <c r="BJ307" i="1"/>
  <c r="AY307" i="1"/>
  <c r="BP306" i="1"/>
  <c r="BO306" i="1"/>
  <c r="BM306" i="1"/>
  <c r="BL306" i="1"/>
  <c r="BK306" i="1"/>
  <c r="BJ306" i="1"/>
  <c r="AY306" i="1"/>
  <c r="BP305" i="1"/>
  <c r="BO305" i="1"/>
  <c r="BM305" i="1"/>
  <c r="BL305" i="1"/>
  <c r="BK305" i="1"/>
  <c r="BJ305" i="1"/>
  <c r="AY305" i="1"/>
  <c r="BP304" i="1"/>
  <c r="BO304" i="1"/>
  <c r="BM304" i="1"/>
  <c r="BL304" i="1"/>
  <c r="BK304" i="1"/>
  <c r="BJ304" i="1"/>
  <c r="AY304" i="1"/>
  <c r="BP303" i="1"/>
  <c r="BO303" i="1"/>
  <c r="AY303" i="1"/>
  <c r="BP302" i="1"/>
  <c r="BO302" i="1"/>
  <c r="BM302" i="1"/>
  <c r="BL302" i="1"/>
  <c r="BK302" i="1"/>
  <c r="BJ302" i="1"/>
  <c r="AY302" i="1"/>
  <c r="BP301" i="1"/>
  <c r="BO301" i="1"/>
  <c r="BM301" i="1"/>
  <c r="BL301" i="1"/>
  <c r="BK301" i="1"/>
  <c r="BJ301" i="1"/>
  <c r="AY301" i="1"/>
  <c r="BP300" i="1"/>
  <c r="BO300" i="1"/>
  <c r="BM300" i="1"/>
  <c r="BL300" i="1"/>
  <c r="BK300" i="1"/>
  <c r="BJ300" i="1"/>
  <c r="AY300" i="1"/>
  <c r="BP299" i="1"/>
  <c r="BO299" i="1"/>
  <c r="BM299" i="1"/>
  <c r="BL299" i="1"/>
  <c r="BK299" i="1"/>
  <c r="BJ299" i="1"/>
  <c r="AY299" i="1"/>
  <c r="BP298" i="1"/>
  <c r="BO298" i="1"/>
  <c r="BM298" i="1"/>
  <c r="BL298" i="1"/>
  <c r="BK298" i="1"/>
  <c r="BJ298" i="1"/>
  <c r="AY298" i="1"/>
  <c r="BP297" i="1"/>
  <c r="BO297" i="1"/>
  <c r="AY297" i="1"/>
  <c r="BP296" i="1"/>
  <c r="BO296" i="1"/>
  <c r="BM296" i="1"/>
  <c r="BL296" i="1"/>
  <c r="BK296" i="1"/>
  <c r="BJ296" i="1"/>
  <c r="AY296" i="1"/>
  <c r="BP295" i="1"/>
  <c r="BO295" i="1"/>
  <c r="BM295" i="1"/>
  <c r="BL295" i="1"/>
  <c r="BK295" i="1"/>
  <c r="BJ295" i="1"/>
  <c r="AY295" i="1"/>
  <c r="BP294" i="1"/>
  <c r="BO294" i="1"/>
  <c r="BM294" i="1"/>
  <c r="BL294" i="1"/>
  <c r="BK294" i="1"/>
  <c r="BJ294" i="1"/>
  <c r="AY294" i="1"/>
  <c r="BP293" i="1"/>
  <c r="BO293" i="1"/>
  <c r="BM293" i="1"/>
  <c r="BL293" i="1"/>
  <c r="BK293" i="1"/>
  <c r="BJ293" i="1"/>
  <c r="AY293" i="1"/>
  <c r="BP292" i="1"/>
  <c r="BO292" i="1"/>
  <c r="BM292" i="1"/>
  <c r="BL292" i="1"/>
  <c r="BK292" i="1"/>
  <c r="BJ292" i="1"/>
  <c r="AY292" i="1"/>
  <c r="BP291" i="1"/>
  <c r="BO291" i="1"/>
  <c r="AY291" i="1"/>
  <c r="BP290" i="1"/>
  <c r="BO290" i="1"/>
  <c r="BM290" i="1"/>
  <c r="BL290" i="1"/>
  <c r="BK290" i="1"/>
  <c r="BJ290" i="1"/>
  <c r="AY290" i="1"/>
  <c r="BP289" i="1"/>
  <c r="BO289" i="1"/>
  <c r="BM289" i="1"/>
  <c r="BL289" i="1"/>
  <c r="BK289" i="1"/>
  <c r="BJ289" i="1"/>
  <c r="AY289" i="1"/>
  <c r="BP288" i="1"/>
  <c r="BO288" i="1"/>
  <c r="BM288" i="1"/>
  <c r="BL288" i="1"/>
  <c r="BK288" i="1"/>
  <c r="BJ288" i="1"/>
  <c r="AY288" i="1"/>
  <c r="BP287" i="1"/>
  <c r="BO287" i="1"/>
  <c r="BM287" i="1"/>
  <c r="BL287" i="1"/>
  <c r="BK287" i="1"/>
  <c r="BJ287" i="1"/>
  <c r="AY287" i="1"/>
  <c r="BP286" i="1"/>
  <c r="BO286" i="1"/>
  <c r="BM286" i="1"/>
  <c r="BL286" i="1"/>
  <c r="BK286" i="1"/>
  <c r="BJ286" i="1"/>
  <c r="AY286" i="1"/>
  <c r="BP285" i="1"/>
  <c r="BO285" i="1"/>
  <c r="AY285" i="1"/>
  <c r="BP284" i="1"/>
  <c r="BO284" i="1"/>
  <c r="BM284" i="1"/>
  <c r="BL284" i="1"/>
  <c r="BK284" i="1"/>
  <c r="BJ284" i="1"/>
  <c r="AY284" i="1"/>
  <c r="BP283" i="1"/>
  <c r="BO283" i="1"/>
  <c r="BM283" i="1"/>
  <c r="BL283" i="1"/>
  <c r="BK283" i="1"/>
  <c r="BJ283" i="1"/>
  <c r="AY283" i="1"/>
  <c r="BP282" i="1"/>
  <c r="BO282" i="1"/>
  <c r="BM282" i="1"/>
  <c r="BL282" i="1"/>
  <c r="BK282" i="1"/>
  <c r="BJ282" i="1"/>
  <c r="AY282" i="1"/>
  <c r="BP281" i="1"/>
  <c r="BO281" i="1"/>
  <c r="BM281" i="1"/>
  <c r="BL281" i="1"/>
  <c r="BK281" i="1"/>
  <c r="BJ281" i="1"/>
  <c r="AY281" i="1"/>
  <c r="BP280" i="1"/>
  <c r="BO280" i="1"/>
  <c r="BM280" i="1"/>
  <c r="BL280" i="1"/>
  <c r="BK280" i="1"/>
  <c r="BJ280" i="1"/>
  <c r="AY280" i="1"/>
  <c r="BP279" i="1"/>
  <c r="BO279" i="1"/>
  <c r="AY279" i="1"/>
  <c r="BP278" i="1"/>
  <c r="BO278" i="1"/>
  <c r="BM278" i="1"/>
  <c r="BL278" i="1"/>
  <c r="BK278" i="1"/>
  <c r="BJ278" i="1"/>
  <c r="AY278" i="1"/>
  <c r="BP277" i="1"/>
  <c r="BO277" i="1"/>
  <c r="BM277" i="1"/>
  <c r="BL277" i="1"/>
  <c r="BK277" i="1"/>
  <c r="BJ277" i="1"/>
  <c r="AY277" i="1"/>
  <c r="BP276" i="1"/>
  <c r="BO276" i="1"/>
  <c r="BM276" i="1"/>
  <c r="BL276" i="1"/>
  <c r="BK276" i="1"/>
  <c r="BJ276" i="1"/>
  <c r="AY276" i="1"/>
  <c r="BP275" i="1"/>
  <c r="BO275" i="1"/>
  <c r="BM275" i="1"/>
  <c r="BL275" i="1"/>
  <c r="BK275" i="1"/>
  <c r="BJ275" i="1"/>
  <c r="AY275" i="1"/>
  <c r="BP274" i="1"/>
  <c r="BO274" i="1"/>
  <c r="BM274" i="1"/>
  <c r="BL274" i="1"/>
  <c r="BK274" i="1"/>
  <c r="BJ274" i="1"/>
  <c r="AY274" i="1"/>
  <c r="BP273" i="1"/>
  <c r="BO273" i="1"/>
  <c r="AY273" i="1"/>
  <c r="BP272" i="1"/>
  <c r="BO272" i="1"/>
  <c r="BM272" i="1"/>
  <c r="BL272" i="1"/>
  <c r="BK272" i="1"/>
  <c r="BJ272" i="1"/>
  <c r="AY272" i="1"/>
  <c r="BP271" i="1"/>
  <c r="BO271" i="1"/>
  <c r="BM271" i="1"/>
  <c r="BL271" i="1"/>
  <c r="BK271" i="1"/>
  <c r="BJ271" i="1"/>
  <c r="AY271" i="1"/>
  <c r="BP270" i="1"/>
  <c r="BO270" i="1"/>
  <c r="BM270" i="1"/>
  <c r="BL270" i="1"/>
  <c r="BK270" i="1"/>
  <c r="BJ270" i="1"/>
  <c r="AY270" i="1"/>
  <c r="BP269" i="1"/>
  <c r="BO269" i="1"/>
  <c r="BM269" i="1"/>
  <c r="BL269" i="1"/>
  <c r="BK269" i="1"/>
  <c r="BJ269" i="1"/>
  <c r="AY269" i="1"/>
  <c r="BP268" i="1"/>
  <c r="BO268" i="1"/>
  <c r="BM268" i="1"/>
  <c r="BL268" i="1"/>
  <c r="BK268" i="1"/>
  <c r="BJ268" i="1"/>
  <c r="AY268" i="1"/>
  <c r="BP267" i="1"/>
  <c r="BO267" i="1"/>
  <c r="AY267" i="1"/>
  <c r="BP266" i="1"/>
  <c r="BO266" i="1"/>
  <c r="BM266" i="1"/>
  <c r="BL266" i="1"/>
  <c r="BK266" i="1"/>
  <c r="BJ266" i="1"/>
  <c r="BI266" i="1"/>
  <c r="AY266" i="1"/>
  <c r="BP265" i="1"/>
  <c r="BO265" i="1"/>
  <c r="BM265" i="1"/>
  <c r="BL265" i="1"/>
  <c r="BK265" i="1"/>
  <c r="BJ265" i="1"/>
  <c r="BI265" i="1"/>
  <c r="AY265" i="1"/>
  <c r="BP264" i="1"/>
  <c r="BO264" i="1"/>
  <c r="BM264" i="1"/>
  <c r="BL264" i="1"/>
  <c r="BK264" i="1"/>
  <c r="BJ264" i="1"/>
  <c r="BI264" i="1"/>
  <c r="AY264" i="1"/>
  <c r="BP263" i="1"/>
  <c r="BO263" i="1"/>
  <c r="BM263" i="1"/>
  <c r="BL263" i="1"/>
  <c r="BK263" i="1"/>
  <c r="BJ263" i="1"/>
  <c r="BI263" i="1"/>
  <c r="AY263" i="1"/>
  <c r="BP262" i="1"/>
  <c r="BO262" i="1"/>
  <c r="BM262" i="1"/>
  <c r="BL262" i="1"/>
  <c r="BK262" i="1"/>
  <c r="BJ262" i="1"/>
  <c r="BI262" i="1"/>
  <c r="AY262" i="1"/>
  <c r="BR261" i="1"/>
  <c r="BP261" i="1"/>
  <c r="BO261" i="1"/>
  <c r="AY261" i="1"/>
  <c r="BP260" i="1"/>
  <c r="BO260" i="1"/>
  <c r="BM260" i="1"/>
  <c r="BL260" i="1"/>
  <c r="BK260" i="1"/>
  <c r="BJ260" i="1"/>
  <c r="AY260" i="1"/>
  <c r="BP259" i="1"/>
  <c r="BO259" i="1"/>
  <c r="BM259" i="1"/>
  <c r="BL259" i="1"/>
  <c r="BK259" i="1"/>
  <c r="BJ259" i="1"/>
  <c r="AY259" i="1"/>
  <c r="BP258" i="1"/>
  <c r="BO258" i="1"/>
  <c r="BM258" i="1"/>
  <c r="BL258" i="1"/>
  <c r="BK258" i="1"/>
  <c r="BJ258" i="1"/>
  <c r="AY258" i="1"/>
  <c r="BP257" i="1"/>
  <c r="BO257" i="1"/>
  <c r="BM257" i="1"/>
  <c r="BL257" i="1"/>
  <c r="BK257" i="1"/>
  <c r="BJ257" i="1"/>
  <c r="AY257" i="1"/>
  <c r="BP256" i="1"/>
  <c r="BO256" i="1"/>
  <c r="BM256" i="1"/>
  <c r="BL256" i="1"/>
  <c r="BK256" i="1"/>
  <c r="BJ256" i="1"/>
  <c r="AY256" i="1"/>
  <c r="BP255" i="1"/>
  <c r="BO255" i="1"/>
  <c r="AY255" i="1"/>
  <c r="BP254" i="1"/>
  <c r="BO254" i="1"/>
  <c r="BM254" i="1"/>
  <c r="BL254" i="1"/>
  <c r="BK254" i="1"/>
  <c r="BJ254" i="1"/>
  <c r="AY254" i="1"/>
  <c r="BP253" i="1"/>
  <c r="BO253" i="1"/>
  <c r="BM253" i="1"/>
  <c r="BL253" i="1"/>
  <c r="BK253" i="1"/>
  <c r="BJ253" i="1"/>
  <c r="AY253" i="1"/>
  <c r="BP252" i="1"/>
  <c r="BO252" i="1"/>
  <c r="BM252" i="1"/>
  <c r="BL252" i="1"/>
  <c r="BK252" i="1"/>
  <c r="BJ252" i="1"/>
  <c r="AY252" i="1"/>
  <c r="BP251" i="1"/>
  <c r="BO251" i="1"/>
  <c r="BM251" i="1"/>
  <c r="BL251" i="1"/>
  <c r="BK251" i="1"/>
  <c r="BJ251" i="1"/>
  <c r="AY251" i="1"/>
  <c r="BP250" i="1"/>
  <c r="BO250" i="1"/>
  <c r="BM250" i="1"/>
  <c r="BL250" i="1"/>
  <c r="BK250" i="1"/>
  <c r="BJ250" i="1"/>
  <c r="AY250" i="1"/>
  <c r="BP249" i="1"/>
  <c r="BO249" i="1"/>
  <c r="AY249" i="1"/>
  <c r="BP248" i="1"/>
  <c r="BO248" i="1"/>
  <c r="BM248" i="1"/>
  <c r="BL248" i="1"/>
  <c r="BK248" i="1"/>
  <c r="BJ248" i="1"/>
  <c r="AY248" i="1"/>
  <c r="BP247" i="1"/>
  <c r="BO247" i="1"/>
  <c r="BM247" i="1"/>
  <c r="BL247" i="1"/>
  <c r="BK247" i="1"/>
  <c r="BJ247" i="1"/>
  <c r="AY247" i="1"/>
  <c r="BP246" i="1"/>
  <c r="BO246" i="1"/>
  <c r="BM246" i="1"/>
  <c r="BL246" i="1"/>
  <c r="BK246" i="1"/>
  <c r="BJ246" i="1"/>
  <c r="AY246" i="1"/>
  <c r="BP245" i="1"/>
  <c r="BO245" i="1"/>
  <c r="BM245" i="1"/>
  <c r="BL245" i="1"/>
  <c r="BK245" i="1"/>
  <c r="BJ245" i="1"/>
  <c r="AY245" i="1"/>
  <c r="BP244" i="1"/>
  <c r="BO244" i="1"/>
  <c r="BM244" i="1"/>
  <c r="BL244" i="1"/>
  <c r="BK244" i="1"/>
  <c r="BJ244" i="1"/>
  <c r="AY244" i="1"/>
  <c r="BP243" i="1"/>
  <c r="BO243" i="1"/>
  <c r="AY243" i="1"/>
  <c r="BP242" i="1"/>
  <c r="BO242" i="1"/>
  <c r="BM242" i="1"/>
  <c r="BL242" i="1"/>
  <c r="BK242" i="1"/>
  <c r="BJ242" i="1"/>
  <c r="AY242" i="1"/>
  <c r="BP241" i="1"/>
  <c r="BO241" i="1"/>
  <c r="BM241" i="1"/>
  <c r="BL241" i="1"/>
  <c r="BK241" i="1"/>
  <c r="BJ241" i="1"/>
  <c r="AY241" i="1"/>
  <c r="BP240" i="1"/>
  <c r="BO240" i="1"/>
  <c r="BM240" i="1"/>
  <c r="BL240" i="1"/>
  <c r="BK240" i="1"/>
  <c r="BJ240" i="1"/>
  <c r="AY240" i="1"/>
  <c r="BP239" i="1"/>
  <c r="BO239" i="1"/>
  <c r="BM239" i="1"/>
  <c r="BL239" i="1"/>
  <c r="BK239" i="1"/>
  <c r="BJ239" i="1"/>
  <c r="AY239" i="1"/>
  <c r="BP238" i="1"/>
  <c r="BO238" i="1"/>
  <c r="BM238" i="1"/>
  <c r="BL238" i="1"/>
  <c r="BK238" i="1"/>
  <c r="BJ238" i="1"/>
  <c r="AY238" i="1"/>
  <c r="BP237" i="1"/>
  <c r="BO237" i="1"/>
  <c r="AY237" i="1"/>
  <c r="BP236" i="1"/>
  <c r="BO236" i="1"/>
  <c r="BM236" i="1"/>
  <c r="BL236" i="1"/>
  <c r="BK236" i="1"/>
  <c r="BJ236" i="1"/>
  <c r="AY236" i="1"/>
  <c r="BP235" i="1"/>
  <c r="BO235" i="1"/>
  <c r="BM235" i="1"/>
  <c r="BL235" i="1"/>
  <c r="BK235" i="1"/>
  <c r="BJ235" i="1"/>
  <c r="AY235" i="1"/>
  <c r="BP234" i="1"/>
  <c r="BO234" i="1"/>
  <c r="BM234" i="1"/>
  <c r="BL234" i="1"/>
  <c r="BK234" i="1"/>
  <c r="BJ234" i="1"/>
  <c r="AY234" i="1"/>
  <c r="BP233" i="1"/>
  <c r="BO233" i="1"/>
  <c r="BM233" i="1"/>
  <c r="BL233" i="1"/>
  <c r="BK233" i="1"/>
  <c r="BJ233" i="1"/>
  <c r="AY233" i="1"/>
  <c r="BP232" i="1"/>
  <c r="BO232" i="1"/>
  <c r="BM232" i="1"/>
  <c r="BL232" i="1"/>
  <c r="BK232" i="1"/>
  <c r="BJ232" i="1"/>
  <c r="AY232" i="1"/>
  <c r="BP231" i="1"/>
  <c r="BO231" i="1"/>
  <c r="AY231" i="1"/>
  <c r="BP230" i="1"/>
  <c r="BO230" i="1"/>
  <c r="BM230" i="1"/>
  <c r="BL230" i="1"/>
  <c r="BK230" i="1"/>
  <c r="BJ230" i="1"/>
  <c r="AY230" i="1"/>
  <c r="BP229" i="1"/>
  <c r="BO229" i="1"/>
  <c r="BM229" i="1"/>
  <c r="BL229" i="1"/>
  <c r="BK229" i="1"/>
  <c r="BJ229" i="1"/>
  <c r="AY229" i="1"/>
  <c r="BP228" i="1"/>
  <c r="BO228" i="1"/>
  <c r="BM228" i="1"/>
  <c r="BL228" i="1"/>
  <c r="BK228" i="1"/>
  <c r="BJ228" i="1"/>
  <c r="AY228" i="1"/>
  <c r="BP227" i="1"/>
  <c r="BO227" i="1"/>
  <c r="BM227" i="1"/>
  <c r="BL227" i="1"/>
  <c r="BK227" i="1"/>
  <c r="BJ227" i="1"/>
  <c r="AY227" i="1"/>
  <c r="BP226" i="1"/>
  <c r="BO226" i="1"/>
  <c r="BM226" i="1"/>
  <c r="BL226" i="1"/>
  <c r="BK226" i="1"/>
  <c r="BJ226" i="1"/>
  <c r="AY226" i="1"/>
  <c r="BP225" i="1"/>
  <c r="BO225" i="1"/>
  <c r="AY225" i="1"/>
  <c r="BP224" i="1"/>
  <c r="BO224" i="1"/>
  <c r="BM224" i="1"/>
  <c r="BL224" i="1"/>
  <c r="BK224" i="1"/>
  <c r="BJ224" i="1"/>
  <c r="AY224" i="1"/>
  <c r="BP223" i="1"/>
  <c r="BO223" i="1"/>
  <c r="BM223" i="1"/>
  <c r="BL223" i="1"/>
  <c r="BK223" i="1"/>
  <c r="BJ223" i="1"/>
  <c r="AY223" i="1"/>
  <c r="BP222" i="1"/>
  <c r="BO222" i="1"/>
  <c r="BM222" i="1"/>
  <c r="BL222" i="1"/>
  <c r="BK222" i="1"/>
  <c r="BJ222" i="1"/>
  <c r="AY222" i="1"/>
  <c r="BP221" i="1"/>
  <c r="BO221" i="1"/>
  <c r="BM221" i="1"/>
  <c r="BL221" i="1"/>
  <c r="BK221" i="1"/>
  <c r="BJ221" i="1"/>
  <c r="AY221" i="1"/>
  <c r="BP220" i="1"/>
  <c r="BO220" i="1"/>
  <c r="BM220" i="1"/>
  <c r="BL220" i="1"/>
  <c r="BK220" i="1"/>
  <c r="BJ220" i="1"/>
  <c r="AY220" i="1"/>
  <c r="BP219" i="1"/>
  <c r="BO219" i="1"/>
  <c r="AY219" i="1"/>
  <c r="BP218" i="1"/>
  <c r="BO218" i="1"/>
  <c r="BM218" i="1"/>
  <c r="BL218" i="1"/>
  <c r="BK218" i="1"/>
  <c r="BJ218" i="1"/>
  <c r="AY218" i="1"/>
  <c r="BP217" i="1"/>
  <c r="BO217" i="1"/>
  <c r="BM217" i="1"/>
  <c r="BL217" i="1"/>
  <c r="BK217" i="1"/>
  <c r="BJ217" i="1"/>
  <c r="AY217" i="1"/>
  <c r="BP216" i="1"/>
  <c r="BO216" i="1"/>
  <c r="BM216" i="1"/>
  <c r="BL216" i="1"/>
  <c r="BK216" i="1"/>
  <c r="BJ216" i="1"/>
  <c r="AY216" i="1"/>
  <c r="BP215" i="1"/>
  <c r="BO215" i="1"/>
  <c r="BM215" i="1"/>
  <c r="BL215" i="1"/>
  <c r="BK215" i="1"/>
  <c r="BJ215" i="1"/>
  <c r="AY215" i="1"/>
  <c r="BP214" i="1"/>
  <c r="BO214" i="1"/>
  <c r="BM214" i="1"/>
  <c r="BL214" i="1"/>
  <c r="BK214" i="1"/>
  <c r="BJ214" i="1"/>
  <c r="AY214" i="1"/>
  <c r="BP213" i="1"/>
  <c r="BO213" i="1"/>
  <c r="AY213" i="1"/>
  <c r="BP212" i="1"/>
  <c r="BO212" i="1"/>
  <c r="BM212" i="1"/>
  <c r="BL212" i="1"/>
  <c r="BK212" i="1"/>
  <c r="BJ212" i="1"/>
  <c r="AY212" i="1"/>
  <c r="BP211" i="1"/>
  <c r="BO211" i="1"/>
  <c r="BM211" i="1"/>
  <c r="BL211" i="1"/>
  <c r="BK211" i="1"/>
  <c r="BJ211" i="1"/>
  <c r="AY211" i="1"/>
  <c r="BP210" i="1"/>
  <c r="BO210" i="1"/>
  <c r="BM210" i="1"/>
  <c r="BL210" i="1"/>
  <c r="BK210" i="1"/>
  <c r="BJ210" i="1"/>
  <c r="AY210" i="1"/>
  <c r="BP209" i="1"/>
  <c r="BO209" i="1"/>
  <c r="BM209" i="1"/>
  <c r="BL209" i="1"/>
  <c r="BK209" i="1"/>
  <c r="BJ209" i="1"/>
  <c r="AY209" i="1"/>
  <c r="BP208" i="1"/>
  <c r="BO208" i="1"/>
  <c r="BM208" i="1"/>
  <c r="BL208" i="1"/>
  <c r="BK208" i="1"/>
  <c r="BJ208" i="1"/>
  <c r="AY208" i="1"/>
  <c r="BP207" i="1"/>
  <c r="BO207" i="1"/>
  <c r="AY207" i="1"/>
  <c r="BP206" i="1"/>
  <c r="BO206" i="1"/>
  <c r="BM206" i="1"/>
  <c r="BL206" i="1"/>
  <c r="BK206" i="1"/>
  <c r="BJ206" i="1"/>
  <c r="BI206" i="1"/>
  <c r="AY206" i="1"/>
  <c r="BP205" i="1"/>
  <c r="BO205" i="1"/>
  <c r="BM205" i="1"/>
  <c r="BL205" i="1"/>
  <c r="BK205" i="1"/>
  <c r="BJ205" i="1"/>
  <c r="BI205" i="1"/>
  <c r="AY205" i="1"/>
  <c r="BP204" i="1"/>
  <c r="BO204" i="1"/>
  <c r="BM204" i="1"/>
  <c r="BL204" i="1"/>
  <c r="BK204" i="1"/>
  <c r="BJ204" i="1"/>
  <c r="BI204" i="1"/>
  <c r="AY204" i="1"/>
  <c r="BP203" i="1"/>
  <c r="BO203" i="1"/>
  <c r="BM203" i="1"/>
  <c r="BL203" i="1"/>
  <c r="BK203" i="1"/>
  <c r="BJ203" i="1"/>
  <c r="BI203" i="1"/>
  <c r="AY203" i="1"/>
  <c r="BP202" i="1"/>
  <c r="BO202" i="1"/>
  <c r="BM202" i="1"/>
  <c r="BL202" i="1"/>
  <c r="BK202" i="1"/>
  <c r="BJ202" i="1"/>
  <c r="BI202" i="1"/>
  <c r="AY202" i="1"/>
  <c r="BR201" i="1"/>
  <c r="BP201" i="1"/>
  <c r="BO201" i="1"/>
  <c r="AY201" i="1"/>
  <c r="BP200" i="1"/>
  <c r="BO200" i="1"/>
  <c r="BM200" i="1"/>
  <c r="BL200" i="1"/>
  <c r="BK200" i="1"/>
  <c r="BJ200" i="1"/>
  <c r="AY200" i="1"/>
  <c r="BP199" i="1"/>
  <c r="BO199" i="1"/>
  <c r="BM199" i="1"/>
  <c r="BL199" i="1"/>
  <c r="BK199" i="1"/>
  <c r="BJ199" i="1"/>
  <c r="AY199" i="1"/>
  <c r="BP198" i="1"/>
  <c r="BO198" i="1"/>
  <c r="BM198" i="1"/>
  <c r="BL198" i="1"/>
  <c r="BK198" i="1"/>
  <c r="BJ198" i="1"/>
  <c r="AY198" i="1"/>
  <c r="BP197" i="1"/>
  <c r="BO197" i="1"/>
  <c r="BM197" i="1"/>
  <c r="BL197" i="1"/>
  <c r="BK197" i="1"/>
  <c r="BJ197" i="1"/>
  <c r="AY197" i="1"/>
  <c r="BP196" i="1"/>
  <c r="BO196" i="1"/>
  <c r="BM196" i="1"/>
  <c r="BL196" i="1"/>
  <c r="BK196" i="1"/>
  <c r="BJ196" i="1"/>
  <c r="AY196" i="1"/>
  <c r="BP195" i="1"/>
  <c r="BO195" i="1"/>
  <c r="AY195" i="1"/>
  <c r="BP194" i="1"/>
  <c r="BO194" i="1"/>
  <c r="BM194" i="1"/>
  <c r="BL194" i="1"/>
  <c r="BK194" i="1"/>
  <c r="BJ194" i="1"/>
  <c r="AY194" i="1"/>
  <c r="BP193" i="1"/>
  <c r="BO193" i="1"/>
  <c r="BM193" i="1"/>
  <c r="BL193" i="1"/>
  <c r="BK193" i="1"/>
  <c r="BJ193" i="1"/>
  <c r="AY193" i="1"/>
  <c r="BP192" i="1"/>
  <c r="BO192" i="1"/>
  <c r="BM192" i="1"/>
  <c r="BL192" i="1"/>
  <c r="BK192" i="1"/>
  <c r="BJ192" i="1"/>
  <c r="AY192" i="1"/>
  <c r="BP191" i="1"/>
  <c r="BO191" i="1"/>
  <c r="BM191" i="1"/>
  <c r="BL191" i="1"/>
  <c r="BK191" i="1"/>
  <c r="BJ191" i="1"/>
  <c r="AY191" i="1"/>
  <c r="BP190" i="1"/>
  <c r="BO190" i="1"/>
  <c r="BM190" i="1"/>
  <c r="BL190" i="1"/>
  <c r="BK190" i="1"/>
  <c r="BJ190" i="1"/>
  <c r="AY190" i="1"/>
  <c r="BP189" i="1"/>
  <c r="BO189" i="1"/>
  <c r="AY189" i="1"/>
  <c r="BP188" i="1"/>
  <c r="BO188" i="1"/>
  <c r="BM188" i="1"/>
  <c r="BL188" i="1"/>
  <c r="BK188" i="1"/>
  <c r="BJ188" i="1"/>
  <c r="AY188" i="1"/>
  <c r="BP187" i="1"/>
  <c r="BO187" i="1"/>
  <c r="BM187" i="1"/>
  <c r="BL187" i="1"/>
  <c r="BK187" i="1"/>
  <c r="BJ187" i="1"/>
  <c r="AY187" i="1"/>
  <c r="BP186" i="1"/>
  <c r="BO186" i="1"/>
  <c r="BM186" i="1"/>
  <c r="BL186" i="1"/>
  <c r="BK186" i="1"/>
  <c r="BJ186" i="1"/>
  <c r="AY186" i="1"/>
  <c r="BP185" i="1"/>
  <c r="BO185" i="1"/>
  <c r="BM185" i="1"/>
  <c r="BL185" i="1"/>
  <c r="BK185" i="1"/>
  <c r="BJ185" i="1"/>
  <c r="AY185" i="1"/>
  <c r="BP184" i="1"/>
  <c r="BO184" i="1"/>
  <c r="BM184" i="1"/>
  <c r="BL184" i="1"/>
  <c r="BK184" i="1"/>
  <c r="BJ184" i="1"/>
  <c r="AY184" i="1"/>
  <c r="BP183" i="1"/>
  <c r="BO183" i="1"/>
  <c r="AY183" i="1"/>
  <c r="BP182" i="1"/>
  <c r="BO182" i="1"/>
  <c r="BM182" i="1"/>
  <c r="BL182" i="1"/>
  <c r="BK182" i="1"/>
  <c r="BJ182" i="1"/>
  <c r="AY182" i="1"/>
  <c r="BP181" i="1"/>
  <c r="BO181" i="1"/>
  <c r="BM181" i="1"/>
  <c r="BL181" i="1"/>
  <c r="BK181" i="1"/>
  <c r="BJ181" i="1"/>
  <c r="AY181" i="1"/>
  <c r="BP180" i="1"/>
  <c r="BO180" i="1"/>
  <c r="BM180" i="1"/>
  <c r="BL180" i="1"/>
  <c r="BK180" i="1"/>
  <c r="BJ180" i="1"/>
  <c r="AY180" i="1"/>
  <c r="BP179" i="1"/>
  <c r="BO179" i="1"/>
  <c r="BM179" i="1"/>
  <c r="BL179" i="1"/>
  <c r="BK179" i="1"/>
  <c r="BJ179" i="1"/>
  <c r="AY179" i="1"/>
  <c r="BP178" i="1"/>
  <c r="BO178" i="1"/>
  <c r="BM178" i="1"/>
  <c r="BL178" i="1"/>
  <c r="BK178" i="1"/>
  <c r="BJ178" i="1"/>
  <c r="AY178" i="1"/>
  <c r="BP177" i="1"/>
  <c r="BO177" i="1"/>
  <c r="AY177" i="1"/>
  <c r="BP176" i="1"/>
  <c r="BO176" i="1"/>
  <c r="BM176" i="1"/>
  <c r="BL176" i="1"/>
  <c r="BK176" i="1"/>
  <c r="BJ176" i="1"/>
  <c r="AY176" i="1"/>
  <c r="BP175" i="1"/>
  <c r="BO175" i="1"/>
  <c r="BM175" i="1"/>
  <c r="BL175" i="1"/>
  <c r="BK175" i="1"/>
  <c r="BJ175" i="1"/>
  <c r="AY175" i="1"/>
  <c r="BP174" i="1"/>
  <c r="BO174" i="1"/>
  <c r="BM174" i="1"/>
  <c r="BL174" i="1"/>
  <c r="BK174" i="1"/>
  <c r="BJ174" i="1"/>
  <c r="AY174" i="1"/>
  <c r="BP173" i="1"/>
  <c r="BO173" i="1"/>
  <c r="BM173" i="1"/>
  <c r="BL173" i="1"/>
  <c r="BK173" i="1"/>
  <c r="BJ173" i="1"/>
  <c r="AY173" i="1"/>
  <c r="BP172" i="1"/>
  <c r="BO172" i="1"/>
  <c r="BM172" i="1"/>
  <c r="BL172" i="1"/>
  <c r="BK172" i="1"/>
  <c r="BJ172" i="1"/>
  <c r="AY172" i="1"/>
  <c r="BP171" i="1"/>
  <c r="BO171" i="1"/>
  <c r="AY171" i="1"/>
  <c r="BP170" i="1"/>
  <c r="BO170" i="1"/>
  <c r="BM170" i="1"/>
  <c r="BL170" i="1"/>
  <c r="BK170" i="1"/>
  <c r="BJ170" i="1"/>
  <c r="AY170" i="1"/>
  <c r="BP169" i="1"/>
  <c r="BO169" i="1"/>
  <c r="BM169" i="1"/>
  <c r="BL169" i="1"/>
  <c r="BK169" i="1"/>
  <c r="BJ169" i="1"/>
  <c r="AY169" i="1"/>
  <c r="BP168" i="1"/>
  <c r="BO168" i="1"/>
  <c r="BM168" i="1"/>
  <c r="BL168" i="1"/>
  <c r="BK168" i="1"/>
  <c r="BJ168" i="1"/>
  <c r="AY168" i="1"/>
  <c r="BP167" i="1"/>
  <c r="BO167" i="1"/>
  <c r="BM167" i="1"/>
  <c r="BL167" i="1"/>
  <c r="BK167" i="1"/>
  <c r="BJ167" i="1"/>
  <c r="AY167" i="1"/>
  <c r="BP166" i="1"/>
  <c r="BO166" i="1"/>
  <c r="BM166" i="1"/>
  <c r="BL166" i="1"/>
  <c r="BK166" i="1"/>
  <c r="BJ166" i="1"/>
  <c r="AY166" i="1"/>
  <c r="BP165" i="1"/>
  <c r="BO165" i="1"/>
  <c r="AY165" i="1"/>
  <c r="BP164" i="1"/>
  <c r="BO164" i="1"/>
  <c r="BM164" i="1"/>
  <c r="BL164" i="1"/>
  <c r="BK164" i="1"/>
  <c r="BJ164" i="1"/>
  <c r="AY164" i="1"/>
  <c r="BP163" i="1"/>
  <c r="BO163" i="1"/>
  <c r="BM163" i="1"/>
  <c r="BL163" i="1"/>
  <c r="BK163" i="1"/>
  <c r="BJ163" i="1"/>
  <c r="AY163" i="1"/>
  <c r="BP162" i="1"/>
  <c r="BO162" i="1"/>
  <c r="BM162" i="1"/>
  <c r="BL162" i="1"/>
  <c r="BK162" i="1"/>
  <c r="BJ162" i="1"/>
  <c r="AY162" i="1"/>
  <c r="BP161" i="1"/>
  <c r="BO161" i="1"/>
  <c r="BM161" i="1"/>
  <c r="BL161" i="1"/>
  <c r="BK161" i="1"/>
  <c r="BJ161" i="1"/>
  <c r="AY161" i="1"/>
  <c r="BP160" i="1"/>
  <c r="BO160" i="1"/>
  <c r="BM160" i="1"/>
  <c r="BL160" i="1"/>
  <c r="BK160" i="1"/>
  <c r="BJ160" i="1"/>
  <c r="AY160" i="1"/>
  <c r="BR159" i="1"/>
  <c r="BP159" i="1"/>
  <c r="BO159" i="1"/>
  <c r="AY159" i="1"/>
  <c r="BP158" i="1"/>
  <c r="BO158" i="1"/>
  <c r="BM158" i="1"/>
  <c r="BL158" i="1"/>
  <c r="BK158" i="1"/>
  <c r="BJ158" i="1"/>
  <c r="AY158" i="1"/>
  <c r="BP157" i="1"/>
  <c r="BO157" i="1"/>
  <c r="BM157" i="1"/>
  <c r="BL157" i="1"/>
  <c r="BK157" i="1"/>
  <c r="BJ157" i="1"/>
  <c r="AY157" i="1"/>
  <c r="BP156" i="1"/>
  <c r="BO156" i="1"/>
  <c r="BM156" i="1"/>
  <c r="BL156" i="1"/>
  <c r="BK156" i="1"/>
  <c r="BJ156" i="1"/>
  <c r="AY156" i="1"/>
  <c r="BP155" i="1"/>
  <c r="BO155" i="1"/>
  <c r="BM155" i="1"/>
  <c r="BL155" i="1"/>
  <c r="BK155" i="1"/>
  <c r="BJ155" i="1"/>
  <c r="AY155" i="1"/>
  <c r="BP154" i="1"/>
  <c r="BO154" i="1"/>
  <c r="BM154" i="1"/>
  <c r="BL154" i="1"/>
  <c r="BK154" i="1"/>
  <c r="BJ154" i="1"/>
  <c r="AY154" i="1"/>
  <c r="BP153" i="1"/>
  <c r="BO153" i="1"/>
  <c r="AY153" i="1"/>
  <c r="BP152" i="1"/>
  <c r="BO152" i="1"/>
  <c r="BM152" i="1"/>
  <c r="BL152" i="1"/>
  <c r="BK152" i="1"/>
  <c r="BJ152" i="1"/>
  <c r="BI152" i="1"/>
  <c r="AY152" i="1"/>
  <c r="BP151" i="1"/>
  <c r="BO151" i="1"/>
  <c r="BM151" i="1"/>
  <c r="BL151" i="1"/>
  <c r="BK151" i="1"/>
  <c r="BJ151" i="1"/>
  <c r="BI151" i="1"/>
  <c r="AY151" i="1"/>
  <c r="BP150" i="1"/>
  <c r="BO150" i="1"/>
  <c r="BM150" i="1"/>
  <c r="BL150" i="1"/>
  <c r="BK150" i="1"/>
  <c r="BJ150" i="1"/>
  <c r="BI150" i="1"/>
  <c r="AY150" i="1"/>
  <c r="BP149" i="1"/>
  <c r="BO149" i="1"/>
  <c r="BM149" i="1"/>
  <c r="BL149" i="1"/>
  <c r="BK149" i="1"/>
  <c r="BJ149" i="1"/>
  <c r="BI149" i="1"/>
  <c r="AY149" i="1"/>
  <c r="BP148" i="1"/>
  <c r="BO148" i="1"/>
  <c r="BM148" i="1"/>
  <c r="BL148" i="1"/>
  <c r="BK148" i="1"/>
  <c r="BJ148" i="1"/>
  <c r="BI148" i="1"/>
  <c r="AY148" i="1"/>
  <c r="BR147" i="1"/>
  <c r="BP147" i="1"/>
  <c r="BO147" i="1"/>
  <c r="AY147" i="1"/>
  <c r="BP146" i="1"/>
  <c r="BO146" i="1"/>
  <c r="BM146" i="1"/>
  <c r="BL146" i="1"/>
  <c r="BK146" i="1"/>
  <c r="BJ146" i="1"/>
  <c r="BI146" i="1"/>
  <c r="AY146" i="1"/>
  <c r="BP145" i="1"/>
  <c r="BO145" i="1"/>
  <c r="BM145" i="1"/>
  <c r="BL145" i="1"/>
  <c r="BK145" i="1"/>
  <c r="BJ145" i="1"/>
  <c r="BI145" i="1"/>
  <c r="AY145" i="1"/>
  <c r="BP144" i="1"/>
  <c r="BO144" i="1"/>
  <c r="BM144" i="1"/>
  <c r="BL144" i="1"/>
  <c r="BK144" i="1"/>
  <c r="BJ144" i="1"/>
  <c r="BI144" i="1"/>
  <c r="AY144" i="1"/>
  <c r="BP143" i="1"/>
  <c r="BO143" i="1"/>
  <c r="BM143" i="1"/>
  <c r="BL143" i="1"/>
  <c r="BK143" i="1"/>
  <c r="BJ143" i="1"/>
  <c r="BI143" i="1"/>
  <c r="AY143" i="1"/>
  <c r="BP142" i="1"/>
  <c r="BO142" i="1"/>
  <c r="BM142" i="1"/>
  <c r="BL142" i="1"/>
  <c r="BK142" i="1"/>
  <c r="BJ142" i="1"/>
  <c r="BI142" i="1"/>
  <c r="AY142" i="1"/>
  <c r="BR141" i="1"/>
  <c r="BP141" i="1"/>
  <c r="BO141" i="1"/>
  <c r="AY141" i="1"/>
  <c r="BP140" i="1"/>
  <c r="BO140" i="1"/>
  <c r="BM140" i="1"/>
  <c r="BK140" i="1"/>
  <c r="BJ140" i="1"/>
  <c r="BI140" i="1"/>
  <c r="AY140" i="1"/>
  <c r="BP139" i="1"/>
  <c r="BO139" i="1"/>
  <c r="BM139" i="1"/>
  <c r="BL139" i="1"/>
  <c r="BK139" i="1"/>
  <c r="BJ139" i="1"/>
  <c r="BI139" i="1"/>
  <c r="AY139" i="1"/>
  <c r="BP138" i="1"/>
  <c r="BO138" i="1"/>
  <c r="BM138" i="1"/>
  <c r="BL138" i="1"/>
  <c r="BK138" i="1"/>
  <c r="BJ138" i="1"/>
  <c r="BI138" i="1"/>
  <c r="AY138" i="1"/>
  <c r="BP137" i="1"/>
  <c r="BO137" i="1"/>
  <c r="BM137" i="1"/>
  <c r="BL137" i="1"/>
  <c r="BK137" i="1"/>
  <c r="BJ137" i="1"/>
  <c r="BI137" i="1"/>
  <c r="AY137" i="1"/>
  <c r="BP136" i="1"/>
  <c r="BO136" i="1"/>
  <c r="BM136" i="1"/>
  <c r="BL136" i="1"/>
  <c r="BK136" i="1"/>
  <c r="BJ136" i="1"/>
  <c r="BI136" i="1"/>
  <c r="AY136" i="1"/>
  <c r="BR135" i="1"/>
  <c r="BP135" i="1"/>
  <c r="BO135" i="1"/>
  <c r="AY135" i="1"/>
  <c r="BP134" i="1"/>
  <c r="BO134" i="1"/>
  <c r="BM134" i="1"/>
  <c r="BL134" i="1"/>
  <c r="BK134" i="1"/>
  <c r="BJ134" i="1"/>
  <c r="BI134" i="1"/>
  <c r="AY134" i="1"/>
  <c r="BP133" i="1"/>
  <c r="BO133" i="1"/>
  <c r="BM133" i="1"/>
  <c r="BL133" i="1"/>
  <c r="BK133" i="1"/>
  <c r="BJ133" i="1"/>
  <c r="BI133" i="1"/>
  <c r="AY133" i="1"/>
  <c r="BP132" i="1"/>
  <c r="BO132" i="1"/>
  <c r="BM132" i="1"/>
  <c r="BL132" i="1"/>
  <c r="BK132" i="1"/>
  <c r="BJ132" i="1"/>
  <c r="BI132" i="1"/>
  <c r="AY132" i="1"/>
  <c r="BP131" i="1"/>
  <c r="BO131" i="1"/>
  <c r="BM131" i="1"/>
  <c r="BL131" i="1"/>
  <c r="BK131" i="1"/>
  <c r="BJ131" i="1"/>
  <c r="BI131" i="1"/>
  <c r="AY131" i="1"/>
  <c r="BP130" i="1"/>
  <c r="BO130" i="1"/>
  <c r="BM130" i="1"/>
  <c r="BL130" i="1"/>
  <c r="BK130" i="1"/>
  <c r="BJ130" i="1"/>
  <c r="BI130" i="1"/>
  <c r="AY130" i="1"/>
  <c r="BR129" i="1"/>
  <c r="BP129" i="1"/>
  <c r="BO129" i="1"/>
  <c r="AY129" i="1"/>
  <c r="BP128" i="1"/>
  <c r="BO128" i="1"/>
  <c r="BM128" i="1"/>
  <c r="BL128" i="1"/>
  <c r="BK128" i="1"/>
  <c r="BJ128" i="1"/>
  <c r="BI128" i="1"/>
  <c r="AY128" i="1"/>
  <c r="BP127" i="1"/>
  <c r="BO127" i="1"/>
  <c r="BM127" i="1"/>
  <c r="BL127" i="1"/>
  <c r="BK127" i="1"/>
  <c r="BJ127" i="1"/>
  <c r="BI127" i="1"/>
  <c r="AY127" i="1"/>
  <c r="BP126" i="1"/>
  <c r="BO126" i="1"/>
  <c r="BM126" i="1"/>
  <c r="BL126" i="1"/>
  <c r="BK126" i="1"/>
  <c r="BJ126" i="1"/>
  <c r="BI126" i="1"/>
  <c r="AY126" i="1"/>
  <c r="BP125" i="1"/>
  <c r="BO125" i="1"/>
  <c r="BM125" i="1"/>
  <c r="BL125" i="1"/>
  <c r="BK125" i="1"/>
  <c r="BJ125" i="1"/>
  <c r="BI125" i="1"/>
  <c r="AY125" i="1"/>
  <c r="BP124" i="1"/>
  <c r="BO124" i="1"/>
  <c r="BM124" i="1"/>
  <c r="BL124" i="1"/>
  <c r="BK124" i="1"/>
  <c r="BJ124" i="1"/>
  <c r="BI124" i="1"/>
  <c r="AY124" i="1"/>
  <c r="BR123" i="1"/>
  <c r="BP123" i="1"/>
  <c r="BO123" i="1"/>
  <c r="AY123" i="1"/>
  <c r="BP122" i="1"/>
  <c r="BO122" i="1"/>
  <c r="BM122" i="1"/>
  <c r="BL122" i="1"/>
  <c r="BK122" i="1"/>
  <c r="BJ122" i="1"/>
  <c r="BI122" i="1"/>
  <c r="AY122" i="1"/>
  <c r="BP121" i="1"/>
  <c r="BO121" i="1"/>
  <c r="BM121" i="1"/>
  <c r="BL121" i="1"/>
  <c r="BK121" i="1"/>
  <c r="BJ121" i="1"/>
  <c r="BI121" i="1"/>
  <c r="AY121" i="1"/>
  <c r="BP120" i="1"/>
  <c r="BO120" i="1"/>
  <c r="BM120" i="1"/>
  <c r="BL120" i="1"/>
  <c r="BK120" i="1"/>
  <c r="BJ120" i="1"/>
  <c r="BI120" i="1"/>
  <c r="AY120" i="1"/>
  <c r="BP119" i="1"/>
  <c r="BO119" i="1"/>
  <c r="BM119" i="1"/>
  <c r="BL119" i="1"/>
  <c r="BK119" i="1"/>
  <c r="BJ119" i="1"/>
  <c r="BI119" i="1"/>
  <c r="AY119" i="1"/>
  <c r="BP118" i="1"/>
  <c r="BO118" i="1"/>
  <c r="BM118" i="1"/>
  <c r="BL118" i="1"/>
  <c r="BK118" i="1"/>
  <c r="BJ118" i="1"/>
  <c r="BI118" i="1"/>
  <c r="AY118" i="1"/>
  <c r="BR117" i="1"/>
  <c r="BP117" i="1"/>
  <c r="BO117" i="1"/>
  <c r="AY117" i="1"/>
  <c r="BP116" i="1"/>
  <c r="BO116" i="1"/>
  <c r="BM116" i="1"/>
  <c r="BL116" i="1"/>
  <c r="BK116" i="1"/>
  <c r="BJ116" i="1"/>
  <c r="BI116" i="1"/>
  <c r="AY116" i="1"/>
  <c r="BP115" i="1"/>
  <c r="BO115" i="1"/>
  <c r="BM115" i="1"/>
  <c r="BL115" i="1"/>
  <c r="BK115" i="1"/>
  <c r="BJ115" i="1"/>
  <c r="BI115" i="1"/>
  <c r="AY115" i="1"/>
  <c r="BP114" i="1"/>
  <c r="BO114" i="1"/>
  <c r="BM114" i="1"/>
  <c r="BL114" i="1"/>
  <c r="BK114" i="1"/>
  <c r="BJ114" i="1"/>
  <c r="BI114" i="1"/>
  <c r="AY114" i="1"/>
  <c r="BP113" i="1"/>
  <c r="BO113" i="1"/>
  <c r="BM113" i="1"/>
  <c r="BL113" i="1"/>
  <c r="BK113" i="1"/>
  <c r="BJ113" i="1"/>
  <c r="BI113" i="1"/>
  <c r="AY113" i="1"/>
  <c r="BP112" i="1"/>
  <c r="BO112" i="1"/>
  <c r="BM112" i="1"/>
  <c r="BL112" i="1"/>
  <c r="BK112" i="1"/>
  <c r="BJ112" i="1"/>
  <c r="BI112" i="1"/>
  <c r="AY112" i="1"/>
  <c r="BR111" i="1"/>
  <c r="BP111" i="1"/>
  <c r="BO111" i="1"/>
  <c r="AY111" i="1"/>
  <c r="BP110" i="1"/>
  <c r="BO110" i="1"/>
  <c r="BM110" i="1"/>
  <c r="BL110" i="1"/>
  <c r="BK110" i="1"/>
  <c r="BJ110" i="1"/>
  <c r="BI110" i="1"/>
  <c r="AY110" i="1"/>
  <c r="BP109" i="1"/>
  <c r="BO109" i="1"/>
  <c r="BM109" i="1"/>
  <c r="BL109" i="1"/>
  <c r="BK109" i="1"/>
  <c r="BJ109" i="1"/>
  <c r="BI109" i="1"/>
  <c r="AY109" i="1"/>
  <c r="BP108" i="1"/>
  <c r="BO108" i="1"/>
  <c r="BM108" i="1"/>
  <c r="BL108" i="1"/>
  <c r="BK108" i="1"/>
  <c r="BJ108" i="1"/>
  <c r="BI108" i="1"/>
  <c r="AY108" i="1"/>
  <c r="BP107" i="1"/>
  <c r="BO107" i="1"/>
  <c r="BM107" i="1"/>
  <c r="BL107" i="1"/>
  <c r="BK107" i="1"/>
  <c r="BJ107" i="1"/>
  <c r="BI107" i="1"/>
  <c r="AY107" i="1"/>
  <c r="BP106" i="1"/>
  <c r="BO106" i="1"/>
  <c r="BM106" i="1"/>
  <c r="BL106" i="1"/>
  <c r="BK106" i="1"/>
  <c r="BJ106" i="1"/>
  <c r="BI106" i="1"/>
  <c r="AY106" i="1"/>
  <c r="BR105" i="1"/>
  <c r="BP105" i="1"/>
  <c r="BO105" i="1"/>
  <c r="AY105" i="1"/>
  <c r="BP104" i="1"/>
  <c r="BO104" i="1"/>
  <c r="BM104" i="1"/>
  <c r="BL104" i="1"/>
  <c r="BK104" i="1"/>
  <c r="BJ104" i="1"/>
  <c r="BI104" i="1"/>
  <c r="AY104" i="1"/>
  <c r="BP103" i="1"/>
  <c r="BO103" i="1"/>
  <c r="BM103" i="1"/>
  <c r="BL103" i="1"/>
  <c r="BK103" i="1"/>
  <c r="BJ103" i="1"/>
  <c r="BI103" i="1"/>
  <c r="AY103" i="1"/>
  <c r="BP102" i="1"/>
  <c r="BO102" i="1"/>
  <c r="BM102" i="1"/>
  <c r="BL102" i="1"/>
  <c r="BK102" i="1"/>
  <c r="BJ102" i="1"/>
  <c r="BI102" i="1"/>
  <c r="AY102" i="1"/>
  <c r="BP101" i="1"/>
  <c r="BO101" i="1"/>
  <c r="BM101" i="1"/>
  <c r="BL101" i="1"/>
  <c r="BK101" i="1"/>
  <c r="BJ101" i="1"/>
  <c r="BI101" i="1"/>
  <c r="AY101" i="1"/>
  <c r="BP100" i="1"/>
  <c r="BO100" i="1"/>
  <c r="BM100" i="1"/>
  <c r="BL100" i="1"/>
  <c r="BK100" i="1"/>
  <c r="BJ100" i="1"/>
  <c r="BI100" i="1"/>
  <c r="AY100" i="1"/>
  <c r="BR99" i="1"/>
  <c r="BP99" i="1"/>
  <c r="BO99" i="1"/>
  <c r="AY99" i="1"/>
  <c r="BP98" i="1"/>
  <c r="BO98" i="1"/>
  <c r="BM98" i="1"/>
  <c r="BL98" i="1"/>
  <c r="BK98" i="1"/>
  <c r="BJ98" i="1"/>
  <c r="BI98" i="1"/>
  <c r="AY98" i="1"/>
  <c r="BP97" i="1"/>
  <c r="BO97" i="1"/>
  <c r="BM97" i="1"/>
  <c r="BL97" i="1"/>
  <c r="BK97" i="1"/>
  <c r="BJ97" i="1"/>
  <c r="BI97" i="1"/>
  <c r="AY97" i="1"/>
  <c r="BP96" i="1"/>
  <c r="BO96" i="1"/>
  <c r="BM96" i="1"/>
  <c r="BL96" i="1"/>
  <c r="BK96" i="1"/>
  <c r="BJ96" i="1"/>
  <c r="BI96" i="1"/>
  <c r="AY96" i="1"/>
  <c r="BP95" i="1"/>
  <c r="BO95" i="1"/>
  <c r="BM95" i="1"/>
  <c r="BL95" i="1"/>
  <c r="BK95" i="1"/>
  <c r="BJ95" i="1"/>
  <c r="BI95" i="1"/>
  <c r="AY95" i="1"/>
  <c r="BP94" i="1"/>
  <c r="BO94" i="1"/>
  <c r="BM94" i="1"/>
  <c r="BL94" i="1"/>
  <c r="BK94" i="1"/>
  <c r="BJ94" i="1"/>
  <c r="BI94" i="1"/>
  <c r="AY94" i="1"/>
  <c r="BR93" i="1"/>
  <c r="BP93" i="1"/>
  <c r="BO93" i="1"/>
  <c r="AY93" i="1"/>
  <c r="BP92" i="1"/>
  <c r="BO92" i="1"/>
  <c r="BM92" i="1"/>
  <c r="BL92" i="1"/>
  <c r="BK92" i="1"/>
  <c r="BJ92" i="1"/>
  <c r="BI92" i="1"/>
  <c r="AY92" i="1"/>
  <c r="BP91" i="1"/>
  <c r="BO91" i="1"/>
  <c r="BM91" i="1"/>
  <c r="BL91" i="1"/>
  <c r="BK91" i="1"/>
  <c r="BJ91" i="1"/>
  <c r="BI91" i="1"/>
  <c r="AY91" i="1"/>
  <c r="BP90" i="1"/>
  <c r="BO90" i="1"/>
  <c r="BM90" i="1"/>
  <c r="BL90" i="1"/>
  <c r="BK90" i="1"/>
  <c r="BJ90" i="1"/>
  <c r="BI90" i="1"/>
  <c r="AY90" i="1"/>
  <c r="BP89" i="1"/>
  <c r="BO89" i="1"/>
  <c r="BM89" i="1"/>
  <c r="BL89" i="1"/>
  <c r="BK89" i="1"/>
  <c r="BJ89" i="1"/>
  <c r="BI89" i="1"/>
  <c r="AY89" i="1"/>
  <c r="BP88" i="1"/>
  <c r="BO88" i="1"/>
  <c r="BM88" i="1"/>
  <c r="BL88" i="1"/>
  <c r="BK88" i="1"/>
  <c r="BJ88" i="1"/>
  <c r="BI88" i="1"/>
  <c r="AY88" i="1"/>
  <c r="BR87" i="1"/>
  <c r="BP87" i="1"/>
  <c r="BO87" i="1"/>
  <c r="AY87" i="1"/>
  <c r="BP86" i="1"/>
  <c r="BO86" i="1"/>
  <c r="BM86" i="1"/>
  <c r="BL86" i="1"/>
  <c r="BK86" i="1"/>
  <c r="BJ86" i="1"/>
  <c r="BI86" i="1"/>
  <c r="AY86" i="1"/>
  <c r="BP85" i="1"/>
  <c r="BO85" i="1"/>
  <c r="BM85" i="1"/>
  <c r="BL85" i="1"/>
  <c r="BK85" i="1"/>
  <c r="BJ85" i="1"/>
  <c r="BI85" i="1"/>
  <c r="AY85" i="1"/>
  <c r="BP84" i="1"/>
  <c r="BO84" i="1"/>
  <c r="BM84" i="1"/>
  <c r="BL84" i="1"/>
  <c r="BK84" i="1"/>
  <c r="BJ84" i="1"/>
  <c r="BI84" i="1"/>
  <c r="AY84" i="1"/>
  <c r="BP83" i="1"/>
  <c r="BO83" i="1"/>
  <c r="BM83" i="1"/>
  <c r="BL83" i="1"/>
  <c r="BK83" i="1"/>
  <c r="BJ83" i="1"/>
  <c r="BI83" i="1"/>
  <c r="AY83" i="1"/>
  <c r="BP82" i="1"/>
  <c r="BO82" i="1"/>
  <c r="BM82" i="1"/>
  <c r="BL82" i="1"/>
  <c r="BK82" i="1"/>
  <c r="BJ82" i="1"/>
  <c r="BI82" i="1"/>
  <c r="AY82" i="1"/>
  <c r="BR81" i="1"/>
  <c r="BP81" i="1"/>
  <c r="BO81" i="1"/>
  <c r="AY81" i="1"/>
  <c r="BP80" i="1"/>
  <c r="BO80" i="1"/>
  <c r="BM80" i="1"/>
  <c r="BL80" i="1"/>
  <c r="BK80" i="1"/>
  <c r="BJ80" i="1"/>
  <c r="BI80" i="1"/>
  <c r="AY80" i="1"/>
  <c r="BP79" i="1"/>
  <c r="BO79" i="1"/>
  <c r="BM79" i="1"/>
  <c r="BL79" i="1"/>
  <c r="BK79" i="1"/>
  <c r="BJ79" i="1"/>
  <c r="BI79" i="1"/>
  <c r="AY79" i="1"/>
  <c r="BP78" i="1"/>
  <c r="BO78" i="1"/>
  <c r="BM78" i="1"/>
  <c r="BL78" i="1"/>
  <c r="BK78" i="1"/>
  <c r="BJ78" i="1"/>
  <c r="BI78" i="1"/>
  <c r="AY78" i="1"/>
  <c r="BP77" i="1"/>
  <c r="BO77" i="1"/>
  <c r="BM77" i="1"/>
  <c r="BL77" i="1"/>
  <c r="BK77" i="1"/>
  <c r="BJ77" i="1"/>
  <c r="BI77" i="1"/>
  <c r="AY77" i="1"/>
  <c r="BP76" i="1"/>
  <c r="BO76" i="1"/>
  <c r="BM76" i="1"/>
  <c r="BL76" i="1"/>
  <c r="BK76" i="1"/>
  <c r="BJ76" i="1"/>
  <c r="BI76" i="1"/>
  <c r="AY76" i="1"/>
  <c r="BR75" i="1"/>
  <c r="BP75" i="1"/>
  <c r="BO75" i="1"/>
  <c r="AY75" i="1"/>
  <c r="BP74" i="1"/>
  <c r="BO74" i="1"/>
  <c r="BM74" i="1"/>
  <c r="BL74" i="1"/>
  <c r="BK74" i="1"/>
  <c r="BJ74" i="1"/>
  <c r="BI74" i="1"/>
  <c r="AY74" i="1"/>
  <c r="BP73" i="1"/>
  <c r="BO73" i="1"/>
  <c r="BM73" i="1"/>
  <c r="BL73" i="1"/>
  <c r="BK73" i="1"/>
  <c r="BJ73" i="1"/>
  <c r="BI73" i="1"/>
  <c r="AY73" i="1"/>
  <c r="BP72" i="1"/>
  <c r="BO72" i="1"/>
  <c r="BM72" i="1"/>
  <c r="BL72" i="1"/>
  <c r="BK72" i="1"/>
  <c r="BJ72" i="1"/>
  <c r="BI72" i="1"/>
  <c r="AY72" i="1"/>
  <c r="BP71" i="1"/>
  <c r="BO71" i="1"/>
  <c r="BM71" i="1"/>
  <c r="BL71" i="1"/>
  <c r="BK71" i="1"/>
  <c r="BJ71" i="1"/>
  <c r="BI71" i="1"/>
  <c r="AY71" i="1"/>
  <c r="BP70" i="1"/>
  <c r="BO70" i="1"/>
  <c r="BM70" i="1"/>
  <c r="BL70" i="1"/>
  <c r="BK70" i="1"/>
  <c r="BJ70" i="1"/>
  <c r="BI70" i="1"/>
  <c r="AY70" i="1"/>
  <c r="BR69" i="1"/>
  <c r="BP69" i="1"/>
  <c r="BO69" i="1"/>
  <c r="AY69" i="1"/>
  <c r="BP68" i="1"/>
  <c r="BO68" i="1"/>
  <c r="BM68" i="1"/>
  <c r="BL68" i="1"/>
  <c r="BK68" i="1"/>
  <c r="BJ68" i="1"/>
  <c r="BI68" i="1"/>
  <c r="AY68" i="1"/>
  <c r="BP67" i="1"/>
  <c r="BO67" i="1"/>
  <c r="BM67" i="1"/>
  <c r="BL67" i="1"/>
  <c r="BK67" i="1"/>
  <c r="BJ67" i="1"/>
  <c r="BI67" i="1"/>
  <c r="AY67" i="1"/>
  <c r="BP66" i="1"/>
  <c r="BO66" i="1"/>
  <c r="BM66" i="1"/>
  <c r="BL66" i="1"/>
  <c r="BK66" i="1"/>
  <c r="BJ66" i="1"/>
  <c r="BI66" i="1"/>
  <c r="AY66" i="1"/>
  <c r="BP65" i="1"/>
  <c r="BO65" i="1"/>
  <c r="BM65" i="1"/>
  <c r="BL65" i="1"/>
  <c r="BK65" i="1"/>
  <c r="BJ65" i="1"/>
  <c r="BI65" i="1"/>
  <c r="AY65" i="1"/>
  <c r="BP64" i="1"/>
  <c r="BO64" i="1"/>
  <c r="BM64" i="1"/>
  <c r="BL64" i="1"/>
  <c r="BK64" i="1"/>
  <c r="BJ64" i="1"/>
  <c r="BI64" i="1"/>
  <c r="AY64" i="1"/>
  <c r="BR63" i="1"/>
  <c r="BP63" i="1"/>
  <c r="BO63" i="1"/>
  <c r="AY63" i="1"/>
  <c r="BP62" i="1"/>
  <c r="BO62" i="1"/>
  <c r="BM62" i="1"/>
  <c r="BL62" i="1"/>
  <c r="BK62" i="1"/>
  <c r="BJ62" i="1"/>
  <c r="BI62" i="1"/>
  <c r="AY62" i="1"/>
  <c r="BP61" i="1"/>
  <c r="BO61" i="1"/>
  <c r="BM61" i="1"/>
  <c r="BL61" i="1"/>
  <c r="BK61" i="1"/>
  <c r="BJ61" i="1"/>
  <c r="BI61" i="1"/>
  <c r="AY61" i="1"/>
  <c r="BP60" i="1"/>
  <c r="BO60" i="1"/>
  <c r="BM60" i="1"/>
  <c r="BL60" i="1"/>
  <c r="BK60" i="1"/>
  <c r="BJ60" i="1"/>
  <c r="BI60" i="1"/>
  <c r="AY60" i="1"/>
  <c r="BP59" i="1"/>
  <c r="BO59" i="1"/>
  <c r="BM59" i="1"/>
  <c r="BL59" i="1"/>
  <c r="BK59" i="1"/>
  <c r="BJ59" i="1"/>
  <c r="BI59" i="1"/>
  <c r="AY59" i="1"/>
  <c r="BP58" i="1"/>
  <c r="BO58" i="1"/>
  <c r="BM58" i="1"/>
  <c r="BL58" i="1"/>
  <c r="BK58" i="1"/>
  <c r="BJ58" i="1"/>
  <c r="BI58" i="1"/>
  <c r="AY58" i="1"/>
  <c r="BR57" i="1"/>
  <c r="BP57" i="1"/>
  <c r="BO57" i="1"/>
  <c r="AY57" i="1"/>
  <c r="BP56" i="1"/>
  <c r="BO56" i="1"/>
  <c r="BM56" i="1"/>
  <c r="BL56" i="1"/>
  <c r="BK56" i="1"/>
  <c r="BJ56" i="1"/>
  <c r="BI56" i="1"/>
  <c r="AY56" i="1"/>
  <c r="BP55" i="1"/>
  <c r="BO55" i="1"/>
  <c r="BM55" i="1"/>
  <c r="BL55" i="1"/>
  <c r="BK55" i="1"/>
  <c r="BJ55" i="1"/>
  <c r="BI55" i="1"/>
  <c r="AY55" i="1"/>
  <c r="BP54" i="1"/>
  <c r="BO54" i="1"/>
  <c r="BM54" i="1"/>
  <c r="BL54" i="1"/>
  <c r="BK54" i="1"/>
  <c r="BJ54" i="1"/>
  <c r="BI54" i="1"/>
  <c r="AY54" i="1"/>
  <c r="BP53" i="1"/>
  <c r="BO53" i="1"/>
  <c r="BM53" i="1"/>
  <c r="BL53" i="1"/>
  <c r="BK53" i="1"/>
  <c r="BJ53" i="1"/>
  <c r="BI53" i="1"/>
  <c r="AY53" i="1"/>
  <c r="BP52" i="1"/>
  <c r="BO52" i="1"/>
  <c r="BM52" i="1"/>
  <c r="BL52" i="1"/>
  <c r="BK52" i="1"/>
  <c r="BJ52" i="1"/>
  <c r="BI52" i="1"/>
  <c r="AY52" i="1"/>
  <c r="BR51" i="1"/>
  <c r="BP51" i="1"/>
  <c r="BO51" i="1"/>
  <c r="AY51" i="1"/>
  <c r="BP50" i="1"/>
  <c r="BO50" i="1"/>
  <c r="BM50" i="1"/>
  <c r="BL50" i="1"/>
  <c r="BK50" i="1"/>
  <c r="BJ50" i="1"/>
  <c r="BI50" i="1"/>
  <c r="AY50" i="1"/>
  <c r="BP49" i="1"/>
  <c r="BO49" i="1"/>
  <c r="BM49" i="1"/>
  <c r="BL49" i="1"/>
  <c r="BK49" i="1"/>
  <c r="BJ49" i="1"/>
  <c r="BI49" i="1"/>
  <c r="AY49" i="1"/>
  <c r="BP48" i="1"/>
  <c r="BO48" i="1"/>
  <c r="BM48" i="1"/>
  <c r="BL48" i="1"/>
  <c r="BK48" i="1"/>
  <c r="BJ48" i="1"/>
  <c r="BI48" i="1"/>
  <c r="AY48" i="1"/>
  <c r="BP47" i="1"/>
  <c r="BO47" i="1"/>
  <c r="BM47" i="1"/>
  <c r="BL47" i="1"/>
  <c r="BK47" i="1"/>
  <c r="BJ47" i="1"/>
  <c r="BI47" i="1"/>
  <c r="AY47" i="1"/>
  <c r="BP46" i="1"/>
  <c r="BO46" i="1"/>
  <c r="BM46" i="1"/>
  <c r="BL46" i="1"/>
  <c r="BK46" i="1"/>
  <c r="BJ46" i="1"/>
  <c r="BI46" i="1"/>
  <c r="AY46" i="1"/>
  <c r="BR45" i="1"/>
  <c r="BP45" i="1"/>
  <c r="BO45" i="1"/>
  <c r="AY45" i="1"/>
  <c r="BP44" i="1"/>
  <c r="BO44" i="1"/>
  <c r="BM44" i="1"/>
  <c r="BL44" i="1"/>
  <c r="BK44" i="1"/>
  <c r="BJ44" i="1"/>
  <c r="BI44" i="1"/>
  <c r="AY44" i="1"/>
  <c r="BP43" i="1"/>
  <c r="BO43" i="1"/>
  <c r="BM43" i="1"/>
  <c r="BL43" i="1"/>
  <c r="BK43" i="1"/>
  <c r="BJ43" i="1"/>
  <c r="BI43" i="1"/>
  <c r="AY43" i="1"/>
  <c r="BP42" i="1"/>
  <c r="BO42" i="1"/>
  <c r="BM42" i="1"/>
  <c r="BL42" i="1"/>
  <c r="BK42" i="1"/>
  <c r="BJ42" i="1"/>
  <c r="BI42" i="1"/>
  <c r="AY42" i="1"/>
  <c r="BP41" i="1"/>
  <c r="BO41" i="1"/>
  <c r="BM41" i="1"/>
  <c r="BL41" i="1"/>
  <c r="BK41" i="1"/>
  <c r="BJ41" i="1"/>
  <c r="BI41" i="1"/>
  <c r="AY41" i="1"/>
  <c r="BP40" i="1"/>
  <c r="BO40" i="1"/>
  <c r="BM40" i="1"/>
  <c r="BL40" i="1"/>
  <c r="BK40" i="1"/>
  <c r="BJ40" i="1"/>
  <c r="BI40" i="1"/>
  <c r="AY40" i="1"/>
  <c r="BR39" i="1"/>
  <c r="BP39" i="1"/>
  <c r="BO39" i="1"/>
  <c r="AY39" i="1"/>
  <c r="BP38" i="1"/>
  <c r="BO38" i="1"/>
  <c r="BM38" i="1"/>
  <c r="BL38" i="1"/>
  <c r="BK38" i="1"/>
  <c r="BJ38" i="1"/>
  <c r="BI38" i="1"/>
  <c r="AY38" i="1"/>
  <c r="BP37" i="1"/>
  <c r="BO37" i="1"/>
  <c r="BM37" i="1"/>
  <c r="BL37" i="1"/>
  <c r="BK37" i="1"/>
  <c r="BJ37" i="1"/>
  <c r="BI37" i="1"/>
  <c r="AY37" i="1"/>
  <c r="BP36" i="1"/>
  <c r="BO36" i="1"/>
  <c r="BM36" i="1"/>
  <c r="BL36" i="1"/>
  <c r="BK36" i="1"/>
  <c r="BJ36" i="1"/>
  <c r="BI36" i="1"/>
  <c r="AY36" i="1"/>
  <c r="BP35" i="1"/>
  <c r="BO35" i="1"/>
  <c r="BM35" i="1"/>
  <c r="BL35" i="1"/>
  <c r="BK35" i="1"/>
  <c r="BJ35" i="1"/>
  <c r="BI35" i="1"/>
  <c r="AY35" i="1"/>
  <c r="BP34" i="1"/>
  <c r="BO34" i="1"/>
  <c r="BM34" i="1"/>
  <c r="BL34" i="1"/>
  <c r="BK34" i="1"/>
  <c r="BJ34" i="1"/>
  <c r="BI34" i="1"/>
  <c r="AY34" i="1"/>
  <c r="BR33" i="1"/>
  <c r="BP33" i="1"/>
  <c r="BO33" i="1"/>
  <c r="AY33" i="1"/>
  <c r="BP32" i="1"/>
  <c r="BO32" i="1"/>
  <c r="BM32" i="1"/>
  <c r="BL32" i="1"/>
  <c r="BK32" i="1"/>
  <c r="BJ32" i="1"/>
  <c r="BI32" i="1"/>
  <c r="AY32" i="1"/>
  <c r="BP31" i="1"/>
  <c r="BO31" i="1"/>
  <c r="BM31" i="1"/>
  <c r="BL31" i="1"/>
  <c r="BK31" i="1"/>
  <c r="BJ31" i="1"/>
  <c r="BI31" i="1"/>
  <c r="AY31" i="1"/>
  <c r="BP30" i="1"/>
  <c r="BO30" i="1"/>
  <c r="BM30" i="1"/>
  <c r="BL30" i="1"/>
  <c r="BK30" i="1"/>
  <c r="BJ30" i="1"/>
  <c r="BI30" i="1"/>
  <c r="AY30" i="1"/>
  <c r="BP29" i="1"/>
  <c r="BO29" i="1"/>
  <c r="BM29" i="1"/>
  <c r="BL29" i="1"/>
  <c r="BK29" i="1"/>
  <c r="BJ29" i="1"/>
  <c r="BI29" i="1"/>
  <c r="AY29" i="1"/>
  <c r="BP28" i="1"/>
  <c r="BO28" i="1"/>
  <c r="BM28" i="1"/>
  <c r="BL28" i="1"/>
  <c r="BK28" i="1"/>
  <c r="BJ28" i="1"/>
  <c r="BI28" i="1"/>
  <c r="AY28" i="1"/>
  <c r="BR27" i="1"/>
  <c r="BP27" i="1"/>
  <c r="BO27" i="1"/>
  <c r="AY27" i="1"/>
  <c r="BP26" i="1"/>
  <c r="BO26" i="1"/>
  <c r="BM26" i="1"/>
  <c r="BL26" i="1"/>
  <c r="BK26" i="1"/>
  <c r="BJ26" i="1"/>
  <c r="BI26" i="1"/>
  <c r="AY26" i="1"/>
  <c r="BP25" i="1"/>
  <c r="BO25" i="1"/>
  <c r="BM25" i="1"/>
  <c r="BL25" i="1"/>
  <c r="BK25" i="1"/>
  <c r="BJ25" i="1"/>
  <c r="BI25" i="1"/>
  <c r="AY25" i="1"/>
  <c r="AD25" i="1"/>
  <c r="BP24" i="1"/>
  <c r="BO24" i="1"/>
  <c r="BM24" i="1"/>
  <c r="BL24" i="1"/>
  <c r="BK24" i="1"/>
  <c r="BJ24" i="1"/>
  <c r="BI24" i="1"/>
  <c r="AY24" i="1"/>
  <c r="AD24" i="1"/>
  <c r="BP23" i="1"/>
  <c r="BO23" i="1"/>
  <c r="BM23" i="1"/>
  <c r="BL23" i="1"/>
  <c r="BK23" i="1"/>
  <c r="BJ23" i="1"/>
  <c r="BI23" i="1"/>
  <c r="AY23" i="1"/>
  <c r="AD23" i="1"/>
  <c r="BP22" i="1"/>
  <c r="BO22" i="1"/>
  <c r="BM22" i="1"/>
  <c r="BL22" i="1"/>
  <c r="BK22" i="1"/>
  <c r="BJ22" i="1"/>
  <c r="BI22" i="1"/>
  <c r="AY22" i="1"/>
  <c r="AD22" i="1"/>
  <c r="BR21" i="1"/>
  <c r="BS21" i="1" s="1"/>
  <c r="AN21" i="1" s="1"/>
  <c r="M21" i="1" s="1"/>
  <c r="BP21" i="1"/>
  <c r="BO21" i="1"/>
  <c r="BC21" i="1"/>
  <c r="BF21" i="1" s="1"/>
  <c r="BB21" i="1"/>
  <c r="AY21" i="1"/>
  <c r="AZ22" i="1" s="1"/>
  <c r="AD21" i="1"/>
  <c r="BH19" i="1"/>
  <c r="BG19" i="1"/>
  <c r="AX19" i="1"/>
  <c r="AT19" i="1"/>
  <c r="L37" i="6" l="1"/>
  <c r="I38" i="6" s="1"/>
  <c r="Q396" i="14"/>
  <c r="AI395" i="14"/>
  <c r="AZ399" i="14"/>
  <c r="BA398" i="14"/>
  <c r="BC398" i="14" s="1"/>
  <c r="BF398" i="14" s="1"/>
  <c r="AE151" i="14"/>
  <c r="BE151" i="14"/>
  <c r="E151" i="14"/>
  <c r="BT151" i="14" s="1"/>
  <c r="BB397" i="14"/>
  <c r="BR153" i="1"/>
  <c r="BR40" i="1"/>
  <c r="BI154" i="1"/>
  <c r="BR154" i="1" s="1"/>
  <c r="BI155" i="1"/>
  <c r="BR155" i="1" s="1"/>
  <c r="BI156" i="1"/>
  <c r="BR156" i="1" s="1"/>
  <c r="BI157" i="1"/>
  <c r="BI158" i="1"/>
  <c r="BR158" i="1" s="1"/>
  <c r="BR126" i="1"/>
  <c r="BR127" i="1"/>
  <c r="BR133" i="1"/>
  <c r="BR25" i="1"/>
  <c r="BR28" i="1"/>
  <c r="BR31" i="1"/>
  <c r="BR34" i="1"/>
  <c r="BR37" i="1"/>
  <c r="BE21" i="1"/>
  <c r="W8" i="1"/>
  <c r="BR23" i="1"/>
  <c r="BR134" i="1"/>
  <c r="BR324" i="1"/>
  <c r="BR140" i="1"/>
  <c r="BI165" i="1"/>
  <c r="BR165" i="1" s="1"/>
  <c r="BI164" i="1"/>
  <c r="BR164" i="1" s="1"/>
  <c r="BI163" i="1"/>
  <c r="BR163" i="1" s="1"/>
  <c r="BI162" i="1"/>
  <c r="BI161" i="1"/>
  <c r="BR161" i="1" s="1"/>
  <c r="BI160" i="1"/>
  <c r="BR160" i="1" s="1"/>
  <c r="BR138" i="1"/>
  <c r="BR139" i="1"/>
  <c r="BR143" i="1"/>
  <c r="BR144" i="1"/>
  <c r="BR146" i="1"/>
  <c r="BR148" i="1"/>
  <c r="BR149" i="1"/>
  <c r="BR152" i="1"/>
  <c r="BR204" i="1"/>
  <c r="BR206" i="1"/>
  <c r="BR262" i="1"/>
  <c r="BR263" i="1"/>
  <c r="BR322" i="1"/>
  <c r="BR323" i="1"/>
  <c r="BR326" i="1"/>
  <c r="BR384" i="1"/>
  <c r="BR385" i="1"/>
  <c r="BR386" i="1"/>
  <c r="BR22" i="1"/>
  <c r="BR42" i="1"/>
  <c r="BR43" i="1"/>
  <c r="BR46" i="1"/>
  <c r="BR49" i="1"/>
  <c r="BR52" i="1"/>
  <c r="BR55" i="1"/>
  <c r="BR58" i="1"/>
  <c r="BR61" i="1"/>
  <c r="BR64" i="1"/>
  <c r="BR67" i="1"/>
  <c r="BR70" i="1"/>
  <c r="BR73" i="1"/>
  <c r="BR76" i="1"/>
  <c r="BR79" i="1"/>
  <c r="BR84" i="1"/>
  <c r="BR85" i="1"/>
  <c r="BR86" i="1"/>
  <c r="BR89" i="1"/>
  <c r="BR90" i="1"/>
  <c r="BR92" i="1"/>
  <c r="BR96" i="1"/>
  <c r="BR97" i="1"/>
  <c r="BR100" i="1"/>
  <c r="BR102" i="1"/>
  <c r="BR103" i="1"/>
  <c r="BR106" i="1"/>
  <c r="BR108" i="1"/>
  <c r="BR109" i="1"/>
  <c r="BR112" i="1"/>
  <c r="BR114" i="1"/>
  <c r="BR115" i="1"/>
  <c r="BR120" i="1"/>
  <c r="BR121" i="1"/>
  <c r="BR132" i="1"/>
  <c r="BR41" i="1"/>
  <c r="BR50" i="1"/>
  <c r="BR53" i="1"/>
  <c r="BR54" i="1"/>
  <c r="BR80" i="1"/>
  <c r="BR82" i="1"/>
  <c r="BR83" i="1"/>
  <c r="BR88" i="1"/>
  <c r="BR94" i="1"/>
  <c r="BR95" i="1"/>
  <c r="BR98" i="1"/>
  <c r="BR101" i="1"/>
  <c r="BR104" i="1"/>
  <c r="BR107" i="1"/>
  <c r="BR110" i="1"/>
  <c r="BR113" i="1"/>
  <c r="BR116" i="1"/>
  <c r="BR118" i="1"/>
  <c r="BR119" i="1"/>
  <c r="BR122" i="1"/>
  <c r="BR124" i="1"/>
  <c r="BR125" i="1"/>
  <c r="BR128" i="1"/>
  <c r="BR24" i="1"/>
  <c r="BR26" i="1"/>
  <c r="BR32" i="1"/>
  <c r="BR35" i="1"/>
  <c r="BR36" i="1"/>
  <c r="BR29" i="1"/>
  <c r="BR30" i="1"/>
  <c r="BR38" i="1"/>
  <c r="BR44" i="1"/>
  <c r="BR47" i="1"/>
  <c r="BR48" i="1"/>
  <c r="BR56" i="1"/>
  <c r="BR59" i="1"/>
  <c r="BR60" i="1"/>
  <c r="BR62" i="1"/>
  <c r="BR65" i="1"/>
  <c r="BR68" i="1"/>
  <c r="BR71" i="1"/>
  <c r="BR72" i="1"/>
  <c r="BR66" i="1"/>
  <c r="BR74" i="1"/>
  <c r="BR77" i="1"/>
  <c r="BR78" i="1"/>
  <c r="BR91" i="1"/>
  <c r="BR130" i="1"/>
  <c r="BR131" i="1"/>
  <c r="BR145" i="1"/>
  <c r="BR136" i="1"/>
  <c r="BR137" i="1"/>
  <c r="BR150" i="1"/>
  <c r="BR151" i="1"/>
  <c r="BR142" i="1"/>
  <c r="BR157" i="1"/>
  <c r="BR162" i="1"/>
  <c r="BR202" i="1"/>
  <c r="BR203" i="1"/>
  <c r="BR205" i="1"/>
  <c r="BR264" i="1"/>
  <c r="BR265" i="1"/>
  <c r="BR266" i="1"/>
  <c r="BR325" i="1"/>
  <c r="BR382" i="1"/>
  <c r="BR383" i="1"/>
  <c r="E21" i="1"/>
  <c r="AZ23" i="1"/>
  <c r="AZ24" i="1" s="1"/>
  <c r="AZ25" i="1" s="1"/>
  <c r="BA25" i="1" s="1"/>
  <c r="BC25" i="1" s="1"/>
  <c r="BF25" i="1" s="1"/>
  <c r="W5" i="1"/>
  <c r="BA22" i="1"/>
  <c r="BC22" i="1" s="1"/>
  <c r="AZ400" i="14" l="1"/>
  <c r="BA399" i="14"/>
  <c r="BC399" i="14" s="1"/>
  <c r="BF399" i="14" s="1"/>
  <c r="AI396" i="14"/>
  <c r="Q397" i="14"/>
  <c r="BB398" i="14"/>
  <c r="BQ151" i="14"/>
  <c r="AE21" i="1"/>
  <c r="BT21" i="1"/>
  <c r="Y8" i="1"/>
  <c r="BI171" i="1"/>
  <c r="BR171" i="1" s="1"/>
  <c r="BI170" i="1"/>
  <c r="BR170" i="1" s="1"/>
  <c r="BI169" i="1"/>
  <c r="BR169" i="1" s="1"/>
  <c r="BI168" i="1"/>
  <c r="BR168" i="1" s="1"/>
  <c r="BI167" i="1"/>
  <c r="BR167" i="1" s="1"/>
  <c r="BI166" i="1"/>
  <c r="BR166" i="1" s="1"/>
  <c r="BB22" i="1"/>
  <c r="I21" i="1"/>
  <c r="Q21" i="1" s="1"/>
  <c r="AI21" i="1" s="1"/>
  <c r="BS22" i="1" s="1"/>
  <c r="AN22" i="1" s="1"/>
  <c r="M22" i="1" s="1"/>
  <c r="BF22" i="1"/>
  <c r="BA23" i="1"/>
  <c r="BC23" i="1" s="1"/>
  <c r="BF23" i="1" s="1"/>
  <c r="AZ26" i="1"/>
  <c r="BB25" i="1"/>
  <c r="BA24" i="1"/>
  <c r="BC24" i="1" s="1"/>
  <c r="BF24" i="1" s="1"/>
  <c r="BB399" i="14" l="1"/>
  <c r="AI397" i="14"/>
  <c r="Q398" i="14"/>
  <c r="AZ401" i="14"/>
  <c r="BA400" i="14"/>
  <c r="BC400" i="14" s="1"/>
  <c r="BF400" i="14" s="1"/>
  <c r="BS152" i="14"/>
  <c r="AN152" i="14" s="1"/>
  <c r="BI177" i="1"/>
  <c r="BR177" i="1" s="1"/>
  <c r="BI176" i="1"/>
  <c r="BR176" i="1" s="1"/>
  <c r="BI175" i="1"/>
  <c r="BR175" i="1" s="1"/>
  <c r="BI174" i="1"/>
  <c r="BR174" i="1" s="1"/>
  <c r="BI173" i="1"/>
  <c r="BR173" i="1" s="1"/>
  <c r="BI172" i="1"/>
  <c r="BR172" i="1" s="1"/>
  <c r="BD21" i="1"/>
  <c r="E22" i="1"/>
  <c r="BT22" i="1" s="1"/>
  <c r="BQ21" i="1"/>
  <c r="BB24" i="1"/>
  <c r="BB23" i="1"/>
  <c r="AE22" i="1"/>
  <c r="BE22" i="1"/>
  <c r="AZ27" i="1"/>
  <c r="BA26" i="1"/>
  <c r="BC26" i="1" s="1"/>
  <c r="BA401" i="14" l="1"/>
  <c r="BC401" i="14" s="1"/>
  <c r="BF401" i="14" s="1"/>
  <c r="AZ402" i="14"/>
  <c r="AI398" i="14"/>
  <c r="Q399" i="14"/>
  <c r="Z152" i="14"/>
  <c r="R152" i="14" s="1"/>
  <c r="M152" i="14"/>
  <c r="BB400" i="14"/>
  <c r="BI183" i="1"/>
  <c r="BR183" i="1" s="1"/>
  <c r="BI182" i="1"/>
  <c r="BR182" i="1" s="1"/>
  <c r="BI181" i="1"/>
  <c r="BR181" i="1" s="1"/>
  <c r="BI180" i="1"/>
  <c r="BR180" i="1" s="1"/>
  <c r="BI179" i="1"/>
  <c r="BR179" i="1" s="1"/>
  <c r="BI178" i="1"/>
  <c r="BR178" i="1" s="1"/>
  <c r="I22" i="1"/>
  <c r="Q22" i="1" s="1"/>
  <c r="BB26" i="1"/>
  <c r="AZ28" i="1"/>
  <c r="BA27" i="1"/>
  <c r="BC27" i="1" s="1"/>
  <c r="BF27" i="1" s="1"/>
  <c r="BF26" i="1"/>
  <c r="BB401" i="14" l="1"/>
  <c r="Q400" i="14"/>
  <c r="AI399" i="14"/>
  <c r="AZ403" i="14"/>
  <c r="BA402" i="14"/>
  <c r="BC402" i="14" s="1"/>
  <c r="BF402" i="14" s="1"/>
  <c r="AE152" i="14"/>
  <c r="BE152" i="14"/>
  <c r="E152" i="14"/>
  <c r="BT152" i="14" s="1"/>
  <c r="BQ152" i="14"/>
  <c r="E23" i="1"/>
  <c r="BT23" i="1" s="1"/>
  <c r="BI189" i="1"/>
  <c r="BR189" i="1" s="1"/>
  <c r="BI188" i="1"/>
  <c r="BR188" i="1" s="1"/>
  <c r="BI187" i="1"/>
  <c r="BR187" i="1" s="1"/>
  <c r="BI186" i="1"/>
  <c r="BR186" i="1" s="1"/>
  <c r="BI185" i="1"/>
  <c r="BR185" i="1" s="1"/>
  <c r="BI184" i="1"/>
  <c r="BR184" i="1" s="1"/>
  <c r="BB27" i="1"/>
  <c r="BD22" i="1"/>
  <c r="BQ22" i="1"/>
  <c r="BA28" i="1"/>
  <c r="BC28" i="1" s="1"/>
  <c r="AZ29" i="1"/>
  <c r="AI22" i="1"/>
  <c r="BS23" i="1" s="1"/>
  <c r="AN23" i="1" s="1"/>
  <c r="M23" i="1" s="1"/>
  <c r="AZ404" i="14" l="1"/>
  <c r="BA403" i="14"/>
  <c r="BC403" i="14" s="1"/>
  <c r="BF403" i="14" s="1"/>
  <c r="Q401" i="14"/>
  <c r="AI400" i="14"/>
  <c r="BB402" i="14"/>
  <c r="BS153" i="14"/>
  <c r="AN153" i="14" s="1"/>
  <c r="M153" i="14" s="1"/>
  <c r="I23" i="1"/>
  <c r="BI195" i="1"/>
  <c r="BR195" i="1" s="1"/>
  <c r="BI194" i="1"/>
  <c r="BR194" i="1" s="1"/>
  <c r="BI193" i="1"/>
  <c r="BR193" i="1" s="1"/>
  <c r="BI192" i="1"/>
  <c r="BR192" i="1" s="1"/>
  <c r="BI191" i="1"/>
  <c r="BR191" i="1" s="1"/>
  <c r="BI190" i="1"/>
  <c r="BR190" i="1" s="1"/>
  <c r="BE23" i="1"/>
  <c r="AE23" i="1"/>
  <c r="BF28" i="1"/>
  <c r="AZ30" i="1"/>
  <c r="BA29" i="1"/>
  <c r="BC29" i="1" s="1"/>
  <c r="BF29" i="1" s="1"/>
  <c r="BB28" i="1"/>
  <c r="BB403" i="14" l="1"/>
  <c r="BA404" i="14"/>
  <c r="BC404" i="14" s="1"/>
  <c r="BF404" i="14" s="1"/>
  <c r="AZ405" i="14"/>
  <c r="AI401" i="14"/>
  <c r="Q402" i="14"/>
  <c r="BE153" i="14"/>
  <c r="AE153" i="14"/>
  <c r="E153" i="14"/>
  <c r="BT153" i="14" s="1"/>
  <c r="BI207" i="1"/>
  <c r="BR207" i="1" s="1"/>
  <c r="BI200" i="1"/>
  <c r="BR200" i="1" s="1"/>
  <c r="BI199" i="1"/>
  <c r="BR199" i="1" s="1"/>
  <c r="BI198" i="1"/>
  <c r="BR198" i="1" s="1"/>
  <c r="BI197" i="1"/>
  <c r="BR197" i="1" s="1"/>
  <c r="BI196" i="1"/>
  <c r="BR196" i="1" s="1"/>
  <c r="BB29" i="1"/>
  <c r="BQ23" i="1"/>
  <c r="BD23" i="1"/>
  <c r="Q23" i="1"/>
  <c r="BA30" i="1"/>
  <c r="BC30" i="1" s="1"/>
  <c r="AZ31" i="1"/>
  <c r="BB404" i="14" l="1"/>
  <c r="AZ406" i="14"/>
  <c r="BA405" i="14"/>
  <c r="BC405" i="14" s="1"/>
  <c r="BF405" i="14" s="1"/>
  <c r="Q403" i="14"/>
  <c r="AI402" i="14"/>
  <c r="BQ153" i="14"/>
  <c r="BI213" i="1"/>
  <c r="BR213" i="1" s="1"/>
  <c r="BI212" i="1"/>
  <c r="BR212" i="1" s="1"/>
  <c r="BI211" i="1"/>
  <c r="BR211" i="1" s="1"/>
  <c r="BI210" i="1"/>
  <c r="BR210" i="1" s="1"/>
  <c r="BI209" i="1"/>
  <c r="BR209" i="1" s="1"/>
  <c r="BI208" i="1"/>
  <c r="BR208" i="1" s="1"/>
  <c r="AI23" i="1"/>
  <c r="BS24" i="1" s="1"/>
  <c r="AN24" i="1" s="1"/>
  <c r="M24" i="1" s="1"/>
  <c r="E24" i="1"/>
  <c r="BT24" i="1" s="1"/>
  <c r="BF30" i="1"/>
  <c r="BA31" i="1"/>
  <c r="BC31" i="1" s="1"/>
  <c r="BF31" i="1" s="1"/>
  <c r="BB30" i="1"/>
  <c r="AZ407" i="14" l="1"/>
  <c r="BA406" i="14"/>
  <c r="BC406" i="14" s="1"/>
  <c r="BF406" i="14" s="1"/>
  <c r="BB405" i="14"/>
  <c r="Q404" i="14"/>
  <c r="AI403" i="14"/>
  <c r="BS154" i="14"/>
  <c r="AN154" i="14" s="1"/>
  <c r="M154" i="14" s="1"/>
  <c r="BI219" i="1"/>
  <c r="BR219" i="1" s="1"/>
  <c r="BI218" i="1"/>
  <c r="BR218" i="1" s="1"/>
  <c r="BI217" i="1"/>
  <c r="BR217" i="1" s="1"/>
  <c r="BI216" i="1"/>
  <c r="BR216" i="1" s="1"/>
  <c r="BI215" i="1"/>
  <c r="BR215" i="1" s="1"/>
  <c r="BI214" i="1"/>
  <c r="BR214" i="1" s="1"/>
  <c r="AE24" i="1"/>
  <c r="BE24" i="1"/>
  <c r="BB31" i="1"/>
  <c r="AZ32" i="1" s="1"/>
  <c r="BA32" i="1" s="1"/>
  <c r="BC32" i="1" s="1"/>
  <c r="BF32" i="1" s="1"/>
  <c r="I24" i="1"/>
  <c r="BB406" i="14" l="1"/>
  <c r="BA407" i="14"/>
  <c r="BC407" i="14" s="1"/>
  <c r="BF407" i="14" s="1"/>
  <c r="AZ408" i="14"/>
  <c r="AE154" i="14"/>
  <c r="BE154" i="14"/>
  <c r="E154" i="14"/>
  <c r="BT154" i="14" s="1"/>
  <c r="Q405" i="14"/>
  <c r="AI404" i="14"/>
  <c r="AZ33" i="1"/>
  <c r="BA33" i="1" s="1"/>
  <c r="BC33" i="1" s="1"/>
  <c r="BF33" i="1" s="1"/>
  <c r="BI225" i="1"/>
  <c r="BR225" i="1" s="1"/>
  <c r="BI224" i="1"/>
  <c r="BR224" i="1" s="1"/>
  <c r="BI223" i="1"/>
  <c r="BR223" i="1" s="1"/>
  <c r="BI222" i="1"/>
  <c r="BR222" i="1" s="1"/>
  <c r="BI221" i="1"/>
  <c r="BR221" i="1" s="1"/>
  <c r="BI220" i="1"/>
  <c r="BR220" i="1" s="1"/>
  <c r="BB32" i="1"/>
  <c r="BQ24" i="1"/>
  <c r="BD24" i="1"/>
  <c r="Q24" i="1"/>
  <c r="BB407" i="14" l="1"/>
  <c r="AZ409" i="14"/>
  <c r="BA408" i="14"/>
  <c r="BC408" i="14" s="1"/>
  <c r="BF408" i="14" s="1"/>
  <c r="AI405" i="14"/>
  <c r="Q406" i="14"/>
  <c r="BQ154" i="14"/>
  <c r="AZ34" i="1"/>
  <c r="BA34" i="1" s="1"/>
  <c r="BC34" i="1" s="1"/>
  <c r="BF34" i="1" s="1"/>
  <c r="BI231" i="1"/>
  <c r="BR231" i="1" s="1"/>
  <c r="BI230" i="1"/>
  <c r="BR230" i="1" s="1"/>
  <c r="BI229" i="1"/>
  <c r="BR229" i="1" s="1"/>
  <c r="BI228" i="1"/>
  <c r="BR228" i="1" s="1"/>
  <c r="BI227" i="1"/>
  <c r="BR227" i="1" s="1"/>
  <c r="BI226" i="1"/>
  <c r="BR226" i="1" s="1"/>
  <c r="BB33" i="1"/>
  <c r="E25" i="1"/>
  <c r="BT25" i="1" s="1"/>
  <c r="AI24" i="1"/>
  <c r="BS25" i="1" s="1"/>
  <c r="AN25" i="1" s="1"/>
  <c r="M25" i="1" s="1"/>
  <c r="BB408" i="14" l="1"/>
  <c r="BA409" i="14"/>
  <c r="BC409" i="14" s="1"/>
  <c r="BF409" i="14" s="1"/>
  <c r="AZ410" i="14"/>
  <c r="AI406" i="14"/>
  <c r="Q407" i="14"/>
  <c r="BS155" i="14"/>
  <c r="AN155" i="14" s="1"/>
  <c r="M155" i="14" s="1"/>
  <c r="AZ35" i="1"/>
  <c r="BA35" i="1" s="1"/>
  <c r="BC35" i="1" s="1"/>
  <c r="BF35" i="1" s="1"/>
  <c r="BI237" i="1"/>
  <c r="BR237" i="1" s="1"/>
  <c r="BI236" i="1"/>
  <c r="BR236" i="1" s="1"/>
  <c r="BI235" i="1"/>
  <c r="BR235" i="1" s="1"/>
  <c r="BI234" i="1"/>
  <c r="BR234" i="1" s="1"/>
  <c r="BI233" i="1"/>
  <c r="BR233" i="1" s="1"/>
  <c r="BI232" i="1"/>
  <c r="BR232" i="1" s="1"/>
  <c r="BB34" i="1"/>
  <c r="AE25" i="1"/>
  <c r="BE25" i="1"/>
  <c r="I25" i="1"/>
  <c r="BB409" i="14" l="1"/>
  <c r="Q408" i="14"/>
  <c r="AI407" i="14"/>
  <c r="AZ411" i="14"/>
  <c r="BA410" i="14"/>
  <c r="BC410" i="14" s="1"/>
  <c r="BF410" i="14" s="1"/>
  <c r="BE155" i="14"/>
  <c r="AE155" i="14"/>
  <c r="E155" i="14"/>
  <c r="BT155" i="14" s="1"/>
  <c r="AZ36" i="1"/>
  <c r="BA36" i="1" s="1"/>
  <c r="BC36" i="1" s="1"/>
  <c r="BF36" i="1" s="1"/>
  <c r="BI243" i="1"/>
  <c r="BR243" i="1" s="1"/>
  <c r="BI242" i="1"/>
  <c r="BR242" i="1" s="1"/>
  <c r="BI241" i="1"/>
  <c r="BR241" i="1" s="1"/>
  <c r="BI240" i="1"/>
  <c r="BR240" i="1" s="1"/>
  <c r="BI239" i="1"/>
  <c r="BR239" i="1" s="1"/>
  <c r="BI238" i="1"/>
  <c r="BR238" i="1" s="1"/>
  <c r="BB35" i="1"/>
  <c r="BD25" i="1"/>
  <c r="BQ25" i="1"/>
  <c r="Q25" i="1"/>
  <c r="Q409" i="14" l="1"/>
  <c r="AI408" i="14"/>
  <c r="BB410" i="14"/>
  <c r="AZ412" i="14"/>
  <c r="BA411" i="14"/>
  <c r="BC411" i="14" s="1"/>
  <c r="BF411" i="14" s="1"/>
  <c r="BQ155" i="14"/>
  <c r="AZ37" i="1"/>
  <c r="BA37" i="1" s="1"/>
  <c r="BC37" i="1" s="1"/>
  <c r="BF37" i="1" s="1"/>
  <c r="BI249" i="1"/>
  <c r="BR249" i="1" s="1"/>
  <c r="BI248" i="1"/>
  <c r="BR248" i="1" s="1"/>
  <c r="BI247" i="1"/>
  <c r="BR247" i="1" s="1"/>
  <c r="BI246" i="1"/>
  <c r="BR246" i="1" s="1"/>
  <c r="BI245" i="1"/>
  <c r="BR245" i="1" s="1"/>
  <c r="BI244" i="1"/>
  <c r="BR244" i="1" s="1"/>
  <c r="BB36" i="1"/>
  <c r="AI25" i="1"/>
  <c r="BS26" i="1" s="1"/>
  <c r="AN26" i="1" s="1"/>
  <c r="R26" i="1" s="1"/>
  <c r="E26" i="1"/>
  <c r="BT26" i="1" s="1"/>
  <c r="BB411" i="14" l="1"/>
  <c r="AI409" i="14"/>
  <c r="Q410" i="14"/>
  <c r="BA412" i="14"/>
  <c r="BC412" i="14" s="1"/>
  <c r="BF412" i="14" s="1"/>
  <c r="AZ413" i="14"/>
  <c r="BS156" i="14"/>
  <c r="AN156" i="14" s="1"/>
  <c r="M156" i="14" s="1"/>
  <c r="M26" i="1"/>
  <c r="BE26" i="1" s="1"/>
  <c r="AZ38" i="1"/>
  <c r="BA38" i="1" s="1"/>
  <c r="BC38" i="1" s="1"/>
  <c r="BF38" i="1" s="1"/>
  <c r="BI255" i="1"/>
  <c r="BR255" i="1" s="1"/>
  <c r="BI254" i="1"/>
  <c r="BR254" i="1" s="1"/>
  <c r="BI253" i="1"/>
  <c r="BR253" i="1" s="1"/>
  <c r="BI252" i="1"/>
  <c r="BR252" i="1" s="1"/>
  <c r="BI251" i="1"/>
  <c r="BR251" i="1" s="1"/>
  <c r="BI250" i="1"/>
  <c r="BR250" i="1" s="1"/>
  <c r="BB37" i="1"/>
  <c r="Z26" i="1"/>
  <c r="AZ414" i="14" l="1"/>
  <c r="BA413" i="14"/>
  <c r="BC413" i="14" s="1"/>
  <c r="BF413" i="14" s="1"/>
  <c r="AI410" i="14"/>
  <c r="Q411" i="14"/>
  <c r="AE156" i="14"/>
  <c r="BE156" i="14"/>
  <c r="E156" i="14"/>
  <c r="BT156" i="14" s="1"/>
  <c r="BB412" i="14"/>
  <c r="AE26" i="1"/>
  <c r="I26" i="1"/>
  <c r="Q26" i="1" s="1"/>
  <c r="AZ39" i="1"/>
  <c r="BA39" i="1" s="1"/>
  <c r="BC39" i="1" s="1"/>
  <c r="BF39" i="1" s="1"/>
  <c r="BI267" i="1"/>
  <c r="BR267" i="1" s="1"/>
  <c r="BI260" i="1"/>
  <c r="BR260" i="1" s="1"/>
  <c r="BI259" i="1"/>
  <c r="BR259" i="1" s="1"/>
  <c r="BI258" i="1"/>
  <c r="BR258" i="1" s="1"/>
  <c r="BI257" i="1"/>
  <c r="BR257" i="1" s="1"/>
  <c r="BI256" i="1"/>
  <c r="BR256" i="1" s="1"/>
  <c r="V26" i="1"/>
  <c r="AD26" i="1" s="1"/>
  <c r="R32" i="1" s="1"/>
  <c r="BB38" i="1"/>
  <c r="BB413" i="14" l="1"/>
  <c r="AZ415" i="14"/>
  <c r="BA414" i="14"/>
  <c r="BC414" i="14" s="1"/>
  <c r="BF414" i="14" s="1"/>
  <c r="AI411" i="14"/>
  <c r="Q412" i="14"/>
  <c r="BQ156" i="14"/>
  <c r="BQ26" i="1"/>
  <c r="BD26" i="1"/>
  <c r="BI273" i="1"/>
  <c r="BR273" i="1" s="1"/>
  <c r="BI272" i="1"/>
  <c r="BR272" i="1" s="1"/>
  <c r="BI271" i="1"/>
  <c r="BR271" i="1" s="1"/>
  <c r="BI270" i="1"/>
  <c r="BR270" i="1" s="1"/>
  <c r="BI269" i="1"/>
  <c r="BR269" i="1" s="1"/>
  <c r="BI268" i="1"/>
  <c r="BR268" i="1" s="1"/>
  <c r="AD27" i="1"/>
  <c r="AD28" i="1" s="1"/>
  <c r="AD29" i="1" s="1"/>
  <c r="AD30" i="1" s="1"/>
  <c r="AD31" i="1" s="1"/>
  <c r="BB39" i="1"/>
  <c r="AZ40" i="1" s="1"/>
  <c r="BA40" i="1" s="1"/>
  <c r="BC40" i="1" s="1"/>
  <c r="BF40" i="1" s="1"/>
  <c r="AI26" i="1"/>
  <c r="BS27" i="1" s="1"/>
  <c r="AN27" i="1" s="1"/>
  <c r="M27" i="1" s="1"/>
  <c r="E27" i="1"/>
  <c r="BT27" i="1" s="1"/>
  <c r="Q413" i="14" l="1"/>
  <c r="AI412" i="14"/>
  <c r="AZ416" i="14"/>
  <c r="BA415" i="14"/>
  <c r="BC415" i="14" s="1"/>
  <c r="BF415" i="14" s="1"/>
  <c r="BB414" i="14"/>
  <c r="BS157" i="14"/>
  <c r="AN157" i="14" s="1"/>
  <c r="M157" i="14" s="1"/>
  <c r="BI279" i="1"/>
  <c r="BR279" i="1" s="1"/>
  <c r="BI278" i="1"/>
  <c r="BR278" i="1" s="1"/>
  <c r="BI277" i="1"/>
  <c r="BR277" i="1" s="1"/>
  <c r="BI276" i="1"/>
  <c r="BR276" i="1" s="1"/>
  <c r="BI275" i="1"/>
  <c r="BR275" i="1" s="1"/>
  <c r="BI274" i="1"/>
  <c r="BR274" i="1" s="1"/>
  <c r="I27" i="1"/>
  <c r="Q27" i="1" s="1"/>
  <c r="BB40" i="1"/>
  <c r="AZ41" i="1" s="1"/>
  <c r="BA41" i="1" s="1"/>
  <c r="BC41" i="1" s="1"/>
  <c r="BF41" i="1" s="1"/>
  <c r="AE27" i="1"/>
  <c r="BE27" i="1"/>
  <c r="BB415" i="14" l="1"/>
  <c r="Q414" i="14"/>
  <c r="AI413" i="14"/>
  <c r="AE157" i="14"/>
  <c r="BE157" i="14"/>
  <c r="E157" i="14"/>
  <c r="BT157" i="14" s="1"/>
  <c r="BA416" i="14"/>
  <c r="BC416" i="14" s="1"/>
  <c r="BF416" i="14" s="1"/>
  <c r="AZ417" i="14"/>
  <c r="BI285" i="1"/>
  <c r="BR285" i="1" s="1"/>
  <c r="BI284" i="1"/>
  <c r="BR284" i="1" s="1"/>
  <c r="BI283" i="1"/>
  <c r="BR283" i="1" s="1"/>
  <c r="BI282" i="1"/>
  <c r="BR282" i="1" s="1"/>
  <c r="BI281" i="1"/>
  <c r="BR281" i="1" s="1"/>
  <c r="BI280" i="1"/>
  <c r="BR280" i="1" s="1"/>
  <c r="BD27" i="1"/>
  <c r="BB41" i="1"/>
  <c r="AZ42" i="1" s="1"/>
  <c r="BQ27" i="1"/>
  <c r="E28" i="1"/>
  <c r="BT28" i="1" s="1"/>
  <c r="AI27" i="1"/>
  <c r="BS28" i="1" s="1"/>
  <c r="AN28" i="1" s="1"/>
  <c r="M28" i="1" s="1"/>
  <c r="BB416" i="14" l="1"/>
  <c r="AZ418" i="14"/>
  <c r="BA417" i="14"/>
  <c r="BC417" i="14" s="1"/>
  <c r="BF417" i="14" s="1"/>
  <c r="AI414" i="14"/>
  <c r="Q415" i="14"/>
  <c r="BQ157" i="14"/>
  <c r="BA42" i="1"/>
  <c r="BC42" i="1" s="1"/>
  <c r="BF42" i="1" s="1"/>
  <c r="BI291" i="1"/>
  <c r="BR291" i="1" s="1"/>
  <c r="BI290" i="1"/>
  <c r="BR290" i="1" s="1"/>
  <c r="BI289" i="1"/>
  <c r="BR289" i="1" s="1"/>
  <c r="BI288" i="1"/>
  <c r="BR288" i="1" s="1"/>
  <c r="BI287" i="1"/>
  <c r="BR287" i="1" s="1"/>
  <c r="BI286" i="1"/>
  <c r="BR286" i="1" s="1"/>
  <c r="AE28" i="1"/>
  <c r="BE28" i="1"/>
  <c r="I28" i="1"/>
  <c r="BB417" i="14" l="1"/>
  <c r="AZ419" i="14"/>
  <c r="BA418" i="14"/>
  <c r="BC418" i="14" s="1"/>
  <c r="BF418" i="14" s="1"/>
  <c r="AI415" i="14"/>
  <c r="Q416" i="14"/>
  <c r="BS158" i="14"/>
  <c r="AN158" i="14" s="1"/>
  <c r="BB42" i="1"/>
  <c r="AZ43" i="1" s="1"/>
  <c r="BI297" i="1"/>
  <c r="BR297" i="1" s="1"/>
  <c r="BI296" i="1"/>
  <c r="BR296" i="1" s="1"/>
  <c r="BI295" i="1"/>
  <c r="BR295" i="1" s="1"/>
  <c r="BI294" i="1"/>
  <c r="BR294" i="1" s="1"/>
  <c r="BI293" i="1"/>
  <c r="BR293" i="1" s="1"/>
  <c r="BI292" i="1"/>
  <c r="BR292" i="1" s="1"/>
  <c r="BD28" i="1"/>
  <c r="BQ28" i="1"/>
  <c r="Q28" i="1"/>
  <c r="BB418" i="14" l="1"/>
  <c r="AI416" i="14"/>
  <c r="Q417" i="14"/>
  <c r="AZ420" i="14"/>
  <c r="BA419" i="14"/>
  <c r="BC419" i="14" s="1"/>
  <c r="BF419" i="14" s="1"/>
  <c r="Z158" i="14"/>
  <c r="R158" i="14" s="1"/>
  <c r="M158" i="14"/>
  <c r="BA43" i="1"/>
  <c r="BC43" i="1" s="1"/>
  <c r="BF43" i="1" s="1"/>
  <c r="BI303" i="1"/>
  <c r="BR303" i="1" s="1"/>
  <c r="BI302" i="1"/>
  <c r="BR302" i="1" s="1"/>
  <c r="BI301" i="1"/>
  <c r="BR301" i="1" s="1"/>
  <c r="BI300" i="1"/>
  <c r="BR300" i="1" s="1"/>
  <c r="BI299" i="1"/>
  <c r="BR299" i="1" s="1"/>
  <c r="BI298" i="1"/>
  <c r="BR298" i="1" s="1"/>
  <c r="AI28" i="1"/>
  <c r="BS29" i="1" s="1"/>
  <c r="AN29" i="1" s="1"/>
  <c r="M29" i="1" s="1"/>
  <c r="E29" i="1"/>
  <c r="BT29" i="1" s="1"/>
  <c r="Q418" i="14" l="1"/>
  <c r="AI417" i="14"/>
  <c r="AE158" i="14"/>
  <c r="E158" i="14"/>
  <c r="BT158" i="14" s="1"/>
  <c r="BE158" i="14"/>
  <c r="BA420" i="14"/>
  <c r="BC420" i="14" s="1"/>
  <c r="BF420" i="14" s="1"/>
  <c r="AZ421" i="14"/>
  <c r="BB419" i="14"/>
  <c r="BB43" i="1"/>
  <c r="AZ44" i="1" s="1"/>
  <c r="BI309" i="1"/>
  <c r="BR309" i="1" s="1"/>
  <c r="BI308" i="1"/>
  <c r="BR308" i="1" s="1"/>
  <c r="BI307" i="1"/>
  <c r="BR307" i="1" s="1"/>
  <c r="BI306" i="1"/>
  <c r="BR306" i="1" s="1"/>
  <c r="BI305" i="1"/>
  <c r="BR305" i="1" s="1"/>
  <c r="BI304" i="1"/>
  <c r="BR304" i="1" s="1"/>
  <c r="BE29" i="1"/>
  <c r="AE29" i="1"/>
  <c r="I29" i="1"/>
  <c r="BB420" i="14" l="1"/>
  <c r="Q419" i="14"/>
  <c r="AI418" i="14"/>
  <c r="AZ422" i="14"/>
  <c r="BA421" i="14"/>
  <c r="BC421" i="14" s="1"/>
  <c r="BF421" i="14" s="1"/>
  <c r="BQ158" i="14"/>
  <c r="BA44" i="1"/>
  <c r="BC44" i="1" s="1"/>
  <c r="BF44" i="1" s="1"/>
  <c r="BI315" i="1"/>
  <c r="BR315" i="1" s="1"/>
  <c r="BI314" i="1"/>
  <c r="BR314" i="1" s="1"/>
  <c r="BI313" i="1"/>
  <c r="BR313" i="1" s="1"/>
  <c r="BI312" i="1"/>
  <c r="BR312" i="1" s="1"/>
  <c r="BI311" i="1"/>
  <c r="BR311" i="1" s="1"/>
  <c r="BI310" i="1"/>
  <c r="BR310" i="1" s="1"/>
  <c r="BQ29" i="1"/>
  <c r="BD29" i="1"/>
  <c r="Q29" i="1"/>
  <c r="BA422" i="14" l="1"/>
  <c r="BC422" i="14" s="1"/>
  <c r="BF422" i="14" s="1"/>
  <c r="AZ423" i="14"/>
  <c r="AI419" i="14"/>
  <c r="Q420" i="14"/>
  <c r="BB421" i="14"/>
  <c r="BS159" i="14"/>
  <c r="AN159" i="14" s="1"/>
  <c r="M159" i="14" s="1"/>
  <c r="BB44" i="1"/>
  <c r="AZ45" i="1" s="1"/>
  <c r="BI327" i="1"/>
  <c r="BR327" i="1" s="1"/>
  <c r="BI320" i="1"/>
  <c r="BR320" i="1" s="1"/>
  <c r="BI319" i="1"/>
  <c r="BR319" i="1" s="1"/>
  <c r="BI318" i="1"/>
  <c r="BR318" i="1" s="1"/>
  <c r="BI317" i="1"/>
  <c r="BR317" i="1" s="1"/>
  <c r="BI316" i="1"/>
  <c r="BR316" i="1" s="1"/>
  <c r="AI29" i="1"/>
  <c r="BS30" i="1" s="1"/>
  <c r="AN30" i="1" s="1"/>
  <c r="M30" i="1" s="1"/>
  <c r="E30" i="1"/>
  <c r="BT30" i="1" s="1"/>
  <c r="BB422" i="14" l="1"/>
  <c r="AI420" i="14"/>
  <c r="Q421" i="14"/>
  <c r="AZ424" i="14"/>
  <c r="BA423" i="14"/>
  <c r="BC423" i="14" s="1"/>
  <c r="BF423" i="14" s="1"/>
  <c r="E159" i="14"/>
  <c r="BT159" i="14" s="1"/>
  <c r="AE159" i="14"/>
  <c r="BE159" i="14"/>
  <c r="BQ159" i="14"/>
  <c r="BI333" i="1"/>
  <c r="BR333" i="1" s="1"/>
  <c r="BI332" i="1"/>
  <c r="BR332" i="1" s="1"/>
  <c r="BI331" i="1"/>
  <c r="BR331" i="1" s="1"/>
  <c r="BI330" i="1"/>
  <c r="BR330" i="1" s="1"/>
  <c r="BI329" i="1"/>
  <c r="BR329" i="1" s="1"/>
  <c r="BI328" i="1"/>
  <c r="BR328" i="1" s="1"/>
  <c r="AE30" i="1"/>
  <c r="BE30" i="1"/>
  <c r="I30" i="1"/>
  <c r="Q422" i="14" l="1"/>
  <c r="AI421" i="14"/>
  <c r="AZ425" i="14"/>
  <c r="BA424" i="14"/>
  <c r="BC424" i="14" s="1"/>
  <c r="BF424" i="14" s="1"/>
  <c r="BB423" i="14"/>
  <c r="BS160" i="14"/>
  <c r="AN160" i="14" s="1"/>
  <c r="M160" i="14" s="1"/>
  <c r="BI339" i="1"/>
  <c r="BR339" i="1" s="1"/>
  <c r="BI338" i="1"/>
  <c r="BR338" i="1" s="1"/>
  <c r="BI337" i="1"/>
  <c r="BR337" i="1" s="1"/>
  <c r="BI336" i="1"/>
  <c r="BR336" i="1" s="1"/>
  <c r="BI335" i="1"/>
  <c r="BR335" i="1" s="1"/>
  <c r="BI334" i="1"/>
  <c r="BR334" i="1" s="1"/>
  <c r="BQ30" i="1"/>
  <c r="BD30" i="1"/>
  <c r="Q30" i="1"/>
  <c r="Q423" i="14" l="1"/>
  <c r="AI422" i="14"/>
  <c r="BE160" i="14"/>
  <c r="AE160" i="14"/>
  <c r="E160" i="14"/>
  <c r="BT160" i="14" s="1"/>
  <c r="AZ426" i="14"/>
  <c r="BA425" i="14"/>
  <c r="BC425" i="14" s="1"/>
  <c r="BF425" i="14" s="1"/>
  <c r="BB424" i="14"/>
  <c r="BI345" i="1"/>
  <c r="BR345" i="1" s="1"/>
  <c r="BI344" i="1"/>
  <c r="BR344" i="1" s="1"/>
  <c r="BI343" i="1"/>
  <c r="BR343" i="1" s="1"/>
  <c r="BI342" i="1"/>
  <c r="BR342" i="1" s="1"/>
  <c r="BI341" i="1"/>
  <c r="BR341" i="1" s="1"/>
  <c r="BI340" i="1"/>
  <c r="BR340" i="1" s="1"/>
  <c r="E31" i="1"/>
  <c r="BT31" i="1" s="1"/>
  <c r="AI30" i="1"/>
  <c r="BS31" i="1" s="1"/>
  <c r="AN31" i="1" s="1"/>
  <c r="M31" i="1" s="1"/>
  <c r="Q424" i="14" l="1"/>
  <c r="AI423" i="14"/>
  <c r="BA426" i="14"/>
  <c r="BC426" i="14" s="1"/>
  <c r="BF426" i="14" s="1"/>
  <c r="AZ427" i="14"/>
  <c r="BB425" i="14"/>
  <c r="BQ160" i="14"/>
  <c r="BI351" i="1"/>
  <c r="BR351" i="1" s="1"/>
  <c r="BI350" i="1"/>
  <c r="BR350" i="1" s="1"/>
  <c r="BI349" i="1"/>
  <c r="BR349" i="1" s="1"/>
  <c r="BI348" i="1"/>
  <c r="BR348" i="1" s="1"/>
  <c r="BI347" i="1"/>
  <c r="BR347" i="1" s="1"/>
  <c r="BI346" i="1"/>
  <c r="BR346" i="1" s="1"/>
  <c r="AE31" i="1"/>
  <c r="BE31" i="1"/>
  <c r="I31" i="1"/>
  <c r="AI424" i="14" l="1"/>
  <c r="Q425" i="14"/>
  <c r="AZ428" i="14"/>
  <c r="BA427" i="14"/>
  <c r="BC427" i="14" s="1"/>
  <c r="BF427" i="14" s="1"/>
  <c r="BB426" i="14"/>
  <c r="BS161" i="14"/>
  <c r="AN161" i="14" s="1"/>
  <c r="M161" i="14" s="1"/>
  <c r="BI357" i="1"/>
  <c r="BR357" i="1" s="1"/>
  <c r="BI356" i="1"/>
  <c r="BR356" i="1" s="1"/>
  <c r="BI355" i="1"/>
  <c r="BR355" i="1" s="1"/>
  <c r="BI354" i="1"/>
  <c r="BR354" i="1" s="1"/>
  <c r="BI353" i="1"/>
  <c r="BR353" i="1" s="1"/>
  <c r="BI352" i="1"/>
  <c r="BR352" i="1" s="1"/>
  <c r="BD31" i="1"/>
  <c r="BQ31" i="1"/>
  <c r="Q31" i="1"/>
  <c r="AE161" i="14" l="1"/>
  <c r="BE161" i="14"/>
  <c r="E161" i="14"/>
  <c r="BT161" i="14" s="1"/>
  <c r="AZ429" i="14"/>
  <c r="BA428" i="14"/>
  <c r="BC428" i="14" s="1"/>
  <c r="BF428" i="14" s="1"/>
  <c r="AI425" i="14"/>
  <c r="Q426" i="14"/>
  <c r="BB427" i="14"/>
  <c r="BI363" i="1"/>
  <c r="BR363" i="1" s="1"/>
  <c r="BI362" i="1"/>
  <c r="BR362" i="1" s="1"/>
  <c r="BI361" i="1"/>
  <c r="BR361" i="1" s="1"/>
  <c r="BI360" i="1"/>
  <c r="BR360" i="1" s="1"/>
  <c r="BI359" i="1"/>
  <c r="BR359" i="1" s="1"/>
  <c r="BI358" i="1"/>
  <c r="BR358" i="1" s="1"/>
  <c r="AI31" i="1"/>
  <c r="BS32" i="1" s="1"/>
  <c r="AN32" i="1" s="1"/>
  <c r="Z32" i="1" s="1"/>
  <c r="V32" i="1" s="1"/>
  <c r="AD32" i="1" s="1"/>
  <c r="E32" i="1"/>
  <c r="BT32" i="1" s="1"/>
  <c r="Q427" i="14" l="1"/>
  <c r="AI426" i="14"/>
  <c r="AZ430" i="14"/>
  <c r="BA429" i="14"/>
  <c r="BC429" i="14" s="1"/>
  <c r="BF429" i="14" s="1"/>
  <c r="BB428" i="14"/>
  <c r="BQ161" i="14"/>
  <c r="BI369" i="1"/>
  <c r="BR369" i="1" s="1"/>
  <c r="BI368" i="1"/>
  <c r="BR368" i="1" s="1"/>
  <c r="BI367" i="1"/>
  <c r="BR367" i="1" s="1"/>
  <c r="BI366" i="1"/>
  <c r="BR366" i="1" s="1"/>
  <c r="BI365" i="1"/>
  <c r="BR365" i="1" s="1"/>
  <c r="BI364" i="1"/>
  <c r="BR364" i="1" s="1"/>
  <c r="M32" i="1"/>
  <c r="AD33" i="1"/>
  <c r="AD34" i="1" s="1"/>
  <c r="AD35" i="1" s="1"/>
  <c r="AD36" i="1" s="1"/>
  <c r="AD37" i="1" s="1"/>
  <c r="R38" i="1"/>
  <c r="Q428" i="14" l="1"/>
  <c r="AI427" i="14"/>
  <c r="BB429" i="14"/>
  <c r="BA430" i="14"/>
  <c r="BC430" i="14" s="1"/>
  <c r="BF430" i="14" s="1"/>
  <c r="AZ431" i="14"/>
  <c r="BS162" i="14"/>
  <c r="AN162" i="14" s="1"/>
  <c r="M162" i="14" s="1"/>
  <c r="BI375" i="1"/>
  <c r="BR375" i="1" s="1"/>
  <c r="BI374" i="1"/>
  <c r="BR374" i="1" s="1"/>
  <c r="BI373" i="1"/>
  <c r="BR373" i="1" s="1"/>
  <c r="BI372" i="1"/>
  <c r="BR372" i="1" s="1"/>
  <c r="BI371" i="1"/>
  <c r="BR371" i="1" s="1"/>
  <c r="BI370" i="1"/>
  <c r="BR370" i="1" s="1"/>
  <c r="BE32" i="1"/>
  <c r="AE32" i="1"/>
  <c r="I32" i="1"/>
  <c r="BB430" i="14" l="1"/>
  <c r="Q429" i="14"/>
  <c r="AI428" i="14"/>
  <c r="BA431" i="14"/>
  <c r="BC431" i="14" s="1"/>
  <c r="BF431" i="14" s="1"/>
  <c r="AZ432" i="14"/>
  <c r="AE162" i="14"/>
  <c r="BE162" i="14"/>
  <c r="E162" i="14"/>
  <c r="BT162" i="14" s="1"/>
  <c r="BI387" i="1"/>
  <c r="BR387" i="1" s="1"/>
  <c r="BI380" i="1"/>
  <c r="BR380" i="1" s="1"/>
  <c r="BI379" i="1"/>
  <c r="BR379" i="1" s="1"/>
  <c r="BI378" i="1"/>
  <c r="BR378" i="1" s="1"/>
  <c r="BI377" i="1"/>
  <c r="BR377" i="1" s="1"/>
  <c r="BI376" i="1"/>
  <c r="BR376" i="1" s="1"/>
  <c r="BQ32" i="1"/>
  <c r="BD32" i="1"/>
  <c r="Q32" i="1"/>
  <c r="AZ433" i="14" l="1"/>
  <c r="BA432" i="14"/>
  <c r="BC432" i="14" s="1"/>
  <c r="BF432" i="14" s="1"/>
  <c r="AI429" i="14"/>
  <c r="Q430" i="14"/>
  <c r="BB431" i="14"/>
  <c r="BQ162" i="14"/>
  <c r="BI393" i="1"/>
  <c r="BR393" i="1" s="1"/>
  <c r="BI392" i="1"/>
  <c r="BR392" i="1" s="1"/>
  <c r="BI391" i="1"/>
  <c r="BR391" i="1" s="1"/>
  <c r="BI390" i="1"/>
  <c r="BR390" i="1" s="1"/>
  <c r="BI389" i="1"/>
  <c r="BR389" i="1" s="1"/>
  <c r="BI388" i="1"/>
  <c r="BR388" i="1" s="1"/>
  <c r="AI32" i="1"/>
  <c r="BS33" i="1" s="1"/>
  <c r="AN33" i="1" s="1"/>
  <c r="M33" i="1" s="1"/>
  <c r="E33" i="1"/>
  <c r="BT33" i="1" s="1"/>
  <c r="BB432" i="14" l="1"/>
  <c r="BA433" i="14"/>
  <c r="BC433" i="14" s="1"/>
  <c r="BF433" i="14" s="1"/>
  <c r="AZ434" i="14"/>
  <c r="AI430" i="14"/>
  <c r="Q431" i="14"/>
  <c r="BS163" i="14"/>
  <c r="AN163" i="14" s="1"/>
  <c r="M163" i="14" s="1"/>
  <c r="BI399" i="1"/>
  <c r="BR399" i="1" s="1"/>
  <c r="BI398" i="1"/>
  <c r="BR398" i="1" s="1"/>
  <c r="BI397" i="1"/>
  <c r="BR397" i="1" s="1"/>
  <c r="BI396" i="1"/>
  <c r="BR396" i="1" s="1"/>
  <c r="BI395" i="1"/>
  <c r="BR395" i="1" s="1"/>
  <c r="BI394" i="1"/>
  <c r="BR394" i="1" s="1"/>
  <c r="AE33" i="1"/>
  <c r="BE33" i="1"/>
  <c r="I33" i="1"/>
  <c r="Q432" i="14" l="1"/>
  <c r="AI431" i="14"/>
  <c r="E163" i="14"/>
  <c r="BT163" i="14" s="1"/>
  <c r="AE163" i="14"/>
  <c r="BE163" i="14"/>
  <c r="AZ435" i="14"/>
  <c r="BA434" i="14"/>
  <c r="BC434" i="14" s="1"/>
  <c r="BF434" i="14" s="1"/>
  <c r="BB433" i="14"/>
  <c r="BI405" i="1"/>
  <c r="BR405" i="1" s="1"/>
  <c r="BI404" i="1"/>
  <c r="BR404" i="1" s="1"/>
  <c r="BI403" i="1"/>
  <c r="BR403" i="1" s="1"/>
  <c r="BI402" i="1"/>
  <c r="BR402" i="1" s="1"/>
  <c r="BI401" i="1"/>
  <c r="BR401" i="1" s="1"/>
  <c r="BI400" i="1"/>
  <c r="BR400" i="1" s="1"/>
  <c r="BD33" i="1"/>
  <c r="BQ33" i="1"/>
  <c r="Q33" i="1"/>
  <c r="BB434" i="14" l="1"/>
  <c r="Q433" i="14"/>
  <c r="AI432" i="14"/>
  <c r="BA435" i="14"/>
  <c r="BC435" i="14" s="1"/>
  <c r="BF435" i="14" s="1"/>
  <c r="AZ436" i="14"/>
  <c r="BQ163" i="14"/>
  <c r="BI411" i="1"/>
  <c r="BR411" i="1" s="1"/>
  <c r="BI410" i="1"/>
  <c r="BR410" i="1" s="1"/>
  <c r="BI409" i="1"/>
  <c r="BR409" i="1" s="1"/>
  <c r="BI408" i="1"/>
  <c r="BR408" i="1" s="1"/>
  <c r="BI407" i="1"/>
  <c r="BR407" i="1" s="1"/>
  <c r="BI406" i="1"/>
  <c r="BR406" i="1" s="1"/>
  <c r="E34" i="1"/>
  <c r="BT34" i="1" s="1"/>
  <c r="AI33" i="1"/>
  <c r="C6" i="15" s="1"/>
  <c r="D6" i="15" s="1"/>
  <c r="F6" i="15" s="1"/>
  <c r="AI433" i="14" l="1"/>
  <c r="Q434" i="14"/>
  <c r="AZ437" i="14"/>
  <c r="BA436" i="14"/>
  <c r="BC436" i="14" s="1"/>
  <c r="BF436" i="14" s="1"/>
  <c r="BB435" i="14"/>
  <c r="BS164" i="14"/>
  <c r="AN164" i="14" s="1"/>
  <c r="BS34" i="1"/>
  <c r="AN34" i="1" s="1"/>
  <c r="M34" i="1" s="1"/>
  <c r="I34" i="1" s="1"/>
  <c r="BI417" i="1"/>
  <c r="BR417" i="1" s="1"/>
  <c r="BI416" i="1"/>
  <c r="BR416" i="1" s="1"/>
  <c r="BI415" i="1"/>
  <c r="BR415" i="1" s="1"/>
  <c r="BI414" i="1"/>
  <c r="BR414" i="1" s="1"/>
  <c r="BI413" i="1"/>
  <c r="BR413" i="1" s="1"/>
  <c r="BI412" i="1"/>
  <c r="BR412" i="1" s="1"/>
  <c r="AZ438" i="14" l="1"/>
  <c r="BA437" i="14"/>
  <c r="BC437" i="14" s="1"/>
  <c r="BF437" i="14" s="1"/>
  <c r="AI434" i="14"/>
  <c r="Q435" i="14"/>
  <c r="Z164" i="14"/>
  <c r="R164" i="14" s="1"/>
  <c r="M164" i="14"/>
  <c r="BB436" i="14"/>
  <c r="AE34" i="1"/>
  <c r="BE34" i="1"/>
  <c r="BI423" i="1"/>
  <c r="BR423" i="1" s="1"/>
  <c r="BI422" i="1"/>
  <c r="BR422" i="1" s="1"/>
  <c r="BI421" i="1"/>
  <c r="BR421" i="1" s="1"/>
  <c r="BI420" i="1"/>
  <c r="BR420" i="1" s="1"/>
  <c r="BI419" i="1"/>
  <c r="BR419" i="1" s="1"/>
  <c r="BI418" i="1"/>
  <c r="BR418" i="1" s="1"/>
  <c r="BD34" i="1"/>
  <c r="BQ34" i="1"/>
  <c r="Q34" i="1"/>
  <c r="BB437" i="14" l="1"/>
  <c r="AI435" i="14"/>
  <c r="Q436" i="14"/>
  <c r="AZ439" i="14"/>
  <c r="BA438" i="14"/>
  <c r="BC438" i="14" s="1"/>
  <c r="BF438" i="14" s="1"/>
  <c r="AE164" i="14"/>
  <c r="BE164" i="14"/>
  <c r="E164" i="14"/>
  <c r="BT164" i="14" s="1"/>
  <c r="BI429" i="1"/>
  <c r="BR429" i="1" s="1"/>
  <c r="BI428" i="1"/>
  <c r="BR428" i="1" s="1"/>
  <c r="BI427" i="1"/>
  <c r="BR427" i="1" s="1"/>
  <c r="BI426" i="1"/>
  <c r="BR426" i="1" s="1"/>
  <c r="BI425" i="1"/>
  <c r="BR425" i="1" s="1"/>
  <c r="BI424" i="1"/>
  <c r="BR424" i="1" s="1"/>
  <c r="AI34" i="1"/>
  <c r="BS35" i="1" s="1"/>
  <c r="AN35" i="1" s="1"/>
  <c r="M35" i="1" s="1"/>
  <c r="E35" i="1"/>
  <c r="BT35" i="1" s="1"/>
  <c r="BB438" i="14" l="1"/>
  <c r="Q437" i="14"/>
  <c r="AI436" i="14"/>
  <c r="AZ440" i="14"/>
  <c r="BA439" i="14"/>
  <c r="BC439" i="14" s="1"/>
  <c r="BF439" i="14" s="1"/>
  <c r="BQ164" i="14"/>
  <c r="BI435" i="1"/>
  <c r="BR435" i="1" s="1"/>
  <c r="BI434" i="1"/>
  <c r="BR434" i="1" s="1"/>
  <c r="BI433" i="1"/>
  <c r="BR433" i="1" s="1"/>
  <c r="BI432" i="1"/>
  <c r="BR432" i="1" s="1"/>
  <c r="BI431" i="1"/>
  <c r="BR431" i="1" s="1"/>
  <c r="BI430" i="1"/>
  <c r="BR430" i="1" s="1"/>
  <c r="BE35" i="1"/>
  <c r="AE35" i="1"/>
  <c r="I35" i="1"/>
  <c r="BB439" i="14" l="1"/>
  <c r="BA440" i="14"/>
  <c r="BC440" i="14" s="1"/>
  <c r="Q438" i="14"/>
  <c r="AI437" i="14"/>
  <c r="BS165" i="14"/>
  <c r="AN165" i="14" s="1"/>
  <c r="M165" i="14" s="1"/>
  <c r="BI440" i="1"/>
  <c r="BR440" i="1" s="1"/>
  <c r="BI439" i="1"/>
  <c r="BR439" i="1" s="1"/>
  <c r="BI438" i="1"/>
  <c r="BR438" i="1" s="1"/>
  <c r="BI437" i="1"/>
  <c r="BR437" i="1" s="1"/>
  <c r="BI436" i="1"/>
  <c r="BR436" i="1" s="1"/>
  <c r="BQ35" i="1"/>
  <c r="BD35" i="1"/>
  <c r="Q35" i="1"/>
  <c r="BB440" i="14" l="1"/>
  <c r="BE165" i="14"/>
  <c r="AE165" i="14"/>
  <c r="E165" i="14"/>
  <c r="BT165" i="14" s="1"/>
  <c r="BF440" i="14"/>
  <c r="BF19" i="14" s="1"/>
  <c r="BC19" i="14"/>
  <c r="AI438" i="14"/>
  <c r="Q439" i="14"/>
  <c r="AI35" i="1"/>
  <c r="BS36" i="1" s="1"/>
  <c r="AN36" i="1" s="1"/>
  <c r="M36" i="1" s="1"/>
  <c r="E36" i="1"/>
  <c r="BT36" i="1" s="1"/>
  <c r="AI439" i="14" l="1"/>
  <c r="Q440" i="14"/>
  <c r="AI440" i="14" s="1"/>
  <c r="BQ165" i="14"/>
  <c r="I36" i="1"/>
  <c r="BQ36" i="1" s="1"/>
  <c r="AE36" i="1"/>
  <c r="BE36" i="1"/>
  <c r="BS166" i="14" l="1"/>
  <c r="AN166" i="14" s="1"/>
  <c r="M166" i="14" s="1"/>
  <c r="BD36" i="1"/>
  <c r="Q36" i="1"/>
  <c r="AE166" i="14" l="1"/>
  <c r="BE166" i="14"/>
  <c r="E166" i="14"/>
  <c r="BT166" i="14" s="1"/>
  <c r="BQ166" i="14"/>
  <c r="AI36" i="1"/>
  <c r="BS37" i="1" s="1"/>
  <c r="AN37" i="1" s="1"/>
  <c r="M37" i="1" s="1"/>
  <c r="E37" i="1"/>
  <c r="BT37" i="1" s="1"/>
  <c r="BS167" i="14" l="1"/>
  <c r="AN167" i="14" s="1"/>
  <c r="M167" i="14" s="1"/>
  <c r="BE37" i="1"/>
  <c r="AE37" i="1"/>
  <c r="I37" i="1"/>
  <c r="AE167" i="14" l="1"/>
  <c r="BE167" i="14"/>
  <c r="E167" i="14"/>
  <c r="BT167" i="14" s="1"/>
  <c r="Q37" i="1"/>
  <c r="BQ37" i="1"/>
  <c r="BD37" i="1"/>
  <c r="BQ167" i="14" l="1"/>
  <c r="E38" i="1"/>
  <c r="BT38" i="1" s="1"/>
  <c r="AI37" i="1"/>
  <c r="BS38" i="1" s="1"/>
  <c r="AN38" i="1" s="1"/>
  <c r="Z38" i="1" s="1"/>
  <c r="V38" i="1" s="1"/>
  <c r="AD38" i="1" s="1"/>
  <c r="BS168" i="14" l="1"/>
  <c r="AN168" i="14" s="1"/>
  <c r="M168" i="14" s="1"/>
  <c r="M38" i="1"/>
  <c r="R44" i="1"/>
  <c r="AD39" i="1"/>
  <c r="AD40" i="1" s="1"/>
  <c r="AD41" i="1" s="1"/>
  <c r="AD42" i="1" s="1"/>
  <c r="AD43" i="1" s="1"/>
  <c r="E168" i="14" l="1"/>
  <c r="BT168" i="14" s="1"/>
  <c r="AE168" i="14"/>
  <c r="BE168" i="14"/>
  <c r="AE38" i="1"/>
  <c r="BE38" i="1"/>
  <c r="I38" i="1"/>
  <c r="BQ168" i="14" l="1"/>
  <c r="BD38" i="1"/>
  <c r="BQ38" i="1"/>
  <c r="Q38" i="1"/>
  <c r="BS169" i="14" l="1"/>
  <c r="AN169" i="14" s="1"/>
  <c r="M169" i="14" s="1"/>
  <c r="E39" i="1"/>
  <c r="BT39" i="1" s="1"/>
  <c r="AI38" i="1"/>
  <c r="BS39" i="1" s="1"/>
  <c r="AN39" i="1" s="1"/>
  <c r="M39" i="1" s="1"/>
  <c r="BE169" i="14" l="1"/>
  <c r="AE169" i="14"/>
  <c r="E169" i="14"/>
  <c r="BT169" i="14" s="1"/>
  <c r="BE39" i="1"/>
  <c r="AE39" i="1"/>
  <c r="I39" i="1"/>
  <c r="BQ169" i="14" l="1"/>
  <c r="BQ39" i="1"/>
  <c r="BD39" i="1"/>
  <c r="Q39" i="1"/>
  <c r="BS170" i="14" l="1"/>
  <c r="AN170" i="14" s="1"/>
  <c r="E40" i="1"/>
  <c r="BT40" i="1" s="1"/>
  <c r="AI39" i="1"/>
  <c r="BS40" i="1" s="1"/>
  <c r="AN40" i="1" s="1"/>
  <c r="M40" i="1" s="1"/>
  <c r="Z170" i="14" l="1"/>
  <c r="R170" i="14" s="1"/>
  <c r="M170" i="14"/>
  <c r="AE40" i="1"/>
  <c r="BE40" i="1"/>
  <c r="I40" i="1"/>
  <c r="BE170" i="14" l="1"/>
  <c r="AE170" i="14"/>
  <c r="E170" i="14"/>
  <c r="BT170" i="14" s="1"/>
  <c r="BD40" i="1"/>
  <c r="Q40" i="1"/>
  <c r="BQ40" i="1"/>
  <c r="BQ170" i="14" l="1"/>
  <c r="AI40" i="1"/>
  <c r="BS41" i="1" s="1"/>
  <c r="AN41" i="1" s="1"/>
  <c r="M41" i="1" s="1"/>
  <c r="E41" i="1"/>
  <c r="BT41" i="1" s="1"/>
  <c r="BS171" i="14" l="1"/>
  <c r="AN171" i="14" s="1"/>
  <c r="M171" i="14" s="1"/>
  <c r="BE41" i="1"/>
  <c r="AE41" i="1"/>
  <c r="I41" i="1"/>
  <c r="AE171" i="14" l="1"/>
  <c r="BE171" i="14"/>
  <c r="E171" i="14"/>
  <c r="BT171" i="14" s="1"/>
  <c r="BD41" i="1"/>
  <c r="BQ41" i="1"/>
  <c r="Q41" i="1"/>
  <c r="BQ171" i="14" l="1"/>
  <c r="AI41" i="1"/>
  <c r="BS42" i="1" s="1"/>
  <c r="AN42" i="1" s="1"/>
  <c r="M42" i="1" s="1"/>
  <c r="E42" i="1"/>
  <c r="BT42" i="1" s="1"/>
  <c r="BS172" i="14" l="1"/>
  <c r="AN172" i="14" s="1"/>
  <c r="M172" i="14" s="1"/>
  <c r="AE42" i="1"/>
  <c r="BE42" i="1"/>
  <c r="I42" i="1"/>
  <c r="AE172" i="14" l="1"/>
  <c r="BE172" i="14"/>
  <c r="E172" i="14"/>
  <c r="BT172" i="14" s="1"/>
  <c r="BD42" i="1"/>
  <c r="BQ42" i="1"/>
  <c r="Q42" i="1"/>
  <c r="BQ172" i="14" l="1"/>
  <c r="AI42" i="1"/>
  <c r="BS43" i="1" s="1"/>
  <c r="AN43" i="1" s="1"/>
  <c r="M43" i="1" s="1"/>
  <c r="E43" i="1"/>
  <c r="BT43" i="1" s="1"/>
  <c r="BS173" i="14" l="1"/>
  <c r="AN173" i="14" s="1"/>
  <c r="M173" i="14" s="1"/>
  <c r="BE43" i="1"/>
  <c r="AE43" i="1"/>
  <c r="I43" i="1"/>
  <c r="E173" i="14" l="1"/>
  <c r="BT173" i="14" s="1"/>
  <c r="AE173" i="14"/>
  <c r="BE173" i="14"/>
  <c r="BS174" i="14"/>
  <c r="AN174" i="14" s="1"/>
  <c r="M174" i="14" s="1"/>
  <c r="BQ173" i="14"/>
  <c r="BQ43" i="1"/>
  <c r="BD43" i="1"/>
  <c r="Q43" i="1"/>
  <c r="BE174" i="14" l="1"/>
  <c r="AE174" i="14"/>
  <c r="E174" i="14"/>
  <c r="BT174" i="14" s="1"/>
  <c r="AI43" i="1"/>
  <c r="BS44" i="1" s="1"/>
  <c r="AN44" i="1" s="1"/>
  <c r="Z44" i="1" s="1"/>
  <c r="V44" i="1" s="1"/>
  <c r="AD44" i="1" s="1"/>
  <c r="E44" i="1"/>
  <c r="BT44" i="1" s="1"/>
  <c r="BQ174" i="14" l="1"/>
  <c r="AD45" i="1"/>
  <c r="AD46" i="1" s="1"/>
  <c r="AD47" i="1" s="1"/>
  <c r="AD48" i="1" s="1"/>
  <c r="AD49" i="1" s="1"/>
  <c r="R50" i="1"/>
  <c r="M44" i="1"/>
  <c r="BS175" i="14" l="1"/>
  <c r="AN175" i="14" s="1"/>
  <c r="M175" i="14" s="1"/>
  <c r="AE44" i="1"/>
  <c r="BE44" i="1"/>
  <c r="I44" i="1"/>
  <c r="AE175" i="14" l="1"/>
  <c r="BE175" i="14"/>
  <c r="E175" i="14"/>
  <c r="BT175" i="14" s="1"/>
  <c r="BQ44" i="1"/>
  <c r="BD44" i="1"/>
  <c r="Q44" i="1"/>
  <c r="BQ175" i="14" l="1"/>
  <c r="AI44" i="1"/>
  <c r="BS45" i="1" s="1"/>
  <c r="AN45" i="1" s="1"/>
  <c r="M45" i="1" s="1"/>
  <c r="E45" i="1"/>
  <c r="BT45" i="1" s="1"/>
  <c r="BS176" i="14" l="1"/>
  <c r="AN176" i="14" s="1"/>
  <c r="BE45" i="1"/>
  <c r="AE45" i="1"/>
  <c r="I45" i="1"/>
  <c r="Z176" i="14" l="1"/>
  <c r="R176" i="14" s="1"/>
  <c r="M176" i="14"/>
  <c r="BQ176" i="14"/>
  <c r="BD45" i="1"/>
  <c r="BA45" i="1" s="1"/>
  <c r="BQ45" i="1"/>
  <c r="Q45" i="1"/>
  <c r="AE176" i="14" l="1"/>
  <c r="BE176" i="14"/>
  <c r="E176" i="14"/>
  <c r="BT176" i="14" s="1"/>
  <c r="BS177" i="14"/>
  <c r="AN177" i="14" s="1"/>
  <c r="M177" i="14" s="1"/>
  <c r="BC45" i="1"/>
  <c r="BF45" i="1" s="1"/>
  <c r="BB45" i="1"/>
  <c r="AZ46" i="1" s="1"/>
  <c r="AI45" i="1"/>
  <c r="C7" i="15" s="1"/>
  <c r="D7" i="15" s="1"/>
  <c r="F7" i="15" s="1"/>
  <c r="E46" i="1"/>
  <c r="BT46" i="1" s="1"/>
  <c r="AE177" i="14" l="1"/>
  <c r="BE177" i="14"/>
  <c r="E177" i="14"/>
  <c r="BT177" i="14" s="1"/>
  <c r="BQ177" i="14"/>
  <c r="BS46" i="1"/>
  <c r="AN46" i="1" s="1"/>
  <c r="M46" i="1" s="1"/>
  <c r="BE46" i="1" s="1"/>
  <c r="BS178" i="14" l="1"/>
  <c r="AN178" i="14" s="1"/>
  <c r="M178" i="14" s="1"/>
  <c r="I46" i="1"/>
  <c r="BD46" i="1" s="1"/>
  <c r="BA46" i="1" s="1"/>
  <c r="AE46" i="1"/>
  <c r="E178" i="14" l="1"/>
  <c r="BT178" i="14" s="1"/>
  <c r="AE178" i="14"/>
  <c r="BE178" i="14"/>
  <c r="BQ46" i="1"/>
  <c r="Q46" i="1"/>
  <c r="E47" i="1" s="1"/>
  <c r="BT47" i="1" s="1"/>
  <c r="BC46" i="1"/>
  <c r="BF46" i="1" s="1"/>
  <c r="BB46" i="1"/>
  <c r="AZ47" i="1" s="1"/>
  <c r="BQ178" i="14" l="1"/>
  <c r="AI46" i="1"/>
  <c r="BS47" i="1" s="1"/>
  <c r="AN47" i="1" s="1"/>
  <c r="M47" i="1" s="1"/>
  <c r="I47" i="1" s="1"/>
  <c r="BS179" i="14" l="1"/>
  <c r="AN179" i="14" s="1"/>
  <c r="M179" i="14" s="1"/>
  <c r="AE47" i="1"/>
  <c r="BE47" i="1"/>
  <c r="BD47" i="1"/>
  <c r="BA47" i="1" s="1"/>
  <c r="BQ47" i="1"/>
  <c r="Q47" i="1"/>
  <c r="BE179" i="14" l="1"/>
  <c r="AE179" i="14"/>
  <c r="E179" i="14"/>
  <c r="BT179" i="14" s="1"/>
  <c r="BC47" i="1"/>
  <c r="BF47" i="1" s="1"/>
  <c r="BB47" i="1"/>
  <c r="AZ48" i="1" s="1"/>
  <c r="AI47" i="1"/>
  <c r="BS48" i="1" s="1"/>
  <c r="AN48" i="1" s="1"/>
  <c r="M48" i="1" s="1"/>
  <c r="E48" i="1"/>
  <c r="BT48" i="1" s="1"/>
  <c r="BQ179" i="14" l="1"/>
  <c r="AE48" i="1"/>
  <c r="BE48" i="1"/>
  <c r="I48" i="1"/>
  <c r="BS180" i="14" l="1"/>
  <c r="AN180" i="14" s="1"/>
  <c r="M180" i="14" s="1"/>
  <c r="BD48" i="1"/>
  <c r="BA48" i="1" s="1"/>
  <c r="BQ48" i="1"/>
  <c r="Q48" i="1"/>
  <c r="AE180" i="14" l="1"/>
  <c r="BE180" i="14"/>
  <c r="E180" i="14"/>
  <c r="BT180" i="14" s="1"/>
  <c r="BQ180" i="14"/>
  <c r="BC48" i="1"/>
  <c r="BF48" i="1" s="1"/>
  <c r="BB48" i="1"/>
  <c r="AZ49" i="1" s="1"/>
  <c r="E49" i="1"/>
  <c r="BT49" i="1" s="1"/>
  <c r="AI48" i="1"/>
  <c r="BS49" i="1" s="1"/>
  <c r="AN49" i="1" s="1"/>
  <c r="M49" i="1" s="1"/>
  <c r="BS181" i="14" l="1"/>
  <c r="AN181" i="14" s="1"/>
  <c r="M181" i="14" s="1"/>
  <c r="AE49" i="1"/>
  <c r="BE49" i="1"/>
  <c r="I49" i="1"/>
  <c r="AE181" i="14" l="1"/>
  <c r="BE181" i="14"/>
  <c r="E181" i="14"/>
  <c r="BT181" i="14" s="1"/>
  <c r="BQ49" i="1"/>
  <c r="BD49" i="1"/>
  <c r="BA49" i="1" s="1"/>
  <c r="Q49" i="1"/>
  <c r="BQ181" i="14" l="1"/>
  <c r="BC49" i="1"/>
  <c r="BF49" i="1" s="1"/>
  <c r="BB49" i="1"/>
  <c r="AZ50" i="1" s="1"/>
  <c r="AI49" i="1"/>
  <c r="BS50" i="1" s="1"/>
  <c r="AN50" i="1" s="1"/>
  <c r="Z50" i="1" s="1"/>
  <c r="V50" i="1" s="1"/>
  <c r="AD50" i="1" s="1"/>
  <c r="E50" i="1"/>
  <c r="BT50" i="1" s="1"/>
  <c r="BS182" i="14" l="1"/>
  <c r="AN182" i="14" s="1"/>
  <c r="AD51" i="1"/>
  <c r="AD52" i="1" s="1"/>
  <c r="AD53" i="1" s="1"/>
  <c r="AD54" i="1" s="1"/>
  <c r="AD55" i="1" s="1"/>
  <c r="R56" i="1"/>
  <c r="M50" i="1"/>
  <c r="Z182" i="14" l="1"/>
  <c r="R182" i="14" s="1"/>
  <c r="M182" i="14"/>
  <c r="AE50" i="1"/>
  <c r="BE50" i="1"/>
  <c r="I50" i="1"/>
  <c r="AE182" i="14" l="1"/>
  <c r="E182" i="14"/>
  <c r="BT182" i="14" s="1"/>
  <c r="BE182" i="14"/>
  <c r="BQ182" i="14"/>
  <c r="BD50" i="1"/>
  <c r="BA50" i="1" s="1"/>
  <c r="BQ50" i="1"/>
  <c r="Q50" i="1"/>
  <c r="BS183" i="14" l="1"/>
  <c r="AN183" i="14" s="1"/>
  <c r="M183" i="14" s="1"/>
  <c r="BC50" i="1"/>
  <c r="BF50" i="1" s="1"/>
  <c r="BB50" i="1"/>
  <c r="AZ51" i="1" s="1"/>
  <c r="E51" i="1"/>
  <c r="BT51" i="1" s="1"/>
  <c r="AI50" i="1"/>
  <c r="BS51" i="1" s="1"/>
  <c r="AN51" i="1" s="1"/>
  <c r="M51" i="1" s="1"/>
  <c r="E183" i="14" l="1"/>
  <c r="BT183" i="14" s="1"/>
  <c r="AE183" i="14"/>
  <c r="BE183" i="14"/>
  <c r="AE51" i="1"/>
  <c r="BE51" i="1"/>
  <c r="I51" i="1"/>
  <c r="BQ183" i="14" l="1"/>
  <c r="BD51" i="1"/>
  <c r="BA51" i="1" s="1"/>
  <c r="BQ51" i="1"/>
  <c r="Q51" i="1"/>
  <c r="BS184" i="14" l="1"/>
  <c r="AN184" i="14" s="1"/>
  <c r="M184" i="14" s="1"/>
  <c r="BC51" i="1"/>
  <c r="BF51" i="1" s="1"/>
  <c r="BB51" i="1"/>
  <c r="AZ52" i="1" s="1"/>
  <c r="E52" i="1"/>
  <c r="BT52" i="1" s="1"/>
  <c r="AI51" i="1"/>
  <c r="BS52" i="1" s="1"/>
  <c r="AN52" i="1" s="1"/>
  <c r="M52" i="1" s="1"/>
  <c r="BE184" i="14" l="1"/>
  <c r="AE184" i="14"/>
  <c r="E184" i="14"/>
  <c r="BT184" i="14" s="1"/>
  <c r="AE52" i="1"/>
  <c r="BE52" i="1"/>
  <c r="I52" i="1"/>
  <c r="BQ184" i="14" l="1"/>
  <c r="BQ52" i="1"/>
  <c r="BD52" i="1"/>
  <c r="BA52" i="1" s="1"/>
  <c r="Q52" i="1"/>
  <c r="BS185" i="14" l="1"/>
  <c r="AN185" i="14" s="1"/>
  <c r="M185" i="14" s="1"/>
  <c r="BC52" i="1"/>
  <c r="BF52" i="1" s="1"/>
  <c r="BB52" i="1"/>
  <c r="AZ53" i="1" s="1"/>
  <c r="AI52" i="1"/>
  <c r="BS53" i="1" s="1"/>
  <c r="AN53" i="1" s="1"/>
  <c r="M53" i="1" s="1"/>
  <c r="E53" i="1"/>
  <c r="BT53" i="1" s="1"/>
  <c r="AE185" i="14" l="1"/>
  <c r="BE185" i="14"/>
  <c r="E185" i="14"/>
  <c r="BT185" i="14" s="1"/>
  <c r="AE53" i="1"/>
  <c r="BE53" i="1"/>
  <c r="I53" i="1"/>
  <c r="BQ185" i="14" l="1"/>
  <c r="BD53" i="1"/>
  <c r="BA53" i="1" s="1"/>
  <c r="BQ53" i="1"/>
  <c r="Q53" i="1"/>
  <c r="BS186" i="14" l="1"/>
  <c r="AN186" i="14" s="1"/>
  <c r="M186" i="14" s="1"/>
  <c r="BC53" i="1"/>
  <c r="BF53" i="1" s="1"/>
  <c r="BB53" i="1"/>
  <c r="AZ54" i="1" s="1"/>
  <c r="E54" i="1"/>
  <c r="BT54" i="1" s="1"/>
  <c r="AI53" i="1"/>
  <c r="BS54" i="1" s="1"/>
  <c r="AN54" i="1" s="1"/>
  <c r="M54" i="1" s="1"/>
  <c r="AE186" i="14" l="1"/>
  <c r="BE186" i="14"/>
  <c r="E186" i="14"/>
  <c r="BT186" i="14" s="1"/>
  <c r="AE54" i="1"/>
  <c r="BE54" i="1"/>
  <c r="I54" i="1"/>
  <c r="BQ186" i="14" l="1"/>
  <c r="BD54" i="1"/>
  <c r="BA54" i="1" s="1"/>
  <c r="BQ54" i="1"/>
  <c r="Q54" i="1"/>
  <c r="BS187" i="14" l="1"/>
  <c r="AN187" i="14" s="1"/>
  <c r="M187" i="14" s="1"/>
  <c r="BC54" i="1"/>
  <c r="BF54" i="1" s="1"/>
  <c r="BB54" i="1"/>
  <c r="AZ55" i="1" s="1"/>
  <c r="AI54" i="1"/>
  <c r="BS55" i="1" s="1"/>
  <c r="AN55" i="1" s="1"/>
  <c r="M55" i="1" s="1"/>
  <c r="E55" i="1"/>
  <c r="BT55" i="1" s="1"/>
  <c r="E187" i="14" l="1"/>
  <c r="BT187" i="14" s="1"/>
  <c r="AE187" i="14"/>
  <c r="BE187" i="14"/>
  <c r="BE55" i="1"/>
  <c r="AE55" i="1"/>
  <c r="I55" i="1"/>
  <c r="BQ187" i="14" l="1"/>
  <c r="BQ55" i="1"/>
  <c r="BD55" i="1"/>
  <c r="BA55" i="1" s="1"/>
  <c r="Q55" i="1"/>
  <c r="BS188" i="14" l="1"/>
  <c r="AN188" i="14" s="1"/>
  <c r="BC55" i="1"/>
  <c r="BF55" i="1" s="1"/>
  <c r="BB55" i="1"/>
  <c r="AZ56" i="1" s="1"/>
  <c r="E56" i="1"/>
  <c r="BT56" i="1" s="1"/>
  <c r="AI55" i="1"/>
  <c r="BS56" i="1" s="1"/>
  <c r="AN56" i="1" s="1"/>
  <c r="Z56" i="1" s="1"/>
  <c r="V56" i="1" s="1"/>
  <c r="AD56" i="1" s="1"/>
  <c r="Z188" i="14" l="1"/>
  <c r="R188" i="14" s="1"/>
  <c r="M188" i="14"/>
  <c r="M56" i="1"/>
  <c r="BE56" i="1" s="1"/>
  <c r="R62" i="1"/>
  <c r="AD57" i="1"/>
  <c r="AD58" i="1" s="1"/>
  <c r="AD59" i="1" s="1"/>
  <c r="AD60" i="1" s="1"/>
  <c r="AD61" i="1" s="1"/>
  <c r="AE188" i="14" l="1"/>
  <c r="BE188" i="14"/>
  <c r="E188" i="14"/>
  <c r="BT188" i="14" s="1"/>
  <c r="BQ188" i="14"/>
  <c r="AE56" i="1"/>
  <c r="I56" i="1"/>
  <c r="BD56" i="1" s="1"/>
  <c r="BA56" i="1" s="1"/>
  <c r="BS189" i="14" l="1"/>
  <c r="AN189" i="14" s="1"/>
  <c r="M189" i="14" s="1"/>
  <c r="BC56" i="1"/>
  <c r="BF56" i="1" s="1"/>
  <c r="BB56" i="1"/>
  <c r="AZ57" i="1" s="1"/>
  <c r="Q56" i="1"/>
  <c r="AI56" i="1" s="1"/>
  <c r="BS57" i="1" s="1"/>
  <c r="AN57" i="1" s="1"/>
  <c r="M57" i="1" s="1"/>
  <c r="BQ56" i="1"/>
  <c r="BE189" i="14" l="1"/>
  <c r="AE189" i="14"/>
  <c r="E189" i="14"/>
  <c r="BT189" i="14" s="1"/>
  <c r="BQ189" i="14"/>
  <c r="E57" i="1"/>
  <c r="BT57" i="1" s="1"/>
  <c r="BE57" i="1"/>
  <c r="AE57" i="1"/>
  <c r="BS190" i="14" l="1"/>
  <c r="AN190" i="14" s="1"/>
  <c r="M190" i="14" s="1"/>
  <c r="I57" i="1"/>
  <c r="BD57" i="1" s="1"/>
  <c r="BA57" i="1" s="1"/>
  <c r="AE190" i="14" l="1"/>
  <c r="BE190" i="14"/>
  <c r="E190" i="14"/>
  <c r="BT190" i="14" s="1"/>
  <c r="BC57" i="1"/>
  <c r="BF57" i="1" s="1"/>
  <c r="BB57" i="1"/>
  <c r="AZ58" i="1" s="1"/>
  <c r="Q57" i="1"/>
  <c r="AI57" i="1" s="1"/>
  <c r="C8" i="15" s="1"/>
  <c r="D8" i="15" s="1"/>
  <c r="F8" i="15" s="1"/>
  <c r="BQ57" i="1"/>
  <c r="BQ190" i="14" l="1"/>
  <c r="BS58" i="1"/>
  <c r="AN58" i="1" s="1"/>
  <c r="M58" i="1" s="1"/>
  <c r="AE58" i="1" s="1"/>
  <c r="E58" i="1"/>
  <c r="BT58" i="1" s="1"/>
  <c r="BS191" i="14" l="1"/>
  <c r="AN191" i="14" s="1"/>
  <c r="M191" i="14" s="1"/>
  <c r="BE58" i="1"/>
  <c r="I58" i="1"/>
  <c r="BQ58" i="1" s="1"/>
  <c r="AE191" i="14" l="1"/>
  <c r="BE191" i="14"/>
  <c r="E191" i="14"/>
  <c r="BT191" i="14" s="1"/>
  <c r="Q58" i="1"/>
  <c r="E59" i="1" s="1"/>
  <c r="BT59" i="1" s="1"/>
  <c r="BD58" i="1"/>
  <c r="BA58" i="1" s="1"/>
  <c r="BQ191" i="14" l="1"/>
  <c r="BC58" i="1"/>
  <c r="BF58" i="1" s="1"/>
  <c r="BB58" i="1"/>
  <c r="AZ59" i="1" s="1"/>
  <c r="AI58" i="1"/>
  <c r="BS59" i="1" s="1"/>
  <c r="AN59" i="1" s="1"/>
  <c r="M59" i="1" s="1"/>
  <c r="AE59" i="1" s="1"/>
  <c r="BS192" i="14" l="1"/>
  <c r="AN192" i="14" s="1"/>
  <c r="M192" i="14" s="1"/>
  <c r="I59" i="1"/>
  <c r="Q59" i="1" s="1"/>
  <c r="BE59" i="1"/>
  <c r="E192" i="14" l="1"/>
  <c r="BT192" i="14" s="1"/>
  <c r="AE192" i="14"/>
  <c r="BE192" i="14"/>
  <c r="BD59" i="1"/>
  <c r="BA59" i="1" s="1"/>
  <c r="BQ59" i="1"/>
  <c r="E60" i="1"/>
  <c r="BT60" i="1" s="1"/>
  <c r="AI59" i="1"/>
  <c r="BS60" i="1" s="1"/>
  <c r="AN60" i="1" s="1"/>
  <c r="M60" i="1" s="1"/>
  <c r="BQ192" i="14" l="1"/>
  <c r="BC59" i="1"/>
  <c r="BF59" i="1" s="1"/>
  <c r="BB59" i="1"/>
  <c r="AZ60" i="1" s="1"/>
  <c r="BE60" i="1"/>
  <c r="AE60" i="1"/>
  <c r="I60" i="1"/>
  <c r="BS193" i="14" l="1"/>
  <c r="AN193" i="14" s="1"/>
  <c r="M193" i="14" s="1"/>
  <c r="BD60" i="1"/>
  <c r="BA60" i="1" s="1"/>
  <c r="BC60" i="1" s="1"/>
  <c r="BF60" i="1" s="1"/>
  <c r="BQ60" i="1"/>
  <c r="Q60" i="1"/>
  <c r="BE193" i="14" l="1"/>
  <c r="AE193" i="14"/>
  <c r="E193" i="14"/>
  <c r="BT193" i="14" s="1"/>
  <c r="BB60" i="1"/>
  <c r="AZ61" i="1" s="1"/>
  <c r="AI60" i="1"/>
  <c r="BS61" i="1" s="1"/>
  <c r="AN61" i="1" s="1"/>
  <c r="M61" i="1" s="1"/>
  <c r="E61" i="1"/>
  <c r="BT61" i="1" s="1"/>
  <c r="BQ193" i="14" l="1"/>
  <c r="BE61" i="1"/>
  <c r="AE61" i="1"/>
  <c r="I61" i="1"/>
  <c r="BS194" i="14" l="1"/>
  <c r="AN194" i="14" s="1"/>
  <c r="BD61" i="1"/>
  <c r="BA61" i="1" s="1"/>
  <c r="BQ61" i="1"/>
  <c r="Q61" i="1"/>
  <c r="Z194" i="14" l="1"/>
  <c r="R194" i="14" s="1"/>
  <c r="M194" i="14"/>
  <c r="BC61" i="1"/>
  <c r="BF61" i="1" s="1"/>
  <c r="BB61" i="1"/>
  <c r="AZ62" i="1" s="1"/>
  <c r="E62" i="1"/>
  <c r="BT62" i="1" s="1"/>
  <c r="AI61" i="1"/>
  <c r="BS62" i="1" s="1"/>
  <c r="AN62" i="1" s="1"/>
  <c r="Z62" i="1" s="1"/>
  <c r="V62" i="1" s="1"/>
  <c r="AD62" i="1" s="1"/>
  <c r="BE194" i="14" l="1"/>
  <c r="AE194" i="14"/>
  <c r="E194" i="14"/>
  <c r="BT194" i="14" s="1"/>
  <c r="M62" i="1"/>
  <c r="BE62" i="1" s="1"/>
  <c r="AD63" i="1"/>
  <c r="AD64" i="1" s="1"/>
  <c r="AD65" i="1" s="1"/>
  <c r="AD66" i="1" s="1"/>
  <c r="AD67" i="1" s="1"/>
  <c r="R68" i="1"/>
  <c r="BQ194" i="14" l="1"/>
  <c r="I62" i="1"/>
  <c r="Q62" i="1" s="1"/>
  <c r="AE62" i="1"/>
  <c r="BS195" i="14" l="1"/>
  <c r="AN195" i="14" s="1"/>
  <c r="M195" i="14" s="1"/>
  <c r="BD62" i="1"/>
  <c r="BA62" i="1" s="1"/>
  <c r="BQ62" i="1"/>
  <c r="AI62" i="1"/>
  <c r="BS63" i="1" s="1"/>
  <c r="AN63" i="1" s="1"/>
  <c r="M63" i="1" s="1"/>
  <c r="E63" i="1"/>
  <c r="BT63" i="1" s="1"/>
  <c r="AE195" i="14" l="1"/>
  <c r="BE195" i="14"/>
  <c r="E195" i="14"/>
  <c r="BT195" i="14" s="1"/>
  <c r="BC62" i="1"/>
  <c r="BF62" i="1" s="1"/>
  <c r="BB62" i="1"/>
  <c r="AZ63" i="1" s="1"/>
  <c r="BE63" i="1"/>
  <c r="AE63" i="1"/>
  <c r="I63" i="1"/>
  <c r="BQ195" i="14" l="1"/>
  <c r="BQ63" i="1"/>
  <c r="BD63" i="1"/>
  <c r="BA63" i="1" s="1"/>
  <c r="BC63" i="1" s="1"/>
  <c r="BF63" i="1" s="1"/>
  <c r="Q63" i="1"/>
  <c r="BS196" i="14" l="1"/>
  <c r="AN196" i="14" s="1"/>
  <c r="M196" i="14" s="1"/>
  <c r="BB63" i="1"/>
  <c r="AZ64" i="1" s="1"/>
  <c r="E64" i="1"/>
  <c r="BT64" i="1" s="1"/>
  <c r="AI63" i="1"/>
  <c r="BS64" i="1" s="1"/>
  <c r="AN64" i="1" s="1"/>
  <c r="M64" i="1" s="1"/>
  <c r="AE196" i="14" l="1"/>
  <c r="BE196" i="14"/>
  <c r="E196" i="14"/>
  <c r="BT196" i="14" s="1"/>
  <c r="I64" i="1"/>
  <c r="BE64" i="1"/>
  <c r="AE64" i="1"/>
  <c r="BQ196" i="14" l="1"/>
  <c r="BQ64" i="1"/>
  <c r="BD64" i="1"/>
  <c r="BA64" i="1" s="1"/>
  <c r="Q64" i="1"/>
  <c r="BS197" i="14" l="1"/>
  <c r="AN197" i="14" s="1"/>
  <c r="M197" i="14" s="1"/>
  <c r="BC64" i="1"/>
  <c r="BF64" i="1" s="1"/>
  <c r="BB64" i="1"/>
  <c r="AZ65" i="1" s="1"/>
  <c r="AI64" i="1"/>
  <c r="BS65" i="1" s="1"/>
  <c r="AN65" i="1" s="1"/>
  <c r="M65" i="1" s="1"/>
  <c r="E65" i="1"/>
  <c r="BT65" i="1" s="1"/>
  <c r="E197" i="14" l="1"/>
  <c r="BT197" i="14" s="1"/>
  <c r="AE197" i="14"/>
  <c r="BE197" i="14"/>
  <c r="BQ197" i="14"/>
  <c r="AE65" i="1"/>
  <c r="BE65" i="1"/>
  <c r="I65" i="1"/>
  <c r="BS198" i="14" l="1"/>
  <c r="AN198" i="14" s="1"/>
  <c r="M198" i="14" s="1"/>
  <c r="BQ65" i="1"/>
  <c r="BD65" i="1"/>
  <c r="BA65" i="1" s="1"/>
  <c r="Q65" i="1"/>
  <c r="BE198" i="14" l="1"/>
  <c r="AE198" i="14"/>
  <c r="E198" i="14"/>
  <c r="BT198" i="14" s="1"/>
  <c r="BC65" i="1"/>
  <c r="BF65" i="1" s="1"/>
  <c r="BB65" i="1"/>
  <c r="AZ66" i="1" s="1"/>
  <c r="E66" i="1"/>
  <c r="BT66" i="1" s="1"/>
  <c r="AI65" i="1"/>
  <c r="BS66" i="1" s="1"/>
  <c r="AN66" i="1" s="1"/>
  <c r="M66" i="1" s="1"/>
  <c r="BQ198" i="14" l="1"/>
  <c r="I66" i="1"/>
  <c r="BE66" i="1"/>
  <c r="AE66" i="1"/>
  <c r="BS199" i="14" l="1"/>
  <c r="AN199" i="14" s="1"/>
  <c r="M199" i="14" s="1"/>
  <c r="BQ66" i="1"/>
  <c r="BD66" i="1"/>
  <c r="BA66" i="1" s="1"/>
  <c r="Q66" i="1"/>
  <c r="AE199" i="14" l="1"/>
  <c r="BE199" i="14"/>
  <c r="E199" i="14"/>
  <c r="BT199" i="14" s="1"/>
  <c r="BC66" i="1"/>
  <c r="BF66" i="1" s="1"/>
  <c r="BB66" i="1"/>
  <c r="AZ67" i="1" s="1"/>
  <c r="AI66" i="1"/>
  <c r="BS67" i="1" s="1"/>
  <c r="AN67" i="1" s="1"/>
  <c r="M67" i="1" s="1"/>
  <c r="E67" i="1"/>
  <c r="BT67" i="1" s="1"/>
  <c r="BQ199" i="14" l="1"/>
  <c r="BE67" i="1"/>
  <c r="AE67" i="1"/>
  <c r="I67" i="1"/>
  <c r="BS200" i="14" l="1"/>
  <c r="AN200" i="14" s="1"/>
  <c r="BD67" i="1"/>
  <c r="BA67" i="1" s="1"/>
  <c r="BQ67" i="1"/>
  <c r="Q67" i="1"/>
  <c r="Z200" i="14" l="1"/>
  <c r="R200" i="14" s="1"/>
  <c r="AR206" i="14" s="1"/>
  <c r="M200" i="14"/>
  <c r="BQ200" i="14"/>
  <c r="BC67" i="1"/>
  <c r="BF67" i="1" s="1"/>
  <c r="BB67" i="1"/>
  <c r="AZ68" i="1" s="1"/>
  <c r="AI67" i="1"/>
  <c r="BS68" i="1" s="1"/>
  <c r="AN68" i="1" s="1"/>
  <c r="Z68" i="1" s="1"/>
  <c r="V68" i="1" s="1"/>
  <c r="AD68" i="1" s="1"/>
  <c r="E68" i="1"/>
  <c r="BT68" i="1" s="1"/>
  <c r="AE200" i="14" l="1"/>
  <c r="BE200" i="14"/>
  <c r="E200" i="14"/>
  <c r="R74" i="1"/>
  <c r="AD69" i="1"/>
  <c r="AD70" i="1" s="1"/>
  <c r="AD71" i="1" s="1"/>
  <c r="AD72" i="1" s="1"/>
  <c r="AD73" i="1" s="1"/>
  <c r="M68" i="1"/>
  <c r="AR201" i="14" l="1"/>
  <c r="BT200" i="14"/>
  <c r="BS201" i="14"/>
  <c r="AN201" i="14" s="1"/>
  <c r="AE68" i="1"/>
  <c r="BE68" i="1"/>
  <c r="I68" i="1"/>
  <c r="AQ201" i="14" l="1"/>
  <c r="AS201" i="14" s="1"/>
  <c r="M201" i="14"/>
  <c r="W11" i="14"/>
  <c r="BD68" i="1"/>
  <c r="BA68" i="1" s="1"/>
  <c r="BQ68" i="1"/>
  <c r="Q68" i="1"/>
  <c r="BE201" i="14" l="1"/>
  <c r="AE201" i="14"/>
  <c r="E201" i="14"/>
  <c r="BT201" i="14" s="1"/>
  <c r="BC68" i="1"/>
  <c r="BF68" i="1" s="1"/>
  <c r="BB68" i="1"/>
  <c r="AZ69" i="1" s="1"/>
  <c r="E69" i="1"/>
  <c r="BT69" i="1" s="1"/>
  <c r="AI68" i="1"/>
  <c r="BS69" i="1" s="1"/>
  <c r="AN69" i="1" s="1"/>
  <c r="M69" i="1" s="1"/>
  <c r="Y11" i="14" l="1"/>
  <c r="BQ201" i="14"/>
  <c r="I69" i="1"/>
  <c r="BE69" i="1"/>
  <c r="AE69" i="1"/>
  <c r="BS202" i="14" l="1"/>
  <c r="AN202" i="14" s="1"/>
  <c r="M202" i="14" s="1"/>
  <c r="BD69" i="1"/>
  <c r="BA69" i="1" s="1"/>
  <c r="BQ69" i="1"/>
  <c r="Q69" i="1"/>
  <c r="AE202" i="14" l="1"/>
  <c r="BE202" i="14"/>
  <c r="E202" i="14"/>
  <c r="BT202" i="14" s="1"/>
  <c r="BC69" i="1"/>
  <c r="BF69" i="1" s="1"/>
  <c r="BB69" i="1"/>
  <c r="AZ70" i="1" s="1"/>
  <c r="AI69" i="1"/>
  <c r="C9" i="15" s="1"/>
  <c r="D9" i="15" s="1"/>
  <c r="F9" i="15" s="1"/>
  <c r="E70" i="1"/>
  <c r="BT70" i="1" s="1"/>
  <c r="BQ202" i="14" l="1"/>
  <c r="BS70" i="1"/>
  <c r="AN70" i="1" s="1"/>
  <c r="M70" i="1" s="1"/>
  <c r="BE70" i="1" s="1"/>
  <c r="BS203" i="14" l="1"/>
  <c r="AN203" i="14" s="1"/>
  <c r="M203" i="14" s="1"/>
  <c r="I70" i="1"/>
  <c r="Q70" i="1" s="1"/>
  <c r="AE70" i="1"/>
  <c r="E203" i="14" l="1"/>
  <c r="BT203" i="14" s="1"/>
  <c r="AE203" i="14"/>
  <c r="BE203" i="14"/>
  <c r="BQ203" i="14"/>
  <c r="BD70" i="1"/>
  <c r="BA70" i="1" s="1"/>
  <c r="BC70" i="1" s="1"/>
  <c r="BF70" i="1" s="1"/>
  <c r="BQ70" i="1"/>
  <c r="E71" i="1"/>
  <c r="BT71" i="1" s="1"/>
  <c r="AI70" i="1"/>
  <c r="BS71" i="1" s="1"/>
  <c r="AN71" i="1" s="1"/>
  <c r="M71" i="1" s="1"/>
  <c r="BS204" i="14" l="1"/>
  <c r="AN204" i="14" s="1"/>
  <c r="M204" i="14" s="1"/>
  <c r="BB70" i="1"/>
  <c r="AZ71" i="1" s="1"/>
  <c r="I71" i="1"/>
  <c r="AE71" i="1"/>
  <c r="BE71" i="1"/>
  <c r="BE204" i="14" l="1"/>
  <c r="AE204" i="14"/>
  <c r="E204" i="14"/>
  <c r="BT204" i="14" s="1"/>
  <c r="BD71" i="1"/>
  <c r="BA71" i="1" s="1"/>
  <c r="BQ71" i="1"/>
  <c r="Q71" i="1"/>
  <c r="BQ204" i="14" l="1"/>
  <c r="BC71" i="1"/>
  <c r="BF71" i="1" s="1"/>
  <c r="BB71" i="1"/>
  <c r="AZ72" i="1" s="1"/>
  <c r="E72" i="1"/>
  <c r="BT72" i="1" s="1"/>
  <c r="AI71" i="1"/>
  <c r="BS72" i="1" s="1"/>
  <c r="AN72" i="1" s="1"/>
  <c r="M72" i="1" s="1"/>
  <c r="BS205" i="14" l="1"/>
  <c r="AN205" i="14" s="1"/>
  <c r="M205" i="14" s="1"/>
  <c r="I72" i="1"/>
  <c r="BE72" i="1"/>
  <c r="AE72" i="1"/>
  <c r="AE205" i="14" l="1"/>
  <c r="BE205" i="14"/>
  <c r="E205" i="14"/>
  <c r="BT205" i="14" s="1"/>
  <c r="BD72" i="1"/>
  <c r="BA72" i="1" s="1"/>
  <c r="BC72" i="1" s="1"/>
  <c r="BF72" i="1" s="1"/>
  <c r="BQ72" i="1"/>
  <c r="Q72" i="1"/>
  <c r="BQ205" i="14" l="1"/>
  <c r="BB72" i="1"/>
  <c r="AZ73" i="1" s="1"/>
  <c r="AI72" i="1"/>
  <c r="BS73" i="1" s="1"/>
  <c r="AN73" i="1" s="1"/>
  <c r="M73" i="1" s="1"/>
  <c r="E73" i="1"/>
  <c r="BT73" i="1" s="1"/>
  <c r="BS206" i="14" l="1"/>
  <c r="AN206" i="14" s="1"/>
  <c r="I73" i="1"/>
  <c r="BE73" i="1"/>
  <c r="AE73" i="1"/>
  <c r="AQ206" i="14" l="1"/>
  <c r="AS206" i="14" s="1"/>
  <c r="Z206" i="14"/>
  <c r="R206" i="14" s="1"/>
  <c r="M206" i="14"/>
  <c r="BD73" i="1"/>
  <c r="BA73" i="1" s="1"/>
  <c r="BQ73" i="1"/>
  <c r="Q73" i="1"/>
  <c r="BE206" i="14" l="1"/>
  <c r="AE206" i="14"/>
  <c r="E206" i="14"/>
  <c r="BT206" i="14" s="1"/>
  <c r="BQ206" i="14"/>
  <c r="BC73" i="1"/>
  <c r="BF73" i="1" s="1"/>
  <c r="BB73" i="1"/>
  <c r="AZ74" i="1" s="1"/>
  <c r="E74" i="1"/>
  <c r="BT74" i="1" s="1"/>
  <c r="AI73" i="1"/>
  <c r="BS74" i="1" s="1"/>
  <c r="AN74" i="1" s="1"/>
  <c r="Z74" i="1" s="1"/>
  <c r="V74" i="1" s="1"/>
  <c r="AD74" i="1" s="1"/>
  <c r="BS207" i="14" l="1"/>
  <c r="AN207" i="14" s="1"/>
  <c r="M207" i="14" s="1"/>
  <c r="M74" i="1"/>
  <c r="R80" i="1"/>
  <c r="AR86" i="1" s="1"/>
  <c r="AD75" i="1"/>
  <c r="AD76" i="1" s="1"/>
  <c r="AD77" i="1" s="1"/>
  <c r="AD78" i="1" s="1"/>
  <c r="AD79" i="1" s="1"/>
  <c r="AE207" i="14" l="1"/>
  <c r="BE207" i="14"/>
  <c r="E207" i="14"/>
  <c r="BT207" i="14" s="1"/>
  <c r="AE74" i="1"/>
  <c r="BE74" i="1"/>
  <c r="I74" i="1"/>
  <c r="BQ207" i="14" l="1"/>
  <c r="BD74" i="1"/>
  <c r="BA74" i="1" s="1"/>
  <c r="BQ74" i="1"/>
  <c r="Q74" i="1"/>
  <c r="BS208" i="14" l="1"/>
  <c r="AN208" i="14" s="1"/>
  <c r="M208" i="14" s="1"/>
  <c r="BC74" i="1"/>
  <c r="BF74" i="1" s="1"/>
  <c r="BB74" i="1"/>
  <c r="AZ75" i="1" s="1"/>
  <c r="E75" i="1"/>
  <c r="BT75" i="1" s="1"/>
  <c r="AI74" i="1"/>
  <c r="BS75" i="1" s="1"/>
  <c r="AN75" i="1" s="1"/>
  <c r="M75" i="1" s="1"/>
  <c r="AE208" i="14" l="1"/>
  <c r="BE208" i="14"/>
  <c r="E208" i="14"/>
  <c r="BT208" i="14" s="1"/>
  <c r="BE75" i="1"/>
  <c r="AE75" i="1"/>
  <c r="I75" i="1"/>
  <c r="BQ208" i="14" l="1"/>
  <c r="BQ75" i="1"/>
  <c r="BD75" i="1"/>
  <c r="BA75" i="1" s="1"/>
  <c r="Q75" i="1"/>
  <c r="BS209" i="14" l="1"/>
  <c r="AN209" i="14" s="1"/>
  <c r="M209" i="14" s="1"/>
  <c r="BC75" i="1"/>
  <c r="BF75" i="1" s="1"/>
  <c r="BB75" i="1"/>
  <c r="AZ76" i="1" s="1"/>
  <c r="AI75" i="1"/>
  <c r="BS76" i="1" s="1"/>
  <c r="AN76" i="1" s="1"/>
  <c r="M76" i="1" s="1"/>
  <c r="E76" i="1"/>
  <c r="BT76" i="1" s="1"/>
  <c r="E209" i="14" l="1"/>
  <c r="BT209" i="14" s="1"/>
  <c r="AE209" i="14"/>
  <c r="BE209" i="14"/>
  <c r="BE76" i="1"/>
  <c r="AE76" i="1"/>
  <c r="I76" i="1"/>
  <c r="BQ209" i="14" l="1"/>
  <c r="BQ76" i="1"/>
  <c r="BD76" i="1"/>
  <c r="BA76" i="1" s="1"/>
  <c r="Q76" i="1"/>
  <c r="BS210" i="14" l="1"/>
  <c r="AN210" i="14" s="1"/>
  <c r="M210" i="14" s="1"/>
  <c r="BC76" i="1"/>
  <c r="BF76" i="1" s="1"/>
  <c r="BB76" i="1"/>
  <c r="AZ77" i="1" s="1"/>
  <c r="E77" i="1"/>
  <c r="BT77" i="1" s="1"/>
  <c r="AI76" i="1"/>
  <c r="BS77" i="1" s="1"/>
  <c r="AN77" i="1" s="1"/>
  <c r="M77" i="1" s="1"/>
  <c r="BE210" i="14" l="1"/>
  <c r="E210" i="14"/>
  <c r="BT210" i="14" s="1"/>
  <c r="AE210" i="14"/>
  <c r="AE77" i="1"/>
  <c r="BE77" i="1"/>
  <c r="I77" i="1"/>
  <c r="BQ210" i="14" l="1"/>
  <c r="BD77" i="1"/>
  <c r="BA77" i="1" s="1"/>
  <c r="BQ77" i="1"/>
  <c r="Q77" i="1"/>
  <c r="BS211" i="14" l="1"/>
  <c r="AN211" i="14" s="1"/>
  <c r="M211" i="14" s="1"/>
  <c r="BC77" i="1"/>
  <c r="BF77" i="1" s="1"/>
  <c r="BB77" i="1"/>
  <c r="AZ78" i="1" s="1"/>
  <c r="E78" i="1"/>
  <c r="BT78" i="1" s="1"/>
  <c r="AI77" i="1"/>
  <c r="BS78" i="1" s="1"/>
  <c r="AN78" i="1" s="1"/>
  <c r="M78" i="1" s="1"/>
  <c r="AE211" i="14" l="1"/>
  <c r="BE211" i="14"/>
  <c r="E211" i="14"/>
  <c r="BT211" i="14" s="1"/>
  <c r="I78" i="1"/>
  <c r="Q78" i="1" s="1"/>
  <c r="AI78" i="1" s="1"/>
  <c r="BS79" i="1" s="1"/>
  <c r="AN79" i="1" s="1"/>
  <c r="M79" i="1" s="1"/>
  <c r="AE78" i="1"/>
  <c r="BE78" i="1"/>
  <c r="BQ211" i="14" l="1"/>
  <c r="E79" i="1"/>
  <c r="BT79" i="1" s="1"/>
  <c r="BQ78" i="1"/>
  <c r="BD78" i="1"/>
  <c r="BA78" i="1" s="1"/>
  <c r="AE79" i="1"/>
  <c r="BE79" i="1"/>
  <c r="BS212" i="14" l="1"/>
  <c r="AN212" i="14" s="1"/>
  <c r="BC78" i="1"/>
  <c r="BF78" i="1" s="1"/>
  <c r="BB78" i="1"/>
  <c r="AZ79" i="1" s="1"/>
  <c r="I79" i="1"/>
  <c r="Q79" i="1" s="1"/>
  <c r="Z212" i="14" l="1"/>
  <c r="R212" i="14" s="1"/>
  <c r="M212" i="14"/>
  <c r="BA79" i="1"/>
  <c r="BC79" i="1" s="1"/>
  <c r="BF79" i="1" s="1"/>
  <c r="BD79" i="1"/>
  <c r="BQ79" i="1"/>
  <c r="AI79" i="1"/>
  <c r="BS80" i="1" s="1"/>
  <c r="AN80" i="1" s="1"/>
  <c r="Z80" i="1" s="1"/>
  <c r="V80" i="1" s="1"/>
  <c r="AD80" i="1" s="1"/>
  <c r="AD81" i="1" s="1"/>
  <c r="AD82" i="1" s="1"/>
  <c r="AD83" i="1" s="1"/>
  <c r="AD84" i="1" s="1"/>
  <c r="AD85" i="1" s="1"/>
  <c r="AE212" i="14" l="1"/>
  <c r="BE212" i="14"/>
  <c r="E212" i="14"/>
  <c r="BT212" i="14" s="1"/>
  <c r="BQ212" i="14"/>
  <c r="BB79" i="1"/>
  <c r="AZ80" i="1" s="1"/>
  <c r="M80" i="1"/>
  <c r="BS213" i="14" l="1"/>
  <c r="AN213" i="14" s="1"/>
  <c r="M213" i="14" s="1"/>
  <c r="AE80" i="1"/>
  <c r="E80" i="1"/>
  <c r="I80" i="1" s="1"/>
  <c r="BD80" i="1" s="1"/>
  <c r="BA80" i="1" s="1"/>
  <c r="BE80" i="1"/>
  <c r="AE213" i="14" l="1"/>
  <c r="BE213" i="14"/>
  <c r="E213" i="14"/>
  <c r="BT213" i="14" s="1"/>
  <c r="BC80" i="1"/>
  <c r="BF80" i="1" s="1"/>
  <c r="BB80" i="1"/>
  <c r="AZ81" i="1" s="1"/>
  <c r="AR81" i="1"/>
  <c r="BT80" i="1"/>
  <c r="BQ80" i="1"/>
  <c r="Q80" i="1"/>
  <c r="AI80" i="1" s="1"/>
  <c r="BS81" i="1" s="1"/>
  <c r="AN81" i="1" s="1"/>
  <c r="BQ213" i="14" l="1"/>
  <c r="AQ81" i="1"/>
  <c r="AS81" i="1" s="1"/>
  <c r="E81" i="1" s="1"/>
  <c r="Y9" i="1" s="1"/>
  <c r="W9" i="1"/>
  <c r="M81" i="1"/>
  <c r="BS214" i="14" l="1"/>
  <c r="AN214" i="14" s="1"/>
  <c r="M214" i="14" s="1"/>
  <c r="I81" i="1"/>
  <c r="Q81" i="1" s="1"/>
  <c r="BT81" i="1"/>
  <c r="AE81" i="1"/>
  <c r="BE81" i="1"/>
  <c r="E214" i="14" l="1"/>
  <c r="BT214" i="14" s="1"/>
  <c r="AE214" i="14"/>
  <c r="BE214" i="14"/>
  <c r="BD81" i="1"/>
  <c r="BA81" i="1" s="1"/>
  <c r="BQ81" i="1"/>
  <c r="AI81" i="1"/>
  <c r="C10" i="15" s="1"/>
  <c r="D10" i="15" s="1"/>
  <c r="F10" i="15" s="1"/>
  <c r="E82" i="1"/>
  <c r="BT82" i="1" s="1"/>
  <c r="BQ214" i="14" l="1"/>
  <c r="BS82" i="1"/>
  <c r="AN82" i="1" s="1"/>
  <c r="M82" i="1" s="1"/>
  <c r="AE82" i="1" s="1"/>
  <c r="BC81" i="1"/>
  <c r="BF81" i="1" s="1"/>
  <c r="BB81" i="1"/>
  <c r="AZ82" i="1" s="1"/>
  <c r="BS215" i="14" l="1"/>
  <c r="AN215" i="14" s="1"/>
  <c r="M215" i="14" s="1"/>
  <c r="I82" i="1"/>
  <c r="Q82" i="1" s="1"/>
  <c r="BE82" i="1"/>
  <c r="BE215" i="14" l="1"/>
  <c r="E215" i="14"/>
  <c r="BT215" i="14" s="1"/>
  <c r="AE215" i="14"/>
  <c r="BD82" i="1"/>
  <c r="BA82" i="1" s="1"/>
  <c r="BC82" i="1" s="1"/>
  <c r="BF82" i="1" s="1"/>
  <c r="BQ82" i="1"/>
  <c r="AI82" i="1"/>
  <c r="BS83" i="1" s="1"/>
  <c r="AN83" i="1" s="1"/>
  <c r="M83" i="1" s="1"/>
  <c r="E83" i="1"/>
  <c r="BT83" i="1" s="1"/>
  <c r="BB82" i="1" l="1"/>
  <c r="AZ83" i="1" s="1"/>
  <c r="BQ215" i="14"/>
  <c r="BE83" i="1"/>
  <c r="AE83" i="1"/>
  <c r="I83" i="1"/>
  <c r="BS216" i="14" l="1"/>
  <c r="AN216" i="14" s="1"/>
  <c r="M216" i="14" s="1"/>
  <c r="BD83" i="1"/>
  <c r="BA83" i="1" s="1"/>
  <c r="BQ83" i="1"/>
  <c r="Q83" i="1"/>
  <c r="AE216" i="14" l="1"/>
  <c r="BE216" i="14"/>
  <c r="E216" i="14"/>
  <c r="BT216" i="14" s="1"/>
  <c r="BQ216" i="14"/>
  <c r="BC83" i="1"/>
  <c r="BF83" i="1" s="1"/>
  <c r="BB83" i="1"/>
  <c r="AZ84" i="1" s="1"/>
  <c r="AI83" i="1"/>
  <c r="BS84" i="1" s="1"/>
  <c r="AN84" i="1" s="1"/>
  <c r="M84" i="1" s="1"/>
  <c r="E84" i="1"/>
  <c r="BT84" i="1" s="1"/>
  <c r="BS217" i="14" l="1"/>
  <c r="AN217" i="14" s="1"/>
  <c r="M217" i="14" s="1"/>
  <c r="AE84" i="1"/>
  <c r="BE84" i="1"/>
  <c r="I84" i="1"/>
  <c r="BE217" i="14" l="1"/>
  <c r="AE217" i="14"/>
  <c r="E217" i="14"/>
  <c r="BT217" i="14" s="1"/>
  <c r="BQ84" i="1"/>
  <c r="BD84" i="1"/>
  <c r="BA84" i="1" s="1"/>
  <c r="Q84" i="1"/>
  <c r="BQ217" i="14" l="1"/>
  <c r="BC84" i="1"/>
  <c r="BF84" i="1" s="1"/>
  <c r="BB84" i="1"/>
  <c r="AZ85" i="1" s="1"/>
  <c r="E85" i="1"/>
  <c r="BT85" i="1" s="1"/>
  <c r="AI84" i="1"/>
  <c r="BS85" i="1" s="1"/>
  <c r="AN85" i="1" s="1"/>
  <c r="M85" i="1" s="1"/>
  <c r="BS218" i="14" l="1"/>
  <c r="AN218" i="14" s="1"/>
  <c r="BE85" i="1"/>
  <c r="AE85" i="1"/>
  <c r="I85" i="1"/>
  <c r="Z218" i="14" l="1"/>
  <c r="R218" i="14" s="1"/>
  <c r="M218" i="14"/>
  <c r="BQ85" i="1"/>
  <c r="BD85" i="1"/>
  <c r="BA85" i="1" s="1"/>
  <c r="Q85" i="1"/>
  <c r="BE218" i="14" l="1"/>
  <c r="E218" i="14"/>
  <c r="BT218" i="14" s="1"/>
  <c r="AE218" i="14"/>
  <c r="BQ218" i="14"/>
  <c r="BC85" i="1"/>
  <c r="BF85" i="1" s="1"/>
  <c r="BB85" i="1"/>
  <c r="AZ86" i="1" s="1"/>
  <c r="AI85" i="1"/>
  <c r="BS86" i="1" s="1"/>
  <c r="AN86" i="1" s="1"/>
  <c r="E86" i="1"/>
  <c r="BT86" i="1" s="1"/>
  <c r="BS219" i="14" l="1"/>
  <c r="AN219" i="14" s="1"/>
  <c r="M219" i="14" s="1"/>
  <c r="Z86" i="1"/>
  <c r="AQ86" i="1"/>
  <c r="AS86" i="1" s="1"/>
  <c r="R86" i="1" s="1"/>
  <c r="M86" i="1"/>
  <c r="AE219" i="14" l="1"/>
  <c r="BE219" i="14"/>
  <c r="E219" i="14"/>
  <c r="BT219" i="14" s="1"/>
  <c r="BQ219" i="14"/>
  <c r="V86" i="1"/>
  <c r="AD86" i="1" s="1"/>
  <c r="R92" i="1" s="1"/>
  <c r="AE86" i="1"/>
  <c r="BE86" i="1"/>
  <c r="I86" i="1"/>
  <c r="BS220" i="14" l="1"/>
  <c r="AN220" i="14" s="1"/>
  <c r="M220" i="14" s="1"/>
  <c r="AD87" i="1"/>
  <c r="AD88" i="1" s="1"/>
  <c r="AD89" i="1" s="1"/>
  <c r="AD90" i="1" s="1"/>
  <c r="AD91" i="1" s="1"/>
  <c r="BQ86" i="1"/>
  <c r="BD86" i="1"/>
  <c r="BA86" i="1" s="1"/>
  <c r="Q86" i="1"/>
  <c r="AE220" i="14" l="1"/>
  <c r="BE220" i="14"/>
  <c r="E220" i="14"/>
  <c r="BT220" i="14" s="1"/>
  <c r="BC86" i="1"/>
  <c r="BF86" i="1" s="1"/>
  <c r="BB86" i="1"/>
  <c r="AZ87" i="1" s="1"/>
  <c r="E87" i="1"/>
  <c r="BT87" i="1" s="1"/>
  <c r="AI86" i="1"/>
  <c r="BS87" i="1" s="1"/>
  <c r="AN87" i="1" s="1"/>
  <c r="M87" i="1" s="1"/>
  <c r="BQ220" i="14" l="1"/>
  <c r="BE87" i="1"/>
  <c r="AE87" i="1"/>
  <c r="I87" i="1"/>
  <c r="BS221" i="14" l="1"/>
  <c r="AN221" i="14" s="1"/>
  <c r="M221" i="14" s="1"/>
  <c r="BD87" i="1"/>
  <c r="BA87" i="1" s="1"/>
  <c r="BQ87" i="1"/>
  <c r="Q87" i="1"/>
  <c r="AE221" i="14" l="1"/>
  <c r="BE221" i="14"/>
  <c r="E221" i="14"/>
  <c r="BT221" i="14" s="1"/>
  <c r="BC87" i="1"/>
  <c r="BF87" i="1" s="1"/>
  <c r="BB87" i="1"/>
  <c r="AZ88" i="1" s="1"/>
  <c r="E88" i="1"/>
  <c r="BT88" i="1" s="1"/>
  <c r="AI87" i="1"/>
  <c r="BS88" i="1" s="1"/>
  <c r="AN88" i="1" s="1"/>
  <c r="M88" i="1" s="1"/>
  <c r="BQ221" i="14" l="1"/>
  <c r="BE88" i="1"/>
  <c r="AE88" i="1"/>
  <c r="I88" i="1"/>
  <c r="BS222" i="14" l="1"/>
  <c r="AN222" i="14" s="1"/>
  <c r="M222" i="14" s="1"/>
  <c r="BD88" i="1"/>
  <c r="BA88" i="1" s="1"/>
  <c r="BQ88" i="1"/>
  <c r="Q88" i="1"/>
  <c r="BE222" i="14" l="1"/>
  <c r="AE222" i="14"/>
  <c r="E222" i="14"/>
  <c r="BT222" i="14" s="1"/>
  <c r="BC88" i="1"/>
  <c r="BF88" i="1" s="1"/>
  <c r="BB88" i="1"/>
  <c r="AZ89" i="1" s="1"/>
  <c r="AI88" i="1"/>
  <c r="BS89" i="1" s="1"/>
  <c r="AN89" i="1" s="1"/>
  <c r="M89" i="1" s="1"/>
  <c r="E89" i="1"/>
  <c r="BT89" i="1" s="1"/>
  <c r="BQ222" i="14" l="1"/>
  <c r="AE89" i="1"/>
  <c r="BE89" i="1"/>
  <c r="I89" i="1"/>
  <c r="BS223" i="14" l="1"/>
  <c r="AN223" i="14" s="1"/>
  <c r="M223" i="14" s="1"/>
  <c r="BD89" i="1"/>
  <c r="BA89" i="1" s="1"/>
  <c r="BQ89" i="1"/>
  <c r="Q89" i="1"/>
  <c r="AE223" i="14" l="1"/>
  <c r="BE223" i="14"/>
  <c r="E223" i="14"/>
  <c r="BT223" i="14" s="1"/>
  <c r="BQ223" i="14"/>
  <c r="BC89" i="1"/>
  <c r="BF89" i="1" s="1"/>
  <c r="BB89" i="1"/>
  <c r="AZ90" i="1" s="1"/>
  <c r="E90" i="1"/>
  <c r="BT90" i="1" s="1"/>
  <c r="AI89" i="1"/>
  <c r="BS90" i="1" s="1"/>
  <c r="AN90" i="1" s="1"/>
  <c r="M90" i="1" s="1"/>
  <c r="BS224" i="14" l="1"/>
  <c r="AN224" i="14" s="1"/>
  <c r="BE90" i="1"/>
  <c r="AE90" i="1"/>
  <c r="I90" i="1"/>
  <c r="Z224" i="14" l="1"/>
  <c r="R224" i="14" s="1"/>
  <c r="M224" i="14"/>
  <c r="BQ90" i="1"/>
  <c r="BD90" i="1"/>
  <c r="BA90" i="1" s="1"/>
  <c r="Q90" i="1"/>
  <c r="AE224" i="14" l="1"/>
  <c r="BE224" i="14"/>
  <c r="E224" i="14"/>
  <c r="BT224" i="14" s="1"/>
  <c r="BQ224" i="14"/>
  <c r="BC90" i="1"/>
  <c r="BF90" i="1" s="1"/>
  <c r="BB90" i="1"/>
  <c r="AZ91" i="1" s="1"/>
  <c r="E91" i="1"/>
  <c r="BT91" i="1" s="1"/>
  <c r="AI90" i="1"/>
  <c r="BS91" i="1" s="1"/>
  <c r="AN91" i="1" s="1"/>
  <c r="M91" i="1" s="1"/>
  <c r="BS225" i="14" l="1"/>
  <c r="AN225" i="14" s="1"/>
  <c r="M225" i="14" s="1"/>
  <c r="AE91" i="1"/>
  <c r="BE91" i="1"/>
  <c r="I91" i="1"/>
  <c r="AE225" i="14" l="1"/>
  <c r="BE225" i="14"/>
  <c r="E225" i="14"/>
  <c r="BT225" i="14" s="1"/>
  <c r="BD91" i="1"/>
  <c r="BA91" i="1" s="1"/>
  <c r="BQ91" i="1"/>
  <c r="Q91" i="1"/>
  <c r="BQ225" i="14" l="1"/>
  <c r="BC91" i="1"/>
  <c r="BF91" i="1" s="1"/>
  <c r="BB91" i="1"/>
  <c r="AZ92" i="1" s="1"/>
  <c r="AI91" i="1"/>
  <c r="BS92" i="1" s="1"/>
  <c r="AN92" i="1" s="1"/>
  <c r="Z92" i="1" s="1"/>
  <c r="V92" i="1" s="1"/>
  <c r="AD92" i="1" s="1"/>
  <c r="BS226" i="14" l="1"/>
  <c r="AN226" i="14" s="1"/>
  <c r="M226" i="14" s="1"/>
  <c r="AD93" i="1"/>
  <c r="AD94" i="1" s="1"/>
  <c r="AD95" i="1" s="1"/>
  <c r="AD96" i="1" s="1"/>
  <c r="AD97" i="1" s="1"/>
  <c r="R98" i="1"/>
  <c r="M92" i="1"/>
  <c r="AE226" i="14" l="1"/>
  <c r="BE226" i="14"/>
  <c r="E226" i="14"/>
  <c r="BT226" i="14" s="1"/>
  <c r="E92" i="1"/>
  <c r="BT92" i="1" s="1"/>
  <c r="AE92" i="1"/>
  <c r="BE92" i="1"/>
  <c r="BQ226" i="14" l="1"/>
  <c r="I92" i="1"/>
  <c r="BD92" i="1" s="1"/>
  <c r="BA92" i="1" s="1"/>
  <c r="BS227" i="14" l="1"/>
  <c r="AN227" i="14" s="1"/>
  <c r="M227" i="14" s="1"/>
  <c r="Q92" i="1"/>
  <c r="AI92" i="1" s="1"/>
  <c r="BS93" i="1" s="1"/>
  <c r="AN93" i="1" s="1"/>
  <c r="M93" i="1" s="1"/>
  <c r="BE93" i="1" s="1"/>
  <c r="BC92" i="1"/>
  <c r="BF92" i="1" s="1"/>
  <c r="BB92" i="1"/>
  <c r="AZ93" i="1" s="1"/>
  <c r="BQ92" i="1"/>
  <c r="BE227" i="14" l="1"/>
  <c r="AE227" i="14"/>
  <c r="E227" i="14"/>
  <c r="BT227" i="14" s="1"/>
  <c r="E93" i="1"/>
  <c r="BT93" i="1" s="1"/>
  <c r="AE93" i="1"/>
  <c r="BQ227" i="14" l="1"/>
  <c r="I93" i="1"/>
  <c r="BD93" i="1" s="1"/>
  <c r="BA93" i="1" s="1"/>
  <c r="BC93" i="1" s="1"/>
  <c r="BF93" i="1" s="1"/>
  <c r="BB93" i="1" l="1"/>
  <c r="AZ94" i="1" s="1"/>
  <c r="BS228" i="14"/>
  <c r="AN228" i="14" s="1"/>
  <c r="M228" i="14" s="1"/>
  <c r="Q93" i="1"/>
  <c r="BQ93" i="1"/>
  <c r="AE228" i="14" l="1"/>
  <c r="BE228" i="14"/>
  <c r="E228" i="14"/>
  <c r="BT228" i="14" s="1"/>
  <c r="AI93" i="1"/>
  <c r="C11" i="15" s="1"/>
  <c r="D11" i="15" s="1"/>
  <c r="F11" i="15" s="1"/>
  <c r="E94" i="1"/>
  <c r="BT94" i="1" s="1"/>
  <c r="BQ228" i="14" l="1"/>
  <c r="BS94" i="1"/>
  <c r="AN94" i="1" s="1"/>
  <c r="M94" i="1" s="1"/>
  <c r="BS229" i="14" l="1"/>
  <c r="AN229" i="14" s="1"/>
  <c r="M229" i="14" s="1"/>
  <c r="BE94" i="1"/>
  <c r="AE94" i="1"/>
  <c r="I94" i="1"/>
  <c r="AE229" i="14" l="1"/>
  <c r="BE229" i="14"/>
  <c r="E229" i="14"/>
  <c r="BT229" i="14" s="1"/>
  <c r="BQ94" i="1"/>
  <c r="Q94" i="1"/>
  <c r="BD94" i="1"/>
  <c r="BA94" i="1" s="1"/>
  <c r="BQ229" i="14" l="1"/>
  <c r="AI94" i="1"/>
  <c r="BS95" i="1" s="1"/>
  <c r="AN95" i="1" s="1"/>
  <c r="M95" i="1" s="1"/>
  <c r="E95" i="1"/>
  <c r="BT95" i="1" s="1"/>
  <c r="BC94" i="1"/>
  <c r="BF94" i="1" s="1"/>
  <c r="BB94" i="1"/>
  <c r="AZ95" i="1" s="1"/>
  <c r="BS230" i="14" l="1"/>
  <c r="AN230" i="14" s="1"/>
  <c r="I95" i="1"/>
  <c r="AE95" i="1"/>
  <c r="BE95" i="1"/>
  <c r="Z230" i="14" l="1"/>
  <c r="R230" i="14" s="1"/>
  <c r="M230" i="14"/>
  <c r="BQ95" i="1"/>
  <c r="Q95" i="1"/>
  <c r="BD95" i="1"/>
  <c r="BA95" i="1" s="1"/>
  <c r="AE230" i="14" l="1"/>
  <c r="BE230" i="14"/>
  <c r="E230" i="14"/>
  <c r="BT230" i="14" s="1"/>
  <c r="E96" i="1"/>
  <c r="BT96" i="1" s="1"/>
  <c r="AI95" i="1"/>
  <c r="BS96" i="1" s="1"/>
  <c r="AN96" i="1" s="1"/>
  <c r="M96" i="1" s="1"/>
  <c r="BC95" i="1"/>
  <c r="BF95" i="1" s="1"/>
  <c r="BB95" i="1"/>
  <c r="AZ96" i="1" s="1"/>
  <c r="BQ230" i="14" l="1"/>
  <c r="BE96" i="1"/>
  <c r="AE96" i="1"/>
  <c r="I96" i="1"/>
  <c r="BS231" i="14" l="1"/>
  <c r="AN231" i="14" s="1"/>
  <c r="M231" i="14" s="1"/>
  <c r="BQ96" i="1"/>
  <c r="Q96" i="1"/>
  <c r="BD96" i="1"/>
  <c r="BA96" i="1" s="1"/>
  <c r="AE231" i="14" l="1"/>
  <c r="BE231" i="14"/>
  <c r="E231" i="14"/>
  <c r="BT231" i="14" s="1"/>
  <c r="AI96" i="1"/>
  <c r="BS97" i="1" s="1"/>
  <c r="AN97" i="1" s="1"/>
  <c r="M97" i="1" s="1"/>
  <c r="E97" i="1"/>
  <c r="BT97" i="1" s="1"/>
  <c r="BC96" i="1"/>
  <c r="BF96" i="1" s="1"/>
  <c r="BB96" i="1"/>
  <c r="AZ97" i="1" s="1"/>
  <c r="BQ231" i="14" l="1"/>
  <c r="AE97" i="1"/>
  <c r="BE97" i="1"/>
  <c r="I97" i="1"/>
  <c r="BS232" i="14" l="1"/>
  <c r="AN232" i="14" s="1"/>
  <c r="M232" i="14" s="1"/>
  <c r="BD97" i="1"/>
  <c r="BA97" i="1" s="1"/>
  <c r="BQ97" i="1"/>
  <c r="Q97" i="1"/>
  <c r="BE232" i="14" l="1"/>
  <c r="AE232" i="14"/>
  <c r="E232" i="14"/>
  <c r="BT232" i="14" s="1"/>
  <c r="BC97" i="1"/>
  <c r="BF97" i="1" s="1"/>
  <c r="BB97" i="1"/>
  <c r="AZ98" i="1" s="1"/>
  <c r="AI97" i="1"/>
  <c r="BS98" i="1" s="1"/>
  <c r="AN98" i="1" s="1"/>
  <c r="Z98" i="1" s="1"/>
  <c r="V98" i="1" s="1"/>
  <c r="AD98" i="1" s="1"/>
  <c r="E98" i="1"/>
  <c r="BT98" i="1" s="1"/>
  <c r="BQ232" i="14" l="1"/>
  <c r="M98" i="1"/>
  <c r="I98" i="1" s="1"/>
  <c r="R104" i="1"/>
  <c r="AD99" i="1"/>
  <c r="AD100" i="1" s="1"/>
  <c r="AD101" i="1" s="1"/>
  <c r="AD102" i="1" s="1"/>
  <c r="AD103" i="1" s="1"/>
  <c r="BS233" i="14" l="1"/>
  <c r="AN233" i="14" s="1"/>
  <c r="M233" i="14" s="1"/>
  <c r="AE98" i="1"/>
  <c r="BE98" i="1"/>
  <c r="BQ98" i="1"/>
  <c r="BD98" i="1"/>
  <c r="BA98" i="1" s="1"/>
  <c r="Q98" i="1"/>
  <c r="AE233" i="14" l="1"/>
  <c r="BE233" i="14"/>
  <c r="E233" i="14"/>
  <c r="BT233" i="14" s="1"/>
  <c r="BQ233" i="14"/>
  <c r="BC98" i="1"/>
  <c r="BF98" i="1" s="1"/>
  <c r="BB98" i="1"/>
  <c r="AZ99" i="1" s="1"/>
  <c r="AI98" i="1"/>
  <c r="BS99" i="1" s="1"/>
  <c r="AN99" i="1" s="1"/>
  <c r="M99" i="1" s="1"/>
  <c r="E99" i="1"/>
  <c r="BT99" i="1" s="1"/>
  <c r="BS234" i="14" l="1"/>
  <c r="AN234" i="14" s="1"/>
  <c r="M234" i="14" s="1"/>
  <c r="I99" i="1"/>
  <c r="BD99" i="1" s="1"/>
  <c r="BA99" i="1" s="1"/>
  <c r="BC99" i="1" s="1"/>
  <c r="BF99" i="1" s="1"/>
  <c r="BE99" i="1"/>
  <c r="AE99" i="1"/>
  <c r="E234" i="14" l="1"/>
  <c r="BT234" i="14" s="1"/>
  <c r="AE234" i="14"/>
  <c r="BE234" i="14"/>
  <c r="Q99" i="1"/>
  <c r="E100" i="1" s="1"/>
  <c r="BQ99" i="1"/>
  <c r="BB99" i="1"/>
  <c r="AZ100" i="1" s="1"/>
  <c r="BQ234" i="14" l="1"/>
  <c r="AI99" i="1"/>
  <c r="BS100" i="1" s="1"/>
  <c r="AN100" i="1" s="1"/>
  <c r="M100" i="1" s="1"/>
  <c r="AE100" i="1" s="1"/>
  <c r="BT100" i="1"/>
  <c r="BS235" i="14" l="1"/>
  <c r="AN235" i="14" s="1"/>
  <c r="M235" i="14" s="1"/>
  <c r="I100" i="1"/>
  <c r="BQ100" i="1" s="1"/>
  <c r="BE100" i="1"/>
  <c r="BE235" i="14" l="1"/>
  <c r="AE235" i="14"/>
  <c r="E235" i="14"/>
  <c r="BT235" i="14" s="1"/>
  <c r="Q100" i="1"/>
  <c r="AI100" i="1" s="1"/>
  <c r="BS101" i="1" s="1"/>
  <c r="AN101" i="1" s="1"/>
  <c r="M101" i="1" s="1"/>
  <c r="BD100" i="1"/>
  <c r="BA100" i="1" s="1"/>
  <c r="BB100" i="1" s="1"/>
  <c r="AZ101" i="1" s="1"/>
  <c r="BQ235" i="14" l="1"/>
  <c r="E101" i="1"/>
  <c r="BT101" i="1" s="1"/>
  <c r="BC100" i="1"/>
  <c r="BF100" i="1" s="1"/>
  <c r="BE101" i="1"/>
  <c r="AE101" i="1"/>
  <c r="BS236" i="14" l="1"/>
  <c r="AN236" i="14" s="1"/>
  <c r="I101" i="1"/>
  <c r="Q101" i="1" s="1"/>
  <c r="AI101" i="1" s="1"/>
  <c r="BS102" i="1" s="1"/>
  <c r="AN102" i="1" s="1"/>
  <c r="M102" i="1" s="1"/>
  <c r="AE102" i="1" s="1"/>
  <c r="Z236" i="14" l="1"/>
  <c r="R236" i="14" s="1"/>
  <c r="M236" i="14"/>
  <c r="BE102" i="1"/>
  <c r="BQ101" i="1"/>
  <c r="BD101" i="1"/>
  <c r="BA101" i="1" s="1"/>
  <c r="BC101" i="1" s="1"/>
  <c r="BF101" i="1" s="1"/>
  <c r="E102" i="1"/>
  <c r="BT102" i="1" s="1"/>
  <c r="BE236" i="14" l="1"/>
  <c r="AE236" i="14"/>
  <c r="E236" i="14"/>
  <c r="BT236" i="14" s="1"/>
  <c r="BQ236" i="14"/>
  <c r="BB101" i="1"/>
  <c r="AZ102" i="1" s="1"/>
  <c r="I102" i="1"/>
  <c r="BQ102" i="1" s="1"/>
  <c r="BA102" i="1" l="1"/>
  <c r="BB102" i="1" s="1"/>
  <c r="AZ103" i="1" s="1"/>
  <c r="BS237" i="14"/>
  <c r="AN237" i="14" s="1"/>
  <c r="M237" i="14" s="1"/>
  <c r="BD102" i="1"/>
  <c r="Q102" i="1"/>
  <c r="E103" i="1" s="1"/>
  <c r="BT103" i="1" s="1"/>
  <c r="BC102" i="1" l="1"/>
  <c r="BF102" i="1" s="1"/>
  <c r="BE237" i="14"/>
  <c r="AE237" i="14"/>
  <c r="E237" i="14"/>
  <c r="BT237" i="14" s="1"/>
  <c r="AI102" i="1"/>
  <c r="BS103" i="1" s="1"/>
  <c r="AN103" i="1" s="1"/>
  <c r="M103" i="1" s="1"/>
  <c r="BQ237" i="14" l="1"/>
  <c r="I103" i="1"/>
  <c r="AE103" i="1"/>
  <c r="BE103" i="1"/>
  <c r="BS238" i="14" l="1"/>
  <c r="AN238" i="14" s="1"/>
  <c r="M238" i="14" s="1"/>
  <c r="BQ103" i="1"/>
  <c r="BD103" i="1"/>
  <c r="BA103" i="1" s="1"/>
  <c r="Q103" i="1"/>
  <c r="AE238" i="14" l="1"/>
  <c r="BE238" i="14"/>
  <c r="E238" i="14"/>
  <c r="BT238" i="14" s="1"/>
  <c r="AI103" i="1"/>
  <c r="BS104" i="1" s="1"/>
  <c r="AN104" i="1" s="1"/>
  <c r="E104" i="1"/>
  <c r="BT104" i="1" s="1"/>
  <c r="BB103" i="1"/>
  <c r="AZ104" i="1" s="1"/>
  <c r="BC103" i="1"/>
  <c r="BF103" i="1" s="1"/>
  <c r="BQ238" i="14" l="1"/>
  <c r="Z104" i="1"/>
  <c r="V104" i="1" s="1"/>
  <c r="AD104" i="1" s="1"/>
  <c r="M104" i="1"/>
  <c r="BS239" i="14" l="1"/>
  <c r="AN239" i="14" s="1"/>
  <c r="M239" i="14" s="1"/>
  <c r="AD105" i="1"/>
  <c r="AD106" i="1" s="1"/>
  <c r="AD107" i="1" s="1"/>
  <c r="AD108" i="1" s="1"/>
  <c r="AD109" i="1" s="1"/>
  <c r="R110" i="1"/>
  <c r="I104" i="1"/>
  <c r="AE104" i="1"/>
  <c r="BE104" i="1"/>
  <c r="E239" i="14" l="1"/>
  <c r="BT239" i="14" s="1"/>
  <c r="AE239" i="14"/>
  <c r="BE239" i="14"/>
  <c r="BD104" i="1"/>
  <c r="BA104" i="1" s="1"/>
  <c r="BQ104" i="1"/>
  <c r="Q104" i="1"/>
  <c r="BQ239" i="14" l="1"/>
  <c r="BC104" i="1"/>
  <c r="BF104" i="1" s="1"/>
  <c r="BB104" i="1"/>
  <c r="AZ105" i="1" s="1"/>
  <c r="E105" i="1"/>
  <c r="AI104" i="1"/>
  <c r="BS105" i="1" s="1"/>
  <c r="AN105" i="1" s="1"/>
  <c r="M105" i="1" s="1"/>
  <c r="BS240" i="14" l="1"/>
  <c r="AN240" i="14" s="1"/>
  <c r="M240" i="14" s="1"/>
  <c r="BT105" i="1"/>
  <c r="I105" i="1"/>
  <c r="AE105" i="1"/>
  <c r="BE105" i="1"/>
  <c r="BE240" i="14" l="1"/>
  <c r="AE240" i="14"/>
  <c r="E240" i="14"/>
  <c r="BT240" i="14" s="1"/>
  <c r="BQ240" i="14"/>
  <c r="BD105" i="1"/>
  <c r="BA105" i="1" s="1"/>
  <c r="Q105" i="1"/>
  <c r="BQ105" i="1"/>
  <c r="BS241" i="14" l="1"/>
  <c r="AN241" i="14" s="1"/>
  <c r="M241" i="14" s="1"/>
  <c r="E106" i="1"/>
  <c r="BT106" i="1" s="1"/>
  <c r="AI105" i="1"/>
  <c r="C12" i="15" s="1"/>
  <c r="D12" i="15" s="1"/>
  <c r="F12" i="15" s="1"/>
  <c r="BB105" i="1"/>
  <c r="AZ106" i="1" s="1"/>
  <c r="BC105" i="1"/>
  <c r="BF105" i="1" s="1"/>
  <c r="AE241" i="14" l="1"/>
  <c r="BE241" i="14"/>
  <c r="E241" i="14"/>
  <c r="BT241" i="14" s="1"/>
  <c r="BS106" i="1"/>
  <c r="AN106" i="1" s="1"/>
  <c r="M106" i="1" s="1"/>
  <c r="BQ241" i="14" l="1"/>
  <c r="I106" i="1"/>
  <c r="BE106" i="1"/>
  <c r="AE106" i="1"/>
  <c r="BS242" i="14" l="1"/>
  <c r="AN242" i="14" s="1"/>
  <c r="BD106" i="1"/>
  <c r="BA106" i="1" s="1"/>
  <c r="Q106" i="1"/>
  <c r="BQ106" i="1"/>
  <c r="Z242" i="14" l="1"/>
  <c r="R242" i="14" s="1"/>
  <c r="M242" i="14"/>
  <c r="E107" i="1"/>
  <c r="BT107" i="1" s="1"/>
  <c r="AI106" i="1"/>
  <c r="BS107" i="1" s="1"/>
  <c r="AN107" i="1" s="1"/>
  <c r="M107" i="1" s="1"/>
  <c r="BC106" i="1"/>
  <c r="BF106" i="1" s="1"/>
  <c r="BB106" i="1"/>
  <c r="AZ107" i="1" s="1"/>
  <c r="AE242" i="14" l="1"/>
  <c r="E242" i="14"/>
  <c r="BT242" i="14" s="1"/>
  <c r="BE242" i="14"/>
  <c r="I107" i="1"/>
  <c r="BQ107" i="1" s="1"/>
  <c r="AE107" i="1"/>
  <c r="BE107" i="1"/>
  <c r="BQ242" i="14" l="1"/>
  <c r="Q107" i="1"/>
  <c r="E108" i="1" s="1"/>
  <c r="BT108" i="1" s="1"/>
  <c r="BD107" i="1"/>
  <c r="BA107" i="1" s="1"/>
  <c r="BB107" i="1" s="1"/>
  <c r="AZ108" i="1" s="1"/>
  <c r="BS243" i="14" l="1"/>
  <c r="AN243" i="14" s="1"/>
  <c r="M243" i="14" s="1"/>
  <c r="BC107" i="1"/>
  <c r="BF107" i="1" s="1"/>
  <c r="AI107" i="1"/>
  <c r="BS108" i="1" s="1"/>
  <c r="AN108" i="1" s="1"/>
  <c r="M108" i="1" s="1"/>
  <c r="AE108" i="1" s="1"/>
  <c r="E243" i="14" l="1"/>
  <c r="BT243" i="14" s="1"/>
  <c r="AE243" i="14"/>
  <c r="BE243" i="14"/>
  <c r="BQ243" i="14"/>
  <c r="BE108" i="1"/>
  <c r="I108" i="1"/>
  <c r="BQ108" i="1" s="1"/>
  <c r="BS244" i="14" l="1"/>
  <c r="AN244" i="14" s="1"/>
  <c r="M244" i="14" s="1"/>
  <c r="BD108" i="1"/>
  <c r="BA108" i="1" s="1"/>
  <c r="BB108" i="1" s="1"/>
  <c r="AZ109" i="1" s="1"/>
  <c r="Q108" i="1"/>
  <c r="AI108" i="1" s="1"/>
  <c r="BS109" i="1" s="1"/>
  <c r="AN109" i="1" s="1"/>
  <c r="M109" i="1" s="1"/>
  <c r="E244" i="14" l="1"/>
  <c r="BT244" i="14" s="1"/>
  <c r="AE244" i="14"/>
  <c r="BE244" i="14"/>
  <c r="E109" i="1"/>
  <c r="BT109" i="1" s="1"/>
  <c r="BC108" i="1"/>
  <c r="BF108" i="1" s="1"/>
  <c r="AE109" i="1"/>
  <c r="BE109" i="1"/>
  <c r="BQ244" i="14" l="1"/>
  <c r="I109" i="1"/>
  <c r="BD109" i="1" s="1"/>
  <c r="BA109" i="1" s="1"/>
  <c r="BS245" i="14" l="1"/>
  <c r="AN245" i="14" s="1"/>
  <c r="M245" i="14" s="1"/>
  <c r="BQ109" i="1"/>
  <c r="Q109" i="1"/>
  <c r="E110" i="1" s="1"/>
  <c r="BT110" i="1" s="1"/>
  <c r="BC109" i="1"/>
  <c r="BF109" i="1" s="1"/>
  <c r="BB109" i="1"/>
  <c r="AZ110" i="1" s="1"/>
  <c r="BE245" i="14" l="1"/>
  <c r="AE245" i="14"/>
  <c r="E245" i="14"/>
  <c r="BT245" i="14" s="1"/>
  <c r="AI109" i="1"/>
  <c r="BS110" i="1" s="1"/>
  <c r="AN110" i="1" s="1"/>
  <c r="Z110" i="1" s="1"/>
  <c r="V110" i="1" s="1"/>
  <c r="AD110" i="1" s="1"/>
  <c r="AD111" i="1" s="1"/>
  <c r="AD112" i="1" s="1"/>
  <c r="AD113" i="1" s="1"/>
  <c r="AD114" i="1" s="1"/>
  <c r="AD115" i="1" s="1"/>
  <c r="BQ245" i="14" l="1"/>
  <c r="R116" i="1"/>
  <c r="M110" i="1"/>
  <c r="I110" i="1" s="1"/>
  <c r="BS246" i="14" l="1"/>
  <c r="AN246" i="14" s="1"/>
  <c r="M246" i="14" s="1"/>
  <c r="BE110" i="1"/>
  <c r="AE110" i="1"/>
  <c r="BD110" i="1"/>
  <c r="BA110" i="1" s="1"/>
  <c r="BQ110" i="1"/>
  <c r="Q110" i="1"/>
  <c r="AE246" i="14" l="1"/>
  <c r="BE246" i="14"/>
  <c r="E246" i="14"/>
  <c r="BT246" i="14" s="1"/>
  <c r="E111" i="1"/>
  <c r="BT111" i="1" s="1"/>
  <c r="AI110" i="1"/>
  <c r="BS111" i="1" s="1"/>
  <c r="AN111" i="1" s="1"/>
  <c r="M111" i="1" s="1"/>
  <c r="BB110" i="1"/>
  <c r="AZ111" i="1" s="1"/>
  <c r="BC110" i="1"/>
  <c r="BF110" i="1" s="1"/>
  <c r="BQ246" i="14" l="1"/>
  <c r="I111" i="1"/>
  <c r="BD111" i="1" s="1"/>
  <c r="BA111" i="1" s="1"/>
  <c r="AE111" i="1"/>
  <c r="BE111" i="1"/>
  <c r="BS247" i="14" l="1"/>
  <c r="AN247" i="14" s="1"/>
  <c r="M247" i="14" s="1"/>
  <c r="BC111" i="1"/>
  <c r="BF111" i="1" s="1"/>
  <c r="BB111" i="1"/>
  <c r="AZ112" i="1" s="1"/>
  <c r="BQ111" i="1"/>
  <c r="Q111" i="1"/>
  <c r="E247" i="14" l="1"/>
  <c r="BT247" i="14" s="1"/>
  <c r="AE247" i="14"/>
  <c r="BE247" i="14"/>
  <c r="BQ247" i="14"/>
  <c r="E112" i="1"/>
  <c r="BT112" i="1" s="1"/>
  <c r="AI111" i="1"/>
  <c r="BS112" i="1" s="1"/>
  <c r="AN112" i="1" s="1"/>
  <c r="M112" i="1" s="1"/>
  <c r="BS248" i="14" l="1"/>
  <c r="AN248" i="14" s="1"/>
  <c r="I112" i="1"/>
  <c r="BE112" i="1"/>
  <c r="AE112" i="1"/>
  <c r="Z248" i="14" l="1"/>
  <c r="R248" i="14" s="1"/>
  <c r="M248" i="14"/>
  <c r="BD112" i="1"/>
  <c r="BA112" i="1" s="1"/>
  <c r="BQ112" i="1"/>
  <c r="Q112" i="1"/>
  <c r="AE248" i="14" l="1"/>
  <c r="E248" i="14"/>
  <c r="BT248" i="14" s="1"/>
  <c r="BE248" i="14"/>
  <c r="BQ248" i="14"/>
  <c r="E113" i="1"/>
  <c r="BT113" i="1" s="1"/>
  <c r="AI112" i="1"/>
  <c r="BS113" i="1" s="1"/>
  <c r="AN113" i="1" s="1"/>
  <c r="M113" i="1" s="1"/>
  <c r="BC112" i="1"/>
  <c r="BF112" i="1" s="1"/>
  <c r="BB112" i="1"/>
  <c r="AZ113" i="1" s="1"/>
  <c r="BS249" i="14" l="1"/>
  <c r="AN249" i="14" s="1"/>
  <c r="M249" i="14" s="1"/>
  <c r="I113" i="1"/>
  <c r="BD113" i="1" s="1"/>
  <c r="BA113" i="1" s="1"/>
  <c r="AE113" i="1"/>
  <c r="BE113" i="1"/>
  <c r="E249" i="14" l="1"/>
  <c r="BT249" i="14" s="1"/>
  <c r="AE249" i="14"/>
  <c r="BE249" i="14"/>
  <c r="BC113" i="1"/>
  <c r="BF113" i="1" s="1"/>
  <c r="BB113" i="1"/>
  <c r="AZ114" i="1" s="1"/>
  <c r="Q113" i="1"/>
  <c r="BQ113" i="1"/>
  <c r="BQ249" i="14" l="1"/>
  <c r="AI113" i="1"/>
  <c r="BS114" i="1" s="1"/>
  <c r="AN114" i="1" s="1"/>
  <c r="M114" i="1" s="1"/>
  <c r="E114" i="1"/>
  <c r="BT114" i="1" s="1"/>
  <c r="BS250" i="14" l="1"/>
  <c r="AN250" i="14" s="1"/>
  <c r="M250" i="14" s="1"/>
  <c r="AE114" i="1"/>
  <c r="BE114" i="1"/>
  <c r="I114" i="1"/>
  <c r="BE250" i="14" l="1"/>
  <c r="AE250" i="14"/>
  <c r="E250" i="14"/>
  <c r="BT250" i="14" s="1"/>
  <c r="BQ250" i="14"/>
  <c r="BQ114" i="1"/>
  <c r="BD114" i="1"/>
  <c r="BA114" i="1" s="1"/>
  <c r="Q114" i="1"/>
  <c r="BS251" i="14" l="1"/>
  <c r="AN251" i="14" s="1"/>
  <c r="M251" i="14" s="1"/>
  <c r="E115" i="1"/>
  <c r="BT115" i="1" s="1"/>
  <c r="AI114" i="1"/>
  <c r="BS115" i="1" s="1"/>
  <c r="AN115" i="1" s="1"/>
  <c r="M115" i="1" s="1"/>
  <c r="BB114" i="1"/>
  <c r="AZ115" i="1" s="1"/>
  <c r="BC114" i="1"/>
  <c r="BF114" i="1" s="1"/>
  <c r="AE251" i="14" l="1"/>
  <c r="BE251" i="14"/>
  <c r="E251" i="14"/>
  <c r="BT251" i="14" s="1"/>
  <c r="AE115" i="1"/>
  <c r="BE115" i="1"/>
  <c r="I115" i="1"/>
  <c r="BQ251" i="14" l="1"/>
  <c r="BQ115" i="1"/>
  <c r="Q115" i="1"/>
  <c r="BD115" i="1"/>
  <c r="BA115" i="1" s="1"/>
  <c r="BS252" i="14" l="1"/>
  <c r="AN252" i="14" s="1"/>
  <c r="M252" i="14" s="1"/>
  <c r="BB115" i="1"/>
  <c r="AZ116" i="1" s="1"/>
  <c r="BC115" i="1"/>
  <c r="BF115" i="1" s="1"/>
  <c r="E116" i="1"/>
  <c r="BT116" i="1" s="1"/>
  <c r="AI115" i="1"/>
  <c r="BS116" i="1" s="1"/>
  <c r="AN116" i="1" s="1"/>
  <c r="E252" i="14" l="1"/>
  <c r="BT252" i="14" s="1"/>
  <c r="AE252" i="14"/>
  <c r="BE252" i="14"/>
  <c r="Z116" i="1"/>
  <c r="V116" i="1" s="1"/>
  <c r="AD116" i="1" s="1"/>
  <c r="M116" i="1"/>
  <c r="BQ252" i="14" l="1"/>
  <c r="BE116" i="1"/>
  <c r="I116" i="1"/>
  <c r="AE116" i="1"/>
  <c r="R122" i="1"/>
  <c r="AD117" i="1"/>
  <c r="AD118" i="1" s="1"/>
  <c r="AD119" i="1" s="1"/>
  <c r="AD120" i="1" s="1"/>
  <c r="AD121" i="1" s="1"/>
  <c r="BS253" i="14" l="1"/>
  <c r="AN253" i="14" s="1"/>
  <c r="M253" i="14" s="1"/>
  <c r="BD116" i="1"/>
  <c r="BA116" i="1" s="1"/>
  <c r="Q116" i="1"/>
  <c r="BQ116" i="1"/>
  <c r="BE253" i="14" l="1"/>
  <c r="E253" i="14"/>
  <c r="BT253" i="14" s="1"/>
  <c r="AE253" i="14"/>
  <c r="AI116" i="1"/>
  <c r="BS117" i="1" s="1"/>
  <c r="AN117" i="1" s="1"/>
  <c r="M117" i="1" s="1"/>
  <c r="E117" i="1"/>
  <c r="BC116" i="1"/>
  <c r="BF116" i="1" s="1"/>
  <c r="BB116" i="1"/>
  <c r="AZ117" i="1" s="1"/>
  <c r="BQ253" i="14" l="1"/>
  <c r="BT117" i="1"/>
  <c r="I117" i="1"/>
  <c r="BE117" i="1"/>
  <c r="AE117" i="1"/>
  <c r="BS254" i="14" l="1"/>
  <c r="AN254" i="14" s="1"/>
  <c r="BD117" i="1"/>
  <c r="BA117" i="1" s="1"/>
  <c r="BQ117" i="1"/>
  <c r="Q117" i="1"/>
  <c r="Z254" i="14" l="1"/>
  <c r="R254" i="14" s="1"/>
  <c r="M254" i="14"/>
  <c r="BQ254" i="14"/>
  <c r="E118" i="1"/>
  <c r="BT118" i="1" s="1"/>
  <c r="AI117" i="1"/>
  <c r="C13" i="15" s="1"/>
  <c r="D13" i="15" s="1"/>
  <c r="F13" i="15" s="1"/>
  <c r="BC117" i="1"/>
  <c r="BF117" i="1" s="1"/>
  <c r="BB117" i="1"/>
  <c r="AZ118" i="1" s="1"/>
  <c r="BE254" i="14" l="1"/>
  <c r="AE254" i="14"/>
  <c r="E254" i="14"/>
  <c r="BT254" i="14" s="1"/>
  <c r="BS255" i="14"/>
  <c r="AN255" i="14" s="1"/>
  <c r="M255" i="14" s="1"/>
  <c r="BS118" i="1"/>
  <c r="AN118" i="1" s="1"/>
  <c r="M118" i="1" s="1"/>
  <c r="AE255" i="14" l="1"/>
  <c r="BE255" i="14"/>
  <c r="E255" i="14"/>
  <c r="BT255" i="14" s="1"/>
  <c r="AE118" i="1"/>
  <c r="BE118" i="1"/>
  <c r="I118" i="1"/>
  <c r="BQ255" i="14" l="1"/>
  <c r="BD118" i="1"/>
  <c r="BA118" i="1" s="1"/>
  <c r="BQ118" i="1"/>
  <c r="Q118" i="1"/>
  <c r="BS256" i="14" l="1"/>
  <c r="AN256" i="14" s="1"/>
  <c r="M256" i="14" s="1"/>
  <c r="E119" i="1"/>
  <c r="BT119" i="1" s="1"/>
  <c r="AI118" i="1"/>
  <c r="BS119" i="1" s="1"/>
  <c r="AN119" i="1" s="1"/>
  <c r="M119" i="1" s="1"/>
  <c r="BB118" i="1"/>
  <c r="AZ119" i="1" s="1"/>
  <c r="BC118" i="1"/>
  <c r="BF118" i="1" s="1"/>
  <c r="E256" i="14" l="1"/>
  <c r="BT256" i="14" s="1"/>
  <c r="AE256" i="14"/>
  <c r="BE256" i="14"/>
  <c r="BQ256" i="14"/>
  <c r="I119" i="1"/>
  <c r="AE119" i="1"/>
  <c r="BE119" i="1"/>
  <c r="BS257" i="14" l="1"/>
  <c r="AN257" i="14" s="1"/>
  <c r="M257" i="14" s="1"/>
  <c r="Q119" i="1"/>
  <c r="BQ119" i="1"/>
  <c r="BD119" i="1"/>
  <c r="BA119" i="1" s="1"/>
  <c r="E257" i="14" l="1"/>
  <c r="BT257" i="14" s="1"/>
  <c r="AE257" i="14"/>
  <c r="BE257" i="14"/>
  <c r="BQ257" i="14"/>
  <c r="BC119" i="1"/>
  <c r="BF119" i="1" s="1"/>
  <c r="BB119" i="1"/>
  <c r="AZ120" i="1" s="1"/>
  <c r="AI119" i="1"/>
  <c r="BS120" i="1" s="1"/>
  <c r="AN120" i="1" s="1"/>
  <c r="M120" i="1" s="1"/>
  <c r="E120" i="1"/>
  <c r="BT120" i="1" s="1"/>
  <c r="BS258" i="14" l="1"/>
  <c r="AN258" i="14" s="1"/>
  <c r="M258" i="14" s="1"/>
  <c r="BE120" i="1"/>
  <c r="AE120" i="1"/>
  <c r="I120" i="1"/>
  <c r="BE258" i="14" l="1"/>
  <c r="E258" i="14"/>
  <c r="BT258" i="14" s="1"/>
  <c r="AE258" i="14"/>
  <c r="BQ120" i="1"/>
  <c r="BD120" i="1"/>
  <c r="BA120" i="1" s="1"/>
  <c r="BC120" i="1" s="1"/>
  <c r="BF120" i="1" s="1"/>
  <c r="Q120" i="1"/>
  <c r="BB120" i="1" l="1"/>
  <c r="AZ121" i="1" s="1"/>
  <c r="BQ258" i="14"/>
  <c r="E121" i="1"/>
  <c r="BT121" i="1" s="1"/>
  <c r="AI120" i="1"/>
  <c r="BS121" i="1" s="1"/>
  <c r="AN121" i="1" s="1"/>
  <c r="M121" i="1" s="1"/>
  <c r="BS259" i="14" l="1"/>
  <c r="AN259" i="14" s="1"/>
  <c r="M259" i="14" s="1"/>
  <c r="I121" i="1"/>
  <c r="BE121" i="1"/>
  <c r="AE121" i="1"/>
  <c r="AE259" i="14" l="1"/>
  <c r="BE259" i="14"/>
  <c r="E259" i="14"/>
  <c r="BT259" i="14" s="1"/>
  <c r="BQ121" i="1"/>
  <c r="BD121" i="1"/>
  <c r="BA121" i="1" s="1"/>
  <c r="Q121" i="1"/>
  <c r="BQ259" i="14" l="1"/>
  <c r="E122" i="1"/>
  <c r="BT122" i="1" s="1"/>
  <c r="AI121" i="1"/>
  <c r="BS122" i="1" s="1"/>
  <c r="AN122" i="1" s="1"/>
  <c r="Z122" i="1" s="1"/>
  <c r="V122" i="1" s="1"/>
  <c r="AD122" i="1" s="1"/>
  <c r="BC121" i="1"/>
  <c r="BF121" i="1" s="1"/>
  <c r="BB121" i="1"/>
  <c r="AZ122" i="1" s="1"/>
  <c r="BS260" i="14" l="1"/>
  <c r="AN260" i="14" s="1"/>
  <c r="M122" i="1"/>
  <c r="AE122" i="1" s="1"/>
  <c r="R128" i="1"/>
  <c r="AD123" i="1"/>
  <c r="AD124" i="1" s="1"/>
  <c r="AD125" i="1" s="1"/>
  <c r="AD126" i="1" s="1"/>
  <c r="AD127" i="1" s="1"/>
  <c r="Z260" i="14" l="1"/>
  <c r="R260" i="14" s="1"/>
  <c r="AR266" i="14" s="1"/>
  <c r="M260" i="14"/>
  <c r="I122" i="1"/>
  <c r="BD122" i="1" s="1"/>
  <c r="BA122" i="1" s="1"/>
  <c r="BE122" i="1"/>
  <c r="AE260" i="14" l="1"/>
  <c r="E260" i="14"/>
  <c r="BE260" i="14"/>
  <c r="BQ260" i="14"/>
  <c r="Q122" i="1"/>
  <c r="AI122" i="1" s="1"/>
  <c r="BS123" i="1" s="1"/>
  <c r="AN123" i="1" s="1"/>
  <c r="M123" i="1" s="1"/>
  <c r="BQ122" i="1"/>
  <c r="BC122" i="1"/>
  <c r="BF122" i="1" s="1"/>
  <c r="BB122" i="1"/>
  <c r="AZ123" i="1" s="1"/>
  <c r="AR261" i="14" l="1"/>
  <c r="BT260" i="14"/>
  <c r="E123" i="1"/>
  <c r="AE123" i="1"/>
  <c r="BE123" i="1"/>
  <c r="BS261" i="14" l="1"/>
  <c r="AN261" i="14" s="1"/>
  <c r="BT123" i="1"/>
  <c r="I123" i="1"/>
  <c r="AQ261" i="14" l="1"/>
  <c r="AS261" i="14" s="1"/>
  <c r="M261" i="14"/>
  <c r="W12" i="14"/>
  <c r="BQ123" i="1"/>
  <c r="BD123" i="1"/>
  <c r="BA123" i="1" s="1"/>
  <c r="Q123" i="1"/>
  <c r="E261" i="14" l="1"/>
  <c r="BT261" i="14" s="1"/>
  <c r="BE261" i="14"/>
  <c r="AE261" i="14"/>
  <c r="BC123" i="1"/>
  <c r="BF123" i="1" s="1"/>
  <c r="BB123" i="1"/>
  <c r="AZ124" i="1" s="1"/>
  <c r="AI123" i="1"/>
  <c r="BS124" i="1" s="1"/>
  <c r="AN124" i="1" s="1"/>
  <c r="M124" i="1" s="1"/>
  <c r="E124" i="1"/>
  <c r="BT124" i="1" s="1"/>
  <c r="Y12" i="14" l="1"/>
  <c r="BQ261" i="14"/>
  <c r="I124" i="1"/>
  <c r="Q124" i="1" s="1"/>
  <c r="E125" i="1" s="1"/>
  <c r="BT125" i="1" s="1"/>
  <c r="AE124" i="1"/>
  <c r="BE124" i="1"/>
  <c r="BS262" i="14" l="1"/>
  <c r="AN262" i="14" s="1"/>
  <c r="M262" i="14" s="1"/>
  <c r="BQ124" i="1"/>
  <c r="BD124" i="1"/>
  <c r="BA124" i="1" s="1"/>
  <c r="BC124" i="1" s="1"/>
  <c r="BF124" i="1" s="1"/>
  <c r="AI124" i="1"/>
  <c r="BS125" i="1" s="1"/>
  <c r="AN125" i="1" s="1"/>
  <c r="M125" i="1" s="1"/>
  <c r="AE125" i="1" s="1"/>
  <c r="E262" i="14" l="1"/>
  <c r="BT262" i="14" s="1"/>
  <c r="AE262" i="14"/>
  <c r="BE262" i="14"/>
  <c r="BB124" i="1"/>
  <c r="AZ125" i="1" s="1"/>
  <c r="I125" i="1"/>
  <c r="Q125" i="1" s="1"/>
  <c r="BE125" i="1"/>
  <c r="BQ262" i="14" l="1"/>
  <c r="BQ125" i="1"/>
  <c r="BD125" i="1"/>
  <c r="BA125" i="1" s="1"/>
  <c r="BB125" i="1" s="1"/>
  <c r="AZ126" i="1" s="1"/>
  <c r="AI125" i="1"/>
  <c r="BS126" i="1" s="1"/>
  <c r="AN126" i="1" s="1"/>
  <c r="M126" i="1" s="1"/>
  <c r="E126" i="1"/>
  <c r="BT126" i="1" s="1"/>
  <c r="BS263" i="14" l="1"/>
  <c r="AN263" i="14" s="1"/>
  <c r="M263" i="14" s="1"/>
  <c r="BC125" i="1"/>
  <c r="BF125" i="1" s="1"/>
  <c r="AE126" i="1"/>
  <c r="BE126" i="1"/>
  <c r="I126" i="1"/>
  <c r="E263" i="14" l="1"/>
  <c r="BT263" i="14" s="1"/>
  <c r="AE263" i="14"/>
  <c r="BE263" i="14"/>
  <c r="BQ126" i="1"/>
  <c r="BD126" i="1"/>
  <c r="BA126" i="1" s="1"/>
  <c r="Q126" i="1"/>
  <c r="BQ263" i="14" l="1"/>
  <c r="BC126" i="1"/>
  <c r="BF126" i="1" s="1"/>
  <c r="BB126" i="1"/>
  <c r="AZ127" i="1" s="1"/>
  <c r="AI126" i="1"/>
  <c r="BS127" i="1" s="1"/>
  <c r="AN127" i="1" s="1"/>
  <c r="M127" i="1" s="1"/>
  <c r="E127" i="1"/>
  <c r="BS264" i="14" l="1"/>
  <c r="AN264" i="14" s="1"/>
  <c r="M264" i="14" s="1"/>
  <c r="BE127" i="1"/>
  <c r="AE127" i="1"/>
  <c r="BT127" i="1"/>
  <c r="I127" i="1"/>
  <c r="BE264" i="14" l="1"/>
  <c r="E264" i="14"/>
  <c r="BT264" i="14" s="1"/>
  <c r="AE264" i="14"/>
  <c r="BQ127" i="1"/>
  <c r="Q127" i="1"/>
  <c r="BD127" i="1"/>
  <c r="BA127" i="1" s="1"/>
  <c r="BQ264" i="14" l="1"/>
  <c r="BB127" i="1"/>
  <c r="AZ128" i="1" s="1"/>
  <c r="BC127" i="1"/>
  <c r="BF127" i="1" s="1"/>
  <c r="AI127" i="1"/>
  <c r="BS128" i="1" s="1"/>
  <c r="AN128" i="1" s="1"/>
  <c r="E128" i="1"/>
  <c r="BT128" i="1" s="1"/>
  <c r="BS265" i="14" l="1"/>
  <c r="AN265" i="14" s="1"/>
  <c r="M265" i="14" s="1"/>
  <c r="M128" i="1"/>
  <c r="I128" i="1" s="1"/>
  <c r="BQ128" i="1" s="1"/>
  <c r="Z128" i="1"/>
  <c r="V128" i="1" s="1"/>
  <c r="AD128" i="1" s="1"/>
  <c r="AE265" i="14" l="1"/>
  <c r="BE265" i="14"/>
  <c r="E265" i="14"/>
  <c r="BT265" i="14" s="1"/>
  <c r="BE128" i="1"/>
  <c r="R134" i="1"/>
  <c r="AD129" i="1"/>
  <c r="AD130" i="1" s="1"/>
  <c r="AD131" i="1" s="1"/>
  <c r="AD132" i="1" s="1"/>
  <c r="AD133" i="1" s="1"/>
  <c r="AE128" i="1"/>
  <c r="Q128" i="1"/>
  <c r="AI128" i="1" s="1"/>
  <c r="BS129" i="1" s="1"/>
  <c r="AN129" i="1" s="1"/>
  <c r="M129" i="1" s="1"/>
  <c r="BD128" i="1"/>
  <c r="BA128" i="1" s="1"/>
  <c r="BB128" i="1" s="1"/>
  <c r="AZ129" i="1" s="1"/>
  <c r="BQ265" i="14" l="1"/>
  <c r="E129" i="1"/>
  <c r="BT129" i="1" s="1"/>
  <c r="BC128" i="1"/>
  <c r="BF128" i="1" s="1"/>
  <c r="BE129" i="1"/>
  <c r="AE129" i="1"/>
  <c r="BS266" i="14" l="1"/>
  <c r="AN266" i="14" s="1"/>
  <c r="I129" i="1"/>
  <c r="Q129" i="1" s="1"/>
  <c r="AQ266" i="14" l="1"/>
  <c r="AS266" i="14" s="1"/>
  <c r="Z266" i="14"/>
  <c r="R266" i="14" s="1"/>
  <c r="M266" i="14"/>
  <c r="BQ129" i="1"/>
  <c r="BD129" i="1"/>
  <c r="BA129" i="1" s="1"/>
  <c r="BC129" i="1" s="1"/>
  <c r="BF129" i="1" s="1"/>
  <c r="E130" i="1"/>
  <c r="BT130" i="1" s="1"/>
  <c r="AI129" i="1"/>
  <c r="C14" i="15" s="1"/>
  <c r="D14" i="15" s="1"/>
  <c r="F14" i="15" s="1"/>
  <c r="BE266" i="14" l="1"/>
  <c r="AE266" i="14"/>
  <c r="E266" i="14"/>
  <c r="BT266" i="14" s="1"/>
  <c r="BQ266" i="14"/>
  <c r="BB129" i="1"/>
  <c r="AZ130" i="1" s="1"/>
  <c r="BS130" i="1"/>
  <c r="AN130" i="1" s="1"/>
  <c r="M130" i="1" s="1"/>
  <c r="BS267" i="14" l="1"/>
  <c r="AN267" i="14" s="1"/>
  <c r="M267" i="14" s="1"/>
  <c r="I130" i="1"/>
  <c r="AE130" i="1"/>
  <c r="BE130" i="1"/>
  <c r="AE267" i="14" l="1"/>
  <c r="BE267" i="14"/>
  <c r="E267" i="14"/>
  <c r="BT267" i="14" s="1"/>
  <c r="BQ267" i="14"/>
  <c r="BQ130" i="1"/>
  <c r="BD130" i="1"/>
  <c r="BA130" i="1" s="1"/>
  <c r="Q130" i="1"/>
  <c r="BS268" i="14" l="1"/>
  <c r="AN268" i="14" s="1"/>
  <c r="M268" i="14" s="1"/>
  <c r="AI130" i="1"/>
  <c r="BS131" i="1" s="1"/>
  <c r="AN131" i="1" s="1"/>
  <c r="M131" i="1" s="1"/>
  <c r="E131" i="1"/>
  <c r="BT131" i="1" s="1"/>
  <c r="BC130" i="1"/>
  <c r="BF130" i="1" s="1"/>
  <c r="BB130" i="1"/>
  <c r="AZ131" i="1" s="1"/>
  <c r="E268" i="14" l="1"/>
  <c r="BT268" i="14" s="1"/>
  <c r="AE268" i="14"/>
  <c r="BE268" i="14"/>
  <c r="I131" i="1"/>
  <c r="BQ131" i="1" s="1"/>
  <c r="BE131" i="1"/>
  <c r="AE131" i="1"/>
  <c r="BQ268" i="14" l="1"/>
  <c r="Q131" i="1"/>
  <c r="AI131" i="1" s="1"/>
  <c r="BS132" i="1" s="1"/>
  <c r="AN132" i="1" s="1"/>
  <c r="M132" i="1" s="1"/>
  <c r="BD131" i="1"/>
  <c r="BA131" i="1" s="1"/>
  <c r="BC131" i="1" s="1"/>
  <c r="BF131" i="1" s="1"/>
  <c r="BS269" i="14" l="1"/>
  <c r="AN269" i="14" s="1"/>
  <c r="M269" i="14" s="1"/>
  <c r="E132" i="1"/>
  <c r="BT132" i="1" s="1"/>
  <c r="BB131" i="1"/>
  <c r="AZ132" i="1" s="1"/>
  <c r="BE132" i="1"/>
  <c r="AE132" i="1"/>
  <c r="E269" i="14" l="1"/>
  <c r="BT269" i="14" s="1"/>
  <c r="AE269" i="14"/>
  <c r="BE269" i="14"/>
  <c r="BQ269" i="14"/>
  <c r="I132" i="1"/>
  <c r="Q132" i="1" s="1"/>
  <c r="BS270" i="14" l="1"/>
  <c r="AN270" i="14" s="1"/>
  <c r="M270" i="14" s="1"/>
  <c r="BQ132" i="1"/>
  <c r="BD132" i="1"/>
  <c r="BA132" i="1" s="1"/>
  <c r="BB132" i="1" s="1"/>
  <c r="AZ133" i="1" s="1"/>
  <c r="AI132" i="1"/>
  <c r="BS133" i="1" s="1"/>
  <c r="AN133" i="1" s="1"/>
  <c r="M133" i="1" s="1"/>
  <c r="E133" i="1"/>
  <c r="BE270" i="14" l="1"/>
  <c r="E270" i="14"/>
  <c r="BT270" i="14" s="1"/>
  <c r="AE270" i="14"/>
  <c r="BC132" i="1"/>
  <c r="BF132" i="1" s="1"/>
  <c r="BT133" i="1"/>
  <c r="I133" i="1"/>
  <c r="AE133" i="1"/>
  <c r="BE133" i="1"/>
  <c r="BQ270" i="14" l="1"/>
  <c r="Q133" i="1"/>
  <c r="BD133" i="1"/>
  <c r="BA133" i="1" s="1"/>
  <c r="BQ133" i="1"/>
  <c r="BS271" i="14" l="1"/>
  <c r="AN271" i="14" s="1"/>
  <c r="M271" i="14" s="1"/>
  <c r="BB133" i="1"/>
  <c r="AZ134" i="1" s="1"/>
  <c r="BC133" i="1"/>
  <c r="BF133" i="1" s="1"/>
  <c r="AI133" i="1"/>
  <c r="BS134" i="1" s="1"/>
  <c r="AN134" i="1" s="1"/>
  <c r="E134" i="1"/>
  <c r="BT134" i="1" s="1"/>
  <c r="AE271" i="14" l="1"/>
  <c r="BE271" i="14"/>
  <c r="E271" i="14"/>
  <c r="BT271" i="14" s="1"/>
  <c r="Z134" i="1"/>
  <c r="V134" i="1" s="1"/>
  <c r="AD134" i="1" s="1"/>
  <c r="M134" i="1"/>
  <c r="I134" i="1" s="1"/>
  <c r="Q134" i="1" s="1"/>
  <c r="BQ271" i="14" l="1"/>
  <c r="AD135" i="1"/>
  <c r="AD136" i="1" s="1"/>
  <c r="AD137" i="1" s="1"/>
  <c r="AD138" i="1" s="1"/>
  <c r="AD139" i="1" s="1"/>
  <c r="R140" i="1"/>
  <c r="AR146" i="1" s="1"/>
  <c r="BD134" i="1"/>
  <c r="BA134" i="1" s="1"/>
  <c r="BQ134" i="1"/>
  <c r="AE134" i="1"/>
  <c r="BE134" i="1"/>
  <c r="E135" i="1"/>
  <c r="BT135" i="1" s="1"/>
  <c r="AI134" i="1"/>
  <c r="BS135" i="1" s="1"/>
  <c r="AN135" i="1" s="1"/>
  <c r="M135" i="1" s="1"/>
  <c r="BC134" i="1" l="1"/>
  <c r="BF134" i="1" s="1"/>
  <c r="BS272" i="14"/>
  <c r="AN272" i="14" s="1"/>
  <c r="BB134" i="1"/>
  <c r="AZ135" i="1" s="1"/>
  <c r="AE135" i="1"/>
  <c r="BE135" i="1"/>
  <c r="I135" i="1"/>
  <c r="Z272" i="14" l="1"/>
  <c r="R272" i="14" s="1"/>
  <c r="M272" i="14"/>
  <c r="BQ135" i="1"/>
  <c r="BD135" i="1"/>
  <c r="BA135" i="1" s="1"/>
  <c r="Q135" i="1"/>
  <c r="AE272" i="14" l="1"/>
  <c r="E272" i="14"/>
  <c r="BT272" i="14" s="1"/>
  <c r="BE272" i="14"/>
  <c r="BQ272" i="14"/>
  <c r="BC135" i="1"/>
  <c r="BF135" i="1" s="1"/>
  <c r="BB135" i="1"/>
  <c r="AZ136" i="1" s="1"/>
  <c r="E136" i="1"/>
  <c r="BT136" i="1" s="1"/>
  <c r="AI135" i="1"/>
  <c r="BS136" i="1" s="1"/>
  <c r="AN136" i="1" s="1"/>
  <c r="M136" i="1" s="1"/>
  <c r="BS273" i="14" l="1"/>
  <c r="AN273" i="14" s="1"/>
  <c r="M273" i="14" s="1"/>
  <c r="I136" i="1"/>
  <c r="AE136" i="1"/>
  <c r="BE136" i="1"/>
  <c r="E273" i="14" l="1"/>
  <c r="BT273" i="14" s="1"/>
  <c r="AE273" i="14"/>
  <c r="BE273" i="14"/>
  <c r="BD136" i="1"/>
  <c r="BA136" i="1" s="1"/>
  <c r="BQ136" i="1"/>
  <c r="Q136" i="1"/>
  <c r="BQ273" i="14" l="1"/>
  <c r="BC136" i="1"/>
  <c r="BF136" i="1" s="1"/>
  <c r="BB136" i="1"/>
  <c r="AZ137" i="1" s="1"/>
  <c r="AI136" i="1"/>
  <c r="BS137" i="1" s="1"/>
  <c r="AN137" i="1" s="1"/>
  <c r="M137" i="1" s="1"/>
  <c r="E137" i="1"/>
  <c r="BT137" i="1" s="1"/>
  <c r="BS274" i="14" l="1"/>
  <c r="AN274" i="14" s="1"/>
  <c r="M274" i="14" s="1"/>
  <c r="BE137" i="1"/>
  <c r="AE137" i="1"/>
  <c r="I137" i="1"/>
  <c r="E274" i="14" l="1"/>
  <c r="BT274" i="14" s="1"/>
  <c r="AE274" i="14"/>
  <c r="BE274" i="14"/>
  <c r="BQ137" i="1"/>
  <c r="BD137" i="1"/>
  <c r="BA137" i="1" s="1"/>
  <c r="Q137" i="1"/>
  <c r="BQ274" i="14" l="1"/>
  <c r="BC137" i="1"/>
  <c r="BF137" i="1" s="1"/>
  <c r="BB137" i="1"/>
  <c r="AZ138" i="1" s="1"/>
  <c r="E138" i="1"/>
  <c r="BT138" i="1" s="1"/>
  <c r="AI137" i="1"/>
  <c r="BS138" i="1" s="1"/>
  <c r="AN138" i="1" s="1"/>
  <c r="M138" i="1" s="1"/>
  <c r="BS275" i="14" l="1"/>
  <c r="AN275" i="14" s="1"/>
  <c r="M275" i="14" s="1"/>
  <c r="I138" i="1"/>
  <c r="AE138" i="1"/>
  <c r="BE138" i="1"/>
  <c r="BE275" i="14" l="1"/>
  <c r="E275" i="14"/>
  <c r="BT275" i="14" s="1"/>
  <c r="AE275" i="14"/>
  <c r="BD138" i="1"/>
  <c r="BA138" i="1" s="1"/>
  <c r="BQ138" i="1"/>
  <c r="Q138" i="1"/>
  <c r="BQ275" i="14" l="1"/>
  <c r="BC138" i="1"/>
  <c r="BF138" i="1" s="1"/>
  <c r="BB138" i="1"/>
  <c r="AZ139" i="1" s="1"/>
  <c r="E139" i="1"/>
  <c r="BT139" i="1" s="1"/>
  <c r="AI138" i="1"/>
  <c r="BS139" i="1" s="1"/>
  <c r="AN139" i="1" s="1"/>
  <c r="M139" i="1" s="1"/>
  <c r="BS276" i="14" l="1"/>
  <c r="AN276" i="14" s="1"/>
  <c r="M276" i="14" s="1"/>
  <c r="AE139" i="1"/>
  <c r="BE139" i="1"/>
  <c r="I139" i="1"/>
  <c r="AE276" i="14" l="1"/>
  <c r="BE276" i="14"/>
  <c r="E276" i="14"/>
  <c r="BT276" i="14" s="1"/>
  <c r="BQ276" i="14"/>
  <c r="BD139" i="1"/>
  <c r="BA139" i="1" s="1"/>
  <c r="BQ139" i="1"/>
  <c r="Q139" i="1"/>
  <c r="BS277" i="14" l="1"/>
  <c r="AN277" i="14" s="1"/>
  <c r="M277" i="14" s="1"/>
  <c r="BC139" i="1"/>
  <c r="BF139" i="1" s="1"/>
  <c r="BB139" i="1"/>
  <c r="AZ140" i="1" s="1"/>
  <c r="E140" i="1"/>
  <c r="AI139" i="1"/>
  <c r="BS140" i="1" s="1"/>
  <c r="AN140" i="1" s="1"/>
  <c r="Z140" i="1" s="1"/>
  <c r="V140" i="1" s="1"/>
  <c r="AD140" i="1" s="1"/>
  <c r="E277" i="14" l="1"/>
  <c r="BT277" i="14" s="1"/>
  <c r="AE277" i="14"/>
  <c r="BE277" i="14"/>
  <c r="AR141" i="1"/>
  <c r="BT140" i="1"/>
  <c r="M140" i="1"/>
  <c r="I140" i="1" s="1"/>
  <c r="AD141" i="1"/>
  <c r="AD142" i="1" s="1"/>
  <c r="AD143" i="1" s="1"/>
  <c r="AD144" i="1" s="1"/>
  <c r="AD145" i="1" s="1"/>
  <c r="BQ277" i="14" l="1"/>
  <c r="BQ140" i="1"/>
  <c r="BD140" i="1"/>
  <c r="BA140" i="1" s="1"/>
  <c r="Q140" i="1"/>
  <c r="BE140" i="1"/>
  <c r="AE140" i="1"/>
  <c r="BS278" i="14" l="1"/>
  <c r="AN278" i="14" s="1"/>
  <c r="BC140" i="1"/>
  <c r="BF140" i="1" s="1"/>
  <c r="BB140" i="1"/>
  <c r="AZ141" i="1" s="1"/>
  <c r="AI140" i="1"/>
  <c r="BS141" i="1" s="1"/>
  <c r="AN141" i="1" s="1"/>
  <c r="Z278" i="14" l="1"/>
  <c r="R278" i="14" s="1"/>
  <c r="M278" i="14"/>
  <c r="AQ141" i="1"/>
  <c r="AS141" i="1" s="1"/>
  <c r="E141" i="1" s="1"/>
  <c r="Y10" i="1" s="1"/>
  <c r="W10" i="1"/>
  <c r="M141" i="1"/>
  <c r="AE278" i="14" l="1"/>
  <c r="E278" i="14"/>
  <c r="BT278" i="14" s="1"/>
  <c r="BE278" i="14"/>
  <c r="BQ278" i="14"/>
  <c r="BT141" i="1"/>
  <c r="AE141" i="1"/>
  <c r="BE141" i="1"/>
  <c r="I141" i="1"/>
  <c r="BS279" i="14" l="1"/>
  <c r="AN279" i="14" s="1"/>
  <c r="M279" i="14" s="1"/>
  <c r="BD141" i="1"/>
  <c r="BA141" i="1" s="1"/>
  <c r="BQ141" i="1"/>
  <c r="Q141" i="1"/>
  <c r="E279" i="14" l="1"/>
  <c r="BT279" i="14" s="1"/>
  <c r="AE279" i="14"/>
  <c r="BE279" i="14"/>
  <c r="BQ279" i="14"/>
  <c r="BC141" i="1"/>
  <c r="BF141" i="1" s="1"/>
  <c r="BB141" i="1"/>
  <c r="AZ142" i="1" s="1"/>
  <c r="AI141" i="1"/>
  <c r="C15" i="15" s="1"/>
  <c r="D15" i="15" s="1"/>
  <c r="F15" i="15" s="1"/>
  <c r="F16" i="15" s="1"/>
  <c r="E142" i="1"/>
  <c r="BT142" i="1" s="1"/>
  <c r="BS280" i="14" l="1"/>
  <c r="AN280" i="14" s="1"/>
  <c r="M280" i="14" s="1"/>
  <c r="BS142" i="1"/>
  <c r="AN142" i="1" s="1"/>
  <c r="M142" i="1" s="1"/>
  <c r="I142" i="1" s="1"/>
  <c r="BE280" i="14" l="1"/>
  <c r="E280" i="14"/>
  <c r="BT280" i="14" s="1"/>
  <c r="AE280" i="14"/>
  <c r="BE142" i="1"/>
  <c r="AE142" i="1"/>
  <c r="BD142" i="1"/>
  <c r="BA142" i="1" s="1"/>
  <c r="BQ142" i="1"/>
  <c r="Q142" i="1"/>
  <c r="BQ280" i="14" l="1"/>
  <c r="BC142" i="1"/>
  <c r="BF142" i="1" s="1"/>
  <c r="BB142" i="1"/>
  <c r="AZ143" i="1" s="1"/>
  <c r="AI142" i="1"/>
  <c r="BS143" i="1" s="1"/>
  <c r="AN143" i="1" s="1"/>
  <c r="M143" i="1" s="1"/>
  <c r="E143" i="1"/>
  <c r="BT143" i="1" s="1"/>
  <c r="BS281" i="14" l="1"/>
  <c r="AN281" i="14" s="1"/>
  <c r="M281" i="14" s="1"/>
  <c r="AE143" i="1"/>
  <c r="BE143" i="1"/>
  <c r="I143" i="1"/>
  <c r="AE281" i="14" l="1"/>
  <c r="BE281" i="14"/>
  <c r="E281" i="14"/>
  <c r="BT281" i="14" s="1"/>
  <c r="BD143" i="1"/>
  <c r="BA143" i="1" s="1"/>
  <c r="BQ143" i="1"/>
  <c r="Q143" i="1"/>
  <c r="BQ281" i="14" l="1"/>
  <c r="BC143" i="1"/>
  <c r="BF143" i="1" s="1"/>
  <c r="BB143" i="1"/>
  <c r="AZ144" i="1" s="1"/>
  <c r="E144" i="1"/>
  <c r="BT144" i="1" s="1"/>
  <c r="AI143" i="1"/>
  <c r="BS144" i="1" s="1"/>
  <c r="AN144" i="1" s="1"/>
  <c r="M144" i="1" s="1"/>
  <c r="BS282" i="14" l="1"/>
  <c r="AN282" i="14" s="1"/>
  <c r="M282" i="14" s="1"/>
  <c r="AE144" i="1"/>
  <c r="BE144" i="1"/>
  <c r="I144" i="1"/>
  <c r="AE282" i="14" l="1"/>
  <c r="BE282" i="14"/>
  <c r="E282" i="14"/>
  <c r="BT282" i="14" s="1"/>
  <c r="BQ144" i="1"/>
  <c r="BD144" i="1"/>
  <c r="BA144" i="1" s="1"/>
  <c r="Q144" i="1"/>
  <c r="BQ282" i="14" l="1"/>
  <c r="BC144" i="1"/>
  <c r="BF144" i="1" s="1"/>
  <c r="BB144" i="1"/>
  <c r="AZ145" i="1" s="1"/>
  <c r="E145" i="1"/>
  <c r="BT145" i="1" s="1"/>
  <c r="AI144" i="1"/>
  <c r="BS145" i="1" s="1"/>
  <c r="AN145" i="1" s="1"/>
  <c r="M145" i="1" s="1"/>
  <c r="BS283" i="14" l="1"/>
  <c r="AN283" i="14" s="1"/>
  <c r="M283" i="14" s="1"/>
  <c r="BE145" i="1"/>
  <c r="AE145" i="1"/>
  <c r="I145" i="1"/>
  <c r="AE283" i="14" l="1"/>
  <c r="BE283" i="14"/>
  <c r="E283" i="14"/>
  <c r="BT283" i="14" s="1"/>
  <c r="BQ283" i="14"/>
  <c r="BD145" i="1"/>
  <c r="BA145" i="1" s="1"/>
  <c r="BQ145" i="1"/>
  <c r="Q145" i="1"/>
  <c r="BS284" i="14" l="1"/>
  <c r="AN284" i="14" s="1"/>
  <c r="BC145" i="1"/>
  <c r="BF145" i="1" s="1"/>
  <c r="BB145" i="1"/>
  <c r="AZ146" i="1" s="1"/>
  <c r="E146" i="1"/>
  <c r="BT146" i="1" s="1"/>
  <c r="AI145" i="1"/>
  <c r="BS146" i="1" s="1"/>
  <c r="AN146" i="1" s="1"/>
  <c r="M146" i="1" s="1"/>
  <c r="BE146" i="1" s="1"/>
  <c r="Z284" i="14" l="1"/>
  <c r="R284" i="14" s="1"/>
  <c r="M284" i="14"/>
  <c r="AQ146" i="1"/>
  <c r="AS146" i="1" s="1"/>
  <c r="R146" i="1" s="1"/>
  <c r="Z146" i="1"/>
  <c r="AE146" i="1" s="1"/>
  <c r="I146" i="1"/>
  <c r="BE284" i="14" l="1"/>
  <c r="AE284" i="14"/>
  <c r="E284" i="14"/>
  <c r="BT284" i="14" s="1"/>
  <c r="BQ284" i="14"/>
  <c r="V146" i="1"/>
  <c r="AD146" i="1" s="1"/>
  <c r="R152" i="1" s="1"/>
  <c r="BQ146" i="1"/>
  <c r="BD146" i="1"/>
  <c r="BA146" i="1" s="1"/>
  <c r="Q146" i="1"/>
  <c r="BS285" i="14" l="1"/>
  <c r="AN285" i="14" s="1"/>
  <c r="M285" i="14" s="1"/>
  <c r="BC146" i="1"/>
  <c r="BF146" i="1" s="1"/>
  <c r="BB146" i="1"/>
  <c r="AZ147" i="1" s="1"/>
  <c r="AD147" i="1"/>
  <c r="AD148" i="1" s="1"/>
  <c r="AD149" i="1" s="1"/>
  <c r="AD150" i="1" s="1"/>
  <c r="AD151" i="1" s="1"/>
  <c r="AI146" i="1"/>
  <c r="BS147" i="1" s="1"/>
  <c r="AN147" i="1" s="1"/>
  <c r="M147" i="1" s="1"/>
  <c r="E147" i="1"/>
  <c r="BT147" i="1" s="1"/>
  <c r="BE285" i="14" l="1"/>
  <c r="AE285" i="14"/>
  <c r="E285" i="14"/>
  <c r="BT285" i="14" s="1"/>
  <c r="BE147" i="1"/>
  <c r="AE147" i="1"/>
  <c r="I147" i="1"/>
  <c r="BQ285" i="14" l="1"/>
  <c r="BQ147" i="1"/>
  <c r="BD147" i="1"/>
  <c r="BA147" i="1" s="1"/>
  <c r="Q147" i="1"/>
  <c r="BS286" i="14" l="1"/>
  <c r="AN286" i="14" s="1"/>
  <c r="M286" i="14" s="1"/>
  <c r="BC147" i="1"/>
  <c r="BF147" i="1" s="1"/>
  <c r="BB147" i="1"/>
  <c r="AZ148" i="1" s="1"/>
  <c r="AI147" i="1"/>
  <c r="BS148" i="1" s="1"/>
  <c r="AN148" i="1" s="1"/>
  <c r="M148" i="1" s="1"/>
  <c r="E148" i="1"/>
  <c r="BT148" i="1" s="1"/>
  <c r="AE286" i="14" l="1"/>
  <c r="BE286" i="14"/>
  <c r="E286" i="14"/>
  <c r="BT286" i="14" s="1"/>
  <c r="BQ286" i="14"/>
  <c r="AE148" i="1"/>
  <c r="BE148" i="1"/>
  <c r="I148" i="1"/>
  <c r="BS287" i="14" l="1"/>
  <c r="AN287" i="14" s="1"/>
  <c r="M287" i="14" s="1"/>
  <c r="BD148" i="1"/>
  <c r="BA148" i="1" s="1"/>
  <c r="BQ148" i="1"/>
  <c r="Q148" i="1"/>
  <c r="AE287" i="14" l="1"/>
  <c r="BE287" i="14"/>
  <c r="E287" i="14"/>
  <c r="BT287" i="14" s="1"/>
  <c r="BC148" i="1"/>
  <c r="BF148" i="1" s="1"/>
  <c r="BB148" i="1"/>
  <c r="AZ149" i="1" s="1"/>
  <c r="AI148" i="1"/>
  <c r="BS149" i="1" s="1"/>
  <c r="AN149" i="1" s="1"/>
  <c r="M149" i="1" s="1"/>
  <c r="E149" i="1"/>
  <c r="BT149" i="1" s="1"/>
  <c r="BQ287" i="14" l="1"/>
  <c r="BE149" i="1"/>
  <c r="AE149" i="1"/>
  <c r="I149" i="1"/>
  <c r="BS288" i="14" l="1"/>
  <c r="AN288" i="14" s="1"/>
  <c r="M288" i="14" s="1"/>
  <c r="BD149" i="1"/>
  <c r="BA149" i="1" s="1"/>
  <c r="BQ149" i="1"/>
  <c r="Q149" i="1"/>
  <c r="AE288" i="14" l="1"/>
  <c r="BE288" i="14"/>
  <c r="E288" i="14"/>
  <c r="BT288" i="14" s="1"/>
  <c r="BC149" i="1"/>
  <c r="BF149" i="1" s="1"/>
  <c r="BB149" i="1"/>
  <c r="AZ150" i="1" s="1"/>
  <c r="E150" i="1"/>
  <c r="BT150" i="1" s="1"/>
  <c r="AI149" i="1"/>
  <c r="BS150" i="1" s="1"/>
  <c r="AN150" i="1" s="1"/>
  <c r="M150" i="1" s="1"/>
  <c r="BQ288" i="14" l="1"/>
  <c r="I150" i="1"/>
  <c r="BE150" i="1"/>
  <c r="AE150" i="1"/>
  <c r="BS289" i="14" l="1"/>
  <c r="AN289" i="14" s="1"/>
  <c r="M289" i="14" s="1"/>
  <c r="BQ150" i="1"/>
  <c r="BD150" i="1"/>
  <c r="BA150" i="1" s="1"/>
  <c r="Q150" i="1"/>
  <c r="BE289" i="14" l="1"/>
  <c r="AE289" i="14"/>
  <c r="E289" i="14"/>
  <c r="BT289" i="14" s="1"/>
  <c r="BC150" i="1"/>
  <c r="BF150" i="1" s="1"/>
  <c r="BB150" i="1"/>
  <c r="AZ151" i="1" s="1"/>
  <c r="E151" i="1"/>
  <c r="BT151" i="1" s="1"/>
  <c r="AI150" i="1"/>
  <c r="BS151" i="1" s="1"/>
  <c r="AN151" i="1" s="1"/>
  <c r="M151" i="1" s="1"/>
  <c r="BQ289" i="14" l="1"/>
  <c r="AE151" i="1"/>
  <c r="BE151" i="1"/>
  <c r="I151" i="1"/>
  <c r="BS290" i="14" l="1"/>
  <c r="AN290" i="14" s="1"/>
  <c r="BQ151" i="1"/>
  <c r="BD151" i="1"/>
  <c r="BA151" i="1" s="1"/>
  <c r="Q151" i="1"/>
  <c r="Z290" i="14" l="1"/>
  <c r="R290" i="14" s="1"/>
  <c r="M290" i="14"/>
  <c r="BQ290" i="14"/>
  <c r="BC151" i="1"/>
  <c r="BF151" i="1" s="1"/>
  <c r="BB151" i="1"/>
  <c r="AZ152" i="1" s="1"/>
  <c r="E152" i="1"/>
  <c r="BT152" i="1" s="1"/>
  <c r="AI151" i="1"/>
  <c r="BS152" i="1" s="1"/>
  <c r="AN152" i="1" s="1"/>
  <c r="Z152" i="1" s="1"/>
  <c r="V152" i="1" s="1"/>
  <c r="AD152" i="1" s="1"/>
  <c r="BE290" i="14" l="1"/>
  <c r="E290" i="14"/>
  <c r="BT290" i="14" s="1"/>
  <c r="AE290" i="14"/>
  <c r="BS291" i="14"/>
  <c r="AN291" i="14" s="1"/>
  <c r="M291" i="14" s="1"/>
  <c r="R158" i="1"/>
  <c r="AD153" i="1"/>
  <c r="AD154" i="1" s="1"/>
  <c r="AD155" i="1" s="1"/>
  <c r="AD156" i="1" s="1"/>
  <c r="AD157" i="1" s="1"/>
  <c r="M152" i="1"/>
  <c r="I152" i="1" s="1"/>
  <c r="AE291" i="14" l="1"/>
  <c r="BE291" i="14"/>
  <c r="E291" i="14"/>
  <c r="BT291" i="14" s="1"/>
  <c r="BD152" i="1"/>
  <c r="BA152" i="1" s="1"/>
  <c r="BQ152" i="1"/>
  <c r="Q152" i="1"/>
  <c r="AE152" i="1"/>
  <c r="BE152" i="1"/>
  <c r="BQ291" i="14" l="1"/>
  <c r="BC152" i="1"/>
  <c r="BF152" i="1" s="1"/>
  <c r="BB152" i="1"/>
  <c r="AZ153" i="1" s="1"/>
  <c r="E153" i="1"/>
  <c r="BT153" i="1" s="1"/>
  <c r="AI152" i="1"/>
  <c r="BS153" i="1" s="1"/>
  <c r="BS292" i="14" l="1"/>
  <c r="AN292" i="14" s="1"/>
  <c r="M292" i="14" s="1"/>
  <c r="AN153" i="1"/>
  <c r="M153" i="1" s="1"/>
  <c r="I153" i="1" s="1"/>
  <c r="AE292" i="14" l="1"/>
  <c r="BE292" i="14"/>
  <c r="E292" i="14"/>
  <c r="BT292" i="14" s="1"/>
  <c r="BE153" i="1"/>
  <c r="AE153" i="1"/>
  <c r="BQ153" i="1"/>
  <c r="BD153" i="1"/>
  <c r="BA153" i="1" s="1"/>
  <c r="Q153" i="1"/>
  <c r="BQ292" i="14" l="1"/>
  <c r="BC153" i="1"/>
  <c r="BF153" i="1" s="1"/>
  <c r="BB153" i="1"/>
  <c r="AZ154" i="1" s="1"/>
  <c r="AI153" i="1"/>
  <c r="BS154" i="1" s="1"/>
  <c r="AN154" i="1" s="1"/>
  <c r="M154" i="1" s="1"/>
  <c r="E154" i="1"/>
  <c r="BT154" i="1" s="1"/>
  <c r="BS293" i="14" l="1"/>
  <c r="AN293" i="14" s="1"/>
  <c r="M293" i="14" s="1"/>
  <c r="BE154" i="1"/>
  <c r="AE154" i="1"/>
  <c r="I154" i="1"/>
  <c r="AE293" i="14" l="1"/>
  <c r="BE293" i="14"/>
  <c r="E293" i="14"/>
  <c r="BT293" i="14" s="1"/>
  <c r="BQ293" i="14"/>
  <c r="BD154" i="1"/>
  <c r="BA154" i="1" s="1"/>
  <c r="BQ154" i="1"/>
  <c r="Q154" i="1"/>
  <c r="BS294" i="14" l="1"/>
  <c r="AN294" i="14" s="1"/>
  <c r="M294" i="14" s="1"/>
  <c r="BC154" i="1"/>
  <c r="BF154" i="1" s="1"/>
  <c r="BB154" i="1"/>
  <c r="AZ155" i="1" s="1"/>
  <c r="E155" i="1"/>
  <c r="BT155" i="1" s="1"/>
  <c r="AI154" i="1"/>
  <c r="BS155" i="1" s="1"/>
  <c r="AN155" i="1" s="1"/>
  <c r="M155" i="1" s="1"/>
  <c r="BE294" i="14" l="1"/>
  <c r="AE294" i="14"/>
  <c r="E294" i="14"/>
  <c r="BT294" i="14" s="1"/>
  <c r="AE155" i="1"/>
  <c r="BE155" i="1"/>
  <c r="I155" i="1"/>
  <c r="BQ294" i="14" l="1"/>
  <c r="BQ155" i="1"/>
  <c r="BD155" i="1"/>
  <c r="BA155" i="1" s="1"/>
  <c r="Q155" i="1"/>
  <c r="BS295" i="14" l="1"/>
  <c r="AN295" i="14" s="1"/>
  <c r="M295" i="14" s="1"/>
  <c r="BC155" i="1"/>
  <c r="BF155" i="1" s="1"/>
  <c r="BB155" i="1"/>
  <c r="AZ156" i="1" s="1"/>
  <c r="AI155" i="1"/>
  <c r="BS156" i="1" s="1"/>
  <c r="AN156" i="1" s="1"/>
  <c r="M156" i="1" s="1"/>
  <c r="E156" i="1"/>
  <c r="BT156" i="1" s="1"/>
  <c r="AE295" i="14" l="1"/>
  <c r="BE295" i="14"/>
  <c r="E295" i="14"/>
  <c r="BT295" i="14" s="1"/>
  <c r="I156" i="1"/>
  <c r="BE156" i="1"/>
  <c r="AE156" i="1"/>
  <c r="BQ295" i="14" l="1"/>
  <c r="BQ156" i="1"/>
  <c r="BD156" i="1"/>
  <c r="BA156" i="1" s="1"/>
  <c r="Q156" i="1"/>
  <c r="BS296" i="14" l="1"/>
  <c r="AN296" i="14" s="1"/>
  <c r="BC156" i="1"/>
  <c r="BF156" i="1" s="1"/>
  <c r="BB156" i="1"/>
  <c r="AZ157" i="1" s="1"/>
  <c r="E157" i="1"/>
  <c r="BT157" i="1" s="1"/>
  <c r="AI156" i="1"/>
  <c r="BS157" i="1" s="1"/>
  <c r="AN157" i="1" s="1"/>
  <c r="M157" i="1" s="1"/>
  <c r="Z296" i="14" l="1"/>
  <c r="R296" i="14" s="1"/>
  <c r="M296" i="14"/>
  <c r="BE157" i="1"/>
  <c r="AE157" i="1"/>
  <c r="I157" i="1"/>
  <c r="AE296" i="14" l="1"/>
  <c r="BE296" i="14"/>
  <c r="E296" i="14"/>
  <c r="BT296" i="14" s="1"/>
  <c r="BQ296" i="14"/>
  <c r="BQ157" i="1"/>
  <c r="BD157" i="1"/>
  <c r="BA157" i="1" s="1"/>
  <c r="Q157" i="1"/>
  <c r="BS297" i="14" l="1"/>
  <c r="AN297" i="14" s="1"/>
  <c r="M297" i="14" s="1"/>
  <c r="BC157" i="1"/>
  <c r="BF157" i="1" s="1"/>
  <c r="BB157" i="1"/>
  <c r="AZ158" i="1" s="1"/>
  <c r="E158" i="1"/>
  <c r="BT158" i="1" s="1"/>
  <c r="AI157" i="1"/>
  <c r="BS158" i="1" s="1"/>
  <c r="AN158" i="1" s="1"/>
  <c r="Z158" i="1" s="1"/>
  <c r="V158" i="1" s="1"/>
  <c r="AD158" i="1" s="1"/>
  <c r="AE297" i="14" l="1"/>
  <c r="BE297" i="14"/>
  <c r="E297" i="14"/>
  <c r="BT297" i="14" s="1"/>
  <c r="AD159" i="1"/>
  <c r="AD160" i="1" s="1"/>
  <c r="AD161" i="1" s="1"/>
  <c r="AD162" i="1" s="1"/>
  <c r="AD163" i="1" s="1"/>
  <c r="R164" i="1"/>
  <c r="M158" i="1"/>
  <c r="I158" i="1" s="1"/>
  <c r="BQ297" i="14" l="1"/>
  <c r="BD158" i="1"/>
  <c r="BA158" i="1" s="1"/>
  <c r="BQ158" i="1"/>
  <c r="Q158" i="1"/>
  <c r="BE158" i="1"/>
  <c r="AE158" i="1"/>
  <c r="BS298" i="14" l="1"/>
  <c r="AN298" i="14" s="1"/>
  <c r="M298" i="14" s="1"/>
  <c r="BC158" i="1"/>
  <c r="BF158" i="1" s="1"/>
  <c r="BB158" i="1"/>
  <c r="AZ159" i="1" s="1"/>
  <c r="AI158" i="1"/>
  <c r="BS159" i="1" s="1"/>
  <c r="AN159" i="1" s="1"/>
  <c r="M159" i="1" s="1"/>
  <c r="E159" i="1"/>
  <c r="BT159" i="1" s="1"/>
  <c r="AE298" i="14" l="1"/>
  <c r="BE298" i="14"/>
  <c r="E298" i="14"/>
  <c r="BT298" i="14" s="1"/>
  <c r="AE159" i="1"/>
  <c r="BE159" i="1"/>
  <c r="I159" i="1"/>
  <c r="BQ298" i="14" l="1"/>
  <c r="BQ159" i="1"/>
  <c r="BD159" i="1"/>
  <c r="BA159" i="1" s="1"/>
  <c r="Q159" i="1"/>
  <c r="BS299" i="14" l="1"/>
  <c r="AN299" i="14" s="1"/>
  <c r="M299" i="14" s="1"/>
  <c r="BC159" i="1"/>
  <c r="BF159" i="1" s="1"/>
  <c r="BB159" i="1"/>
  <c r="AZ160" i="1" s="1"/>
  <c r="AI159" i="1"/>
  <c r="BS160" i="1" s="1"/>
  <c r="AN160" i="1" s="1"/>
  <c r="M160" i="1" s="1"/>
  <c r="E160" i="1"/>
  <c r="BT160" i="1" s="1"/>
  <c r="BE299" i="14" l="1"/>
  <c r="AE299" i="14"/>
  <c r="E299" i="14"/>
  <c r="BT299" i="14" s="1"/>
  <c r="AE160" i="1"/>
  <c r="BE160" i="1"/>
  <c r="I160" i="1"/>
  <c r="BQ299" i="14" l="1"/>
  <c r="BD160" i="1"/>
  <c r="BA160" i="1" s="1"/>
  <c r="BQ160" i="1"/>
  <c r="Q160" i="1"/>
  <c r="BS300" i="14" l="1"/>
  <c r="AN300" i="14" s="1"/>
  <c r="M300" i="14" s="1"/>
  <c r="BC160" i="1"/>
  <c r="BF160" i="1" s="1"/>
  <c r="BB160" i="1"/>
  <c r="AZ161" i="1" s="1"/>
  <c r="AI160" i="1"/>
  <c r="BS161" i="1" s="1"/>
  <c r="AN161" i="1" s="1"/>
  <c r="M161" i="1" s="1"/>
  <c r="E161" i="1"/>
  <c r="BT161" i="1" s="1"/>
  <c r="AE300" i="14" l="1"/>
  <c r="BE300" i="14"/>
  <c r="E300" i="14"/>
  <c r="BT300" i="14" s="1"/>
  <c r="BQ300" i="14"/>
  <c r="BE161" i="1"/>
  <c r="AE161" i="1"/>
  <c r="I161" i="1"/>
  <c r="BS301" i="14" l="1"/>
  <c r="AN301" i="14" s="1"/>
  <c r="M301" i="14" s="1"/>
  <c r="BD161" i="1"/>
  <c r="BA161" i="1" s="1"/>
  <c r="BQ161" i="1"/>
  <c r="Q161" i="1"/>
  <c r="BE301" i="14" l="1"/>
  <c r="AE301" i="14"/>
  <c r="E301" i="14"/>
  <c r="BT301" i="14" s="1"/>
  <c r="BC161" i="1"/>
  <c r="BF161" i="1" s="1"/>
  <c r="BB161" i="1"/>
  <c r="AZ162" i="1" s="1"/>
  <c r="AI161" i="1"/>
  <c r="BS162" i="1" s="1"/>
  <c r="AN162" i="1" s="1"/>
  <c r="M162" i="1" s="1"/>
  <c r="E162" i="1"/>
  <c r="BT162" i="1" s="1"/>
  <c r="BQ301" i="14" l="1"/>
  <c r="AE162" i="1"/>
  <c r="BE162" i="1"/>
  <c r="I162" i="1"/>
  <c r="BS302" i="14" l="1"/>
  <c r="AN302" i="14" s="1"/>
  <c r="BQ162" i="1"/>
  <c r="BD162" i="1"/>
  <c r="BA162" i="1" s="1"/>
  <c r="Q162" i="1"/>
  <c r="Z302" i="14" l="1"/>
  <c r="R302" i="14" s="1"/>
  <c r="M302" i="14"/>
  <c r="BC162" i="1"/>
  <c r="BF162" i="1" s="1"/>
  <c r="BB162" i="1"/>
  <c r="AZ163" i="1" s="1"/>
  <c r="E163" i="1"/>
  <c r="BT163" i="1" s="1"/>
  <c r="AI162" i="1"/>
  <c r="BS163" i="1" s="1"/>
  <c r="AN163" i="1" s="1"/>
  <c r="M163" i="1" s="1"/>
  <c r="BE302" i="14" l="1"/>
  <c r="AE302" i="14"/>
  <c r="E302" i="14"/>
  <c r="BT302" i="14" s="1"/>
  <c r="BQ302" i="14"/>
  <c r="BE163" i="1"/>
  <c r="AE163" i="1"/>
  <c r="I163" i="1"/>
  <c r="BS303" i="14" l="1"/>
  <c r="AN303" i="14" s="1"/>
  <c r="M303" i="14" s="1"/>
  <c r="BD163" i="1"/>
  <c r="BA163" i="1" s="1"/>
  <c r="BQ163" i="1"/>
  <c r="Q163" i="1"/>
  <c r="AE303" i="14" l="1"/>
  <c r="BE303" i="14"/>
  <c r="E303" i="14"/>
  <c r="BT303" i="14" s="1"/>
  <c r="BQ303" i="14"/>
  <c r="BC163" i="1"/>
  <c r="BF163" i="1" s="1"/>
  <c r="BB163" i="1"/>
  <c r="AZ164" i="1" s="1"/>
  <c r="E164" i="1"/>
  <c r="BT164" i="1" s="1"/>
  <c r="AI163" i="1"/>
  <c r="BS164" i="1" s="1"/>
  <c r="AN164" i="1" s="1"/>
  <c r="Z164" i="1" s="1"/>
  <c r="V164" i="1" s="1"/>
  <c r="AD164" i="1" s="1"/>
  <c r="BS304" i="14" l="1"/>
  <c r="AN304" i="14" s="1"/>
  <c r="M304" i="14" s="1"/>
  <c r="R170" i="1"/>
  <c r="AD165" i="1"/>
  <c r="AD166" i="1" s="1"/>
  <c r="AD167" i="1" s="1"/>
  <c r="AD168" i="1" s="1"/>
  <c r="AD169" i="1" s="1"/>
  <c r="M164" i="1"/>
  <c r="BE304" i="14" l="1"/>
  <c r="AE304" i="14"/>
  <c r="E304" i="14"/>
  <c r="BT304" i="14" s="1"/>
  <c r="BE164" i="1"/>
  <c r="AE164" i="1"/>
  <c r="I164" i="1"/>
  <c r="BQ304" i="14" l="1"/>
  <c r="BD164" i="1"/>
  <c r="BA164" i="1" s="1"/>
  <c r="BQ164" i="1"/>
  <c r="Q164" i="1"/>
  <c r="BS305" i="14" l="1"/>
  <c r="AN305" i="14" s="1"/>
  <c r="M305" i="14" s="1"/>
  <c r="BC164" i="1"/>
  <c r="BF164" i="1" s="1"/>
  <c r="BB164" i="1"/>
  <c r="AZ165" i="1" s="1"/>
  <c r="AI164" i="1"/>
  <c r="BS165" i="1" s="1"/>
  <c r="AN165" i="1" s="1"/>
  <c r="M165" i="1" s="1"/>
  <c r="E165" i="1"/>
  <c r="BT165" i="1" s="1"/>
  <c r="AE305" i="14" l="1"/>
  <c r="BE305" i="14"/>
  <c r="E305" i="14"/>
  <c r="BT305" i="14" s="1"/>
  <c r="BE165" i="1"/>
  <c r="AE165" i="1"/>
  <c r="I165" i="1"/>
  <c r="BQ305" i="14" l="1"/>
  <c r="BQ165" i="1"/>
  <c r="BD165" i="1"/>
  <c r="BA165" i="1" s="1"/>
  <c r="Q165" i="1"/>
  <c r="BS306" i="14" l="1"/>
  <c r="AN306" i="14" s="1"/>
  <c r="M306" i="14" s="1"/>
  <c r="BC165" i="1"/>
  <c r="BF165" i="1" s="1"/>
  <c r="BB165" i="1"/>
  <c r="AZ166" i="1" s="1"/>
  <c r="AI165" i="1"/>
  <c r="BS166" i="1" s="1"/>
  <c r="AN166" i="1" s="1"/>
  <c r="M166" i="1" s="1"/>
  <c r="E166" i="1"/>
  <c r="BT166" i="1" s="1"/>
  <c r="BE306" i="14" l="1"/>
  <c r="AE306" i="14"/>
  <c r="E306" i="14"/>
  <c r="BT306" i="14" s="1"/>
  <c r="AE166" i="1"/>
  <c r="BE166" i="1"/>
  <c r="I166" i="1"/>
  <c r="BQ306" i="14" l="1"/>
  <c r="BQ166" i="1"/>
  <c r="BD166" i="1"/>
  <c r="BA166" i="1" s="1"/>
  <c r="Q166" i="1"/>
  <c r="BS307" i="14" l="1"/>
  <c r="AN307" i="14" s="1"/>
  <c r="M307" i="14" s="1"/>
  <c r="BC166" i="1"/>
  <c r="BF166" i="1" s="1"/>
  <c r="BB166" i="1"/>
  <c r="AZ167" i="1" s="1"/>
  <c r="AI166" i="1"/>
  <c r="BS167" i="1" s="1"/>
  <c r="AN167" i="1" s="1"/>
  <c r="M167" i="1" s="1"/>
  <c r="E167" i="1"/>
  <c r="BT167" i="1" s="1"/>
  <c r="AE307" i="14" l="1"/>
  <c r="BE307" i="14"/>
  <c r="E307" i="14"/>
  <c r="BT307" i="14" s="1"/>
  <c r="BQ307" i="14"/>
  <c r="BE167" i="1"/>
  <c r="AE167" i="1"/>
  <c r="I167" i="1"/>
  <c r="BS308" i="14" l="1"/>
  <c r="AN308" i="14" s="1"/>
  <c r="BQ167" i="1"/>
  <c r="BD167" i="1"/>
  <c r="BA167" i="1" s="1"/>
  <c r="Q167" i="1"/>
  <c r="Z308" i="14" l="1"/>
  <c r="R308" i="14" s="1"/>
  <c r="M308" i="14"/>
  <c r="BC167" i="1"/>
  <c r="BF167" i="1" s="1"/>
  <c r="BB167" i="1"/>
  <c r="AZ168" i="1" s="1"/>
  <c r="E168" i="1"/>
  <c r="BT168" i="1" s="1"/>
  <c r="AI167" i="1"/>
  <c r="BS168" i="1" s="1"/>
  <c r="AN168" i="1" s="1"/>
  <c r="M168" i="1" s="1"/>
  <c r="AE308" i="14" l="1"/>
  <c r="BE308" i="14"/>
  <c r="E308" i="14"/>
  <c r="BT308" i="14" s="1"/>
  <c r="I168" i="1"/>
  <c r="BD168" i="1" s="1"/>
  <c r="BA168" i="1" s="1"/>
  <c r="BE168" i="1"/>
  <c r="AE168" i="1"/>
  <c r="BQ308" i="14" l="1"/>
  <c r="BC168" i="1"/>
  <c r="BF168" i="1" s="1"/>
  <c r="BB168" i="1"/>
  <c r="AZ169" i="1" s="1"/>
  <c r="Q168" i="1"/>
  <c r="AI168" i="1" s="1"/>
  <c r="BS169" i="1" s="1"/>
  <c r="AN169" i="1" s="1"/>
  <c r="M169" i="1" s="1"/>
  <c r="BQ168" i="1"/>
  <c r="BS309" i="14" l="1"/>
  <c r="AN309" i="14" s="1"/>
  <c r="M309" i="14" s="1"/>
  <c r="E169" i="1"/>
  <c r="BT169" i="1" s="1"/>
  <c r="BE169" i="1"/>
  <c r="AE169" i="1"/>
  <c r="BE309" i="14" l="1"/>
  <c r="AE309" i="14"/>
  <c r="E309" i="14"/>
  <c r="BT309" i="14" s="1"/>
  <c r="I169" i="1"/>
  <c r="Q169" i="1" s="1"/>
  <c r="BQ309" i="14" l="1"/>
  <c r="BD169" i="1"/>
  <c r="BA169" i="1" s="1"/>
  <c r="BQ169" i="1"/>
  <c r="AI169" i="1"/>
  <c r="BS170" i="1" s="1"/>
  <c r="AN170" i="1" s="1"/>
  <c r="Z170" i="1" s="1"/>
  <c r="V170" i="1" s="1"/>
  <c r="AD170" i="1" s="1"/>
  <c r="E170" i="1"/>
  <c r="BT170" i="1" s="1"/>
  <c r="BS310" i="14" l="1"/>
  <c r="AN310" i="14" s="1"/>
  <c r="M310" i="14" s="1"/>
  <c r="BC169" i="1"/>
  <c r="BF169" i="1" s="1"/>
  <c r="BB169" i="1"/>
  <c r="AZ170" i="1" s="1"/>
  <c r="AD171" i="1"/>
  <c r="AD172" i="1" s="1"/>
  <c r="AD173" i="1" s="1"/>
  <c r="AD174" i="1" s="1"/>
  <c r="AD175" i="1" s="1"/>
  <c r="R176" i="1"/>
  <c r="M170" i="1"/>
  <c r="E310" i="14" l="1"/>
  <c r="BT310" i="14" s="1"/>
  <c r="AE310" i="14"/>
  <c r="BE310" i="14"/>
  <c r="BQ310" i="14"/>
  <c r="BE170" i="1"/>
  <c r="AE170" i="1"/>
  <c r="I170" i="1"/>
  <c r="BS311" i="14" l="1"/>
  <c r="AN311" i="14" s="1"/>
  <c r="M311" i="14" s="1"/>
  <c r="BD170" i="1"/>
  <c r="BA170" i="1" s="1"/>
  <c r="BQ170" i="1"/>
  <c r="Q170" i="1"/>
  <c r="BE311" i="14" l="1"/>
  <c r="AE311" i="14"/>
  <c r="E311" i="14"/>
  <c r="BT311" i="14" s="1"/>
  <c r="BC170" i="1"/>
  <c r="BF170" i="1" s="1"/>
  <c r="BB170" i="1"/>
  <c r="AZ171" i="1" s="1"/>
  <c r="AI170" i="1"/>
  <c r="BS171" i="1" s="1"/>
  <c r="AN171" i="1" s="1"/>
  <c r="M171" i="1" s="1"/>
  <c r="E171" i="1"/>
  <c r="BT171" i="1" s="1"/>
  <c r="BQ311" i="14" l="1"/>
  <c r="BE171" i="1"/>
  <c r="AE171" i="1"/>
  <c r="I171" i="1"/>
  <c r="BS312" i="14" l="1"/>
  <c r="AN312" i="14" s="1"/>
  <c r="M312" i="14" s="1"/>
  <c r="BQ171" i="1"/>
  <c r="BD171" i="1"/>
  <c r="BA171" i="1" s="1"/>
  <c r="Q171" i="1"/>
  <c r="AE312" i="14" l="1"/>
  <c r="BE312" i="14"/>
  <c r="E312" i="14"/>
  <c r="BT312" i="14" s="1"/>
  <c r="BC171" i="1"/>
  <c r="BF171" i="1" s="1"/>
  <c r="BB171" i="1"/>
  <c r="AZ172" i="1" s="1"/>
  <c r="E172" i="1"/>
  <c r="BT172" i="1" s="1"/>
  <c r="AI171" i="1"/>
  <c r="BS172" i="1" s="1"/>
  <c r="AN172" i="1" s="1"/>
  <c r="M172" i="1" s="1"/>
  <c r="BQ312" i="14" l="1"/>
  <c r="BE172" i="1"/>
  <c r="AE172" i="1"/>
  <c r="I172" i="1"/>
  <c r="BS313" i="14" l="1"/>
  <c r="AN313" i="14" s="1"/>
  <c r="M313" i="14" s="1"/>
  <c r="BD172" i="1"/>
  <c r="BA172" i="1" s="1"/>
  <c r="BQ172" i="1"/>
  <c r="Q172" i="1"/>
  <c r="AE313" i="14" l="1"/>
  <c r="BE313" i="14"/>
  <c r="E313" i="14"/>
  <c r="BT313" i="14" s="1"/>
  <c r="BC172" i="1"/>
  <c r="BF172" i="1" s="1"/>
  <c r="BB172" i="1"/>
  <c r="AZ173" i="1" s="1"/>
  <c r="AI172" i="1"/>
  <c r="BS173" i="1" s="1"/>
  <c r="AN173" i="1" s="1"/>
  <c r="M173" i="1" s="1"/>
  <c r="E173" i="1"/>
  <c r="BT173" i="1" s="1"/>
  <c r="BQ313" i="14" l="1"/>
  <c r="AE173" i="1"/>
  <c r="BE173" i="1"/>
  <c r="I173" i="1"/>
  <c r="BS314" i="14" l="1"/>
  <c r="AN314" i="14" s="1"/>
  <c r="BD173" i="1"/>
  <c r="BA173" i="1" s="1"/>
  <c r="BQ173" i="1"/>
  <c r="Q173" i="1"/>
  <c r="Z314" i="14" l="1"/>
  <c r="R314" i="14" s="1"/>
  <c r="M314" i="14"/>
  <c r="BQ314" i="14"/>
  <c r="BC173" i="1"/>
  <c r="BF173" i="1" s="1"/>
  <c r="BB173" i="1"/>
  <c r="AZ174" i="1" s="1"/>
  <c r="AI173" i="1"/>
  <c r="BS174" i="1" s="1"/>
  <c r="AN174" i="1" s="1"/>
  <c r="M174" i="1" s="1"/>
  <c r="E174" i="1"/>
  <c r="BT174" i="1" s="1"/>
  <c r="AE314" i="14" l="1"/>
  <c r="E314" i="14"/>
  <c r="BT314" i="14" s="1"/>
  <c r="BE314" i="14"/>
  <c r="BS315" i="14"/>
  <c r="AN315" i="14" s="1"/>
  <c r="M315" i="14" s="1"/>
  <c r="BE174" i="1"/>
  <c r="AE174" i="1"/>
  <c r="I174" i="1"/>
  <c r="E315" i="14" l="1"/>
  <c r="BT315" i="14" s="1"/>
  <c r="AE315" i="14"/>
  <c r="BE315" i="14"/>
  <c r="BQ174" i="1"/>
  <c r="BD174" i="1"/>
  <c r="BA174" i="1" s="1"/>
  <c r="Q174" i="1"/>
  <c r="BQ315" i="14" l="1"/>
  <c r="BC174" i="1"/>
  <c r="BF174" i="1" s="1"/>
  <c r="BB174" i="1"/>
  <c r="AZ175" i="1" s="1"/>
  <c r="AI174" i="1"/>
  <c r="BS175" i="1" s="1"/>
  <c r="AN175" i="1" s="1"/>
  <c r="M175" i="1" s="1"/>
  <c r="E175" i="1"/>
  <c r="BT175" i="1" s="1"/>
  <c r="BS316" i="14" l="1"/>
  <c r="AN316" i="14" s="1"/>
  <c r="M316" i="14" s="1"/>
  <c r="AE175" i="1"/>
  <c r="BE175" i="1"/>
  <c r="I175" i="1"/>
  <c r="BE316" i="14" l="1"/>
  <c r="AE316" i="14"/>
  <c r="E316" i="14"/>
  <c r="BT316" i="14" s="1"/>
  <c r="BD175" i="1"/>
  <c r="BA175" i="1" s="1"/>
  <c r="BQ175" i="1"/>
  <c r="Q175" i="1"/>
  <c r="BQ316" i="14" l="1"/>
  <c r="BC175" i="1"/>
  <c r="BF175" i="1" s="1"/>
  <c r="BB175" i="1"/>
  <c r="AZ176" i="1" s="1"/>
  <c r="AI175" i="1"/>
  <c r="BS176" i="1" s="1"/>
  <c r="AN176" i="1" s="1"/>
  <c r="Z176" i="1" s="1"/>
  <c r="V176" i="1" s="1"/>
  <c r="AD176" i="1" s="1"/>
  <c r="E176" i="1"/>
  <c r="BT176" i="1" s="1"/>
  <c r="BS317" i="14" l="1"/>
  <c r="AN317" i="14" s="1"/>
  <c r="M317" i="14" s="1"/>
  <c r="AD177" i="1"/>
  <c r="AD178" i="1" s="1"/>
  <c r="AD179" i="1" s="1"/>
  <c r="AD180" i="1" s="1"/>
  <c r="AD181" i="1" s="1"/>
  <c r="R182" i="1"/>
  <c r="M176" i="1"/>
  <c r="I176" i="1" s="1"/>
  <c r="AE317" i="14" l="1"/>
  <c r="BE317" i="14"/>
  <c r="E317" i="14"/>
  <c r="BT317" i="14" s="1"/>
  <c r="BQ317" i="14"/>
  <c r="AE176" i="1"/>
  <c r="BE176" i="1"/>
  <c r="BD176" i="1"/>
  <c r="BA176" i="1" s="1"/>
  <c r="BQ176" i="1"/>
  <c r="Q176" i="1"/>
  <c r="BS318" i="14" l="1"/>
  <c r="AN318" i="14" s="1"/>
  <c r="M318" i="14" s="1"/>
  <c r="BC176" i="1"/>
  <c r="BF176" i="1" s="1"/>
  <c r="BB176" i="1"/>
  <c r="AZ177" i="1" s="1"/>
  <c r="AI176" i="1"/>
  <c r="BS177" i="1" s="1"/>
  <c r="AN177" i="1" s="1"/>
  <c r="M177" i="1" s="1"/>
  <c r="E177" i="1"/>
  <c r="BT177" i="1" s="1"/>
  <c r="AE318" i="14" l="1"/>
  <c r="BE318" i="14"/>
  <c r="E318" i="14"/>
  <c r="BT318" i="14" s="1"/>
  <c r="AE177" i="1"/>
  <c r="BE177" i="1"/>
  <c r="I177" i="1"/>
  <c r="BQ318" i="14" l="1"/>
  <c r="BD177" i="1"/>
  <c r="BA177" i="1" s="1"/>
  <c r="BQ177" i="1"/>
  <c r="Q177" i="1"/>
  <c r="BS319" i="14" l="1"/>
  <c r="AN319" i="14" s="1"/>
  <c r="M319" i="14" s="1"/>
  <c r="BC177" i="1"/>
  <c r="BF177" i="1" s="1"/>
  <c r="BB177" i="1"/>
  <c r="AZ178" i="1" s="1"/>
  <c r="AI177" i="1"/>
  <c r="BS178" i="1" s="1"/>
  <c r="AN178" i="1" s="1"/>
  <c r="M178" i="1" s="1"/>
  <c r="E178" i="1"/>
  <c r="BT178" i="1" s="1"/>
  <c r="E319" i="14" l="1"/>
  <c r="BT319" i="14" s="1"/>
  <c r="AE319" i="14"/>
  <c r="BE319" i="14"/>
  <c r="BE178" i="1"/>
  <c r="AE178" i="1"/>
  <c r="I178" i="1"/>
  <c r="BQ319" i="14" l="1"/>
  <c r="BQ178" i="1"/>
  <c r="BD178" i="1"/>
  <c r="BA178" i="1" s="1"/>
  <c r="Q178" i="1"/>
  <c r="BS320" i="14" l="1"/>
  <c r="AN320" i="14" s="1"/>
  <c r="BC178" i="1"/>
  <c r="BF178" i="1" s="1"/>
  <c r="BB178" i="1"/>
  <c r="AZ179" i="1" s="1"/>
  <c r="E179" i="1"/>
  <c r="BT179" i="1" s="1"/>
  <c r="AI178" i="1"/>
  <c r="BS179" i="1" s="1"/>
  <c r="AN179" i="1" s="1"/>
  <c r="M179" i="1" s="1"/>
  <c r="Z320" i="14" l="1"/>
  <c r="R320" i="14" s="1"/>
  <c r="AR326" i="14" s="1"/>
  <c r="M320" i="14"/>
  <c r="AE179" i="1"/>
  <c r="BE179" i="1"/>
  <c r="I179" i="1"/>
  <c r="AE320" i="14" l="1"/>
  <c r="BE320" i="14"/>
  <c r="E320" i="14"/>
  <c r="BQ320" i="14"/>
  <c r="BD179" i="1"/>
  <c r="BA179" i="1" s="1"/>
  <c r="BQ179" i="1"/>
  <c r="Q179" i="1"/>
  <c r="AR321" i="14" l="1"/>
  <c r="BT320" i="14"/>
  <c r="BC179" i="1"/>
  <c r="BF179" i="1" s="1"/>
  <c r="BB179" i="1"/>
  <c r="AZ180" i="1" s="1"/>
  <c r="E180" i="1"/>
  <c r="BT180" i="1" s="1"/>
  <c r="AI179" i="1"/>
  <c r="BS180" i="1" s="1"/>
  <c r="AN180" i="1" s="1"/>
  <c r="M180" i="1" s="1"/>
  <c r="BS321" i="14" l="1"/>
  <c r="AN321" i="14" s="1"/>
  <c r="I180" i="1"/>
  <c r="BE180" i="1"/>
  <c r="AE180" i="1"/>
  <c r="AQ321" i="14" l="1"/>
  <c r="AS321" i="14" s="1"/>
  <c r="M321" i="14"/>
  <c r="W13" i="14"/>
  <c r="BQ180" i="1"/>
  <c r="BD180" i="1"/>
  <c r="BA180" i="1" s="1"/>
  <c r="Q180" i="1"/>
  <c r="BE321" i="14" l="1"/>
  <c r="AE321" i="14"/>
  <c r="E321" i="14"/>
  <c r="BT321" i="14" s="1"/>
  <c r="BC180" i="1"/>
  <c r="BF180" i="1" s="1"/>
  <c r="BB180" i="1"/>
  <c r="AZ181" i="1" s="1"/>
  <c r="E181" i="1"/>
  <c r="BT181" i="1" s="1"/>
  <c r="AI180" i="1"/>
  <c r="BS181" i="1" s="1"/>
  <c r="AN181" i="1" s="1"/>
  <c r="M181" i="1" s="1"/>
  <c r="Y13" i="14" l="1"/>
  <c r="BQ321" i="14"/>
  <c r="BE181" i="1"/>
  <c r="AE181" i="1"/>
  <c r="I181" i="1"/>
  <c r="BS322" i="14" l="1"/>
  <c r="AN322" i="14" s="1"/>
  <c r="M322" i="14" s="1"/>
  <c r="BQ181" i="1"/>
  <c r="BD181" i="1"/>
  <c r="BA181" i="1" s="1"/>
  <c r="Q181" i="1"/>
  <c r="BE322" i="14" l="1"/>
  <c r="E322" i="14"/>
  <c r="BT322" i="14" s="1"/>
  <c r="AE322" i="14"/>
  <c r="BC181" i="1"/>
  <c r="BF181" i="1" s="1"/>
  <c r="BB181" i="1"/>
  <c r="AZ182" i="1" s="1"/>
  <c r="AI181" i="1"/>
  <c r="BS182" i="1" s="1"/>
  <c r="AN182" i="1" s="1"/>
  <c r="Z182" i="1" s="1"/>
  <c r="V182" i="1" s="1"/>
  <c r="AD182" i="1" s="1"/>
  <c r="E182" i="1"/>
  <c r="BT182" i="1" s="1"/>
  <c r="BQ322" i="14" l="1"/>
  <c r="M182" i="1"/>
  <c r="R188" i="1"/>
  <c r="AD183" i="1"/>
  <c r="AD184" i="1" s="1"/>
  <c r="AD185" i="1" s="1"/>
  <c r="AD186" i="1" s="1"/>
  <c r="AD187" i="1" s="1"/>
  <c r="BS323" i="14" l="1"/>
  <c r="AN323" i="14" s="1"/>
  <c r="M323" i="14" s="1"/>
  <c r="BE182" i="1"/>
  <c r="AE182" i="1"/>
  <c r="I182" i="1"/>
  <c r="AE323" i="14" l="1"/>
  <c r="BE323" i="14"/>
  <c r="E323" i="14"/>
  <c r="BT323" i="14" s="1"/>
  <c r="BD182" i="1"/>
  <c r="BA182" i="1" s="1"/>
  <c r="BQ182" i="1"/>
  <c r="Q182" i="1"/>
  <c r="BQ323" i="14" l="1"/>
  <c r="BC182" i="1"/>
  <c r="BF182" i="1" s="1"/>
  <c r="BB182" i="1"/>
  <c r="AZ183" i="1" s="1"/>
  <c r="AI182" i="1"/>
  <c r="BS183" i="1" s="1"/>
  <c r="AN183" i="1" s="1"/>
  <c r="M183" i="1" s="1"/>
  <c r="E183" i="1"/>
  <c r="BT183" i="1" s="1"/>
  <c r="BS324" i="14" l="1"/>
  <c r="AN324" i="14" s="1"/>
  <c r="M324" i="14" s="1"/>
  <c r="BE183" i="1"/>
  <c r="AE183" i="1"/>
  <c r="I183" i="1"/>
  <c r="AE324" i="14" l="1"/>
  <c r="BE324" i="14"/>
  <c r="E324" i="14"/>
  <c r="BT324" i="14" s="1"/>
  <c r="BD183" i="1"/>
  <c r="BA183" i="1" s="1"/>
  <c r="BQ183" i="1"/>
  <c r="Q183" i="1"/>
  <c r="BQ324" i="14" l="1"/>
  <c r="BC183" i="1"/>
  <c r="BF183" i="1" s="1"/>
  <c r="BB183" i="1"/>
  <c r="AZ184" i="1" s="1"/>
  <c r="AI183" i="1"/>
  <c r="BS184" i="1" s="1"/>
  <c r="AN184" i="1" s="1"/>
  <c r="M184" i="1" s="1"/>
  <c r="E184" i="1"/>
  <c r="BT184" i="1" s="1"/>
  <c r="BS325" i="14" l="1"/>
  <c r="AN325" i="14" s="1"/>
  <c r="M325" i="14" s="1"/>
  <c r="BE184" i="1"/>
  <c r="AE184" i="1"/>
  <c r="I184" i="1"/>
  <c r="E325" i="14" l="1"/>
  <c r="BT325" i="14" s="1"/>
  <c r="AE325" i="14"/>
  <c r="BE325" i="14"/>
  <c r="BQ184" i="1"/>
  <c r="BD184" i="1"/>
  <c r="BA184" i="1" s="1"/>
  <c r="Q184" i="1"/>
  <c r="BQ325" i="14" l="1"/>
  <c r="BC184" i="1"/>
  <c r="BF184" i="1" s="1"/>
  <c r="BB184" i="1"/>
  <c r="AZ185" i="1" s="1"/>
  <c r="E185" i="1"/>
  <c r="BT185" i="1" s="1"/>
  <c r="AI184" i="1"/>
  <c r="BS185" i="1" s="1"/>
  <c r="AN185" i="1" s="1"/>
  <c r="M185" i="1" s="1"/>
  <c r="BS326" i="14" l="1"/>
  <c r="AN326" i="14" s="1"/>
  <c r="I185" i="1"/>
  <c r="AE185" i="1"/>
  <c r="BE185" i="1"/>
  <c r="AQ326" i="14" l="1"/>
  <c r="AS326" i="14" s="1"/>
  <c r="Z326" i="14"/>
  <c r="R326" i="14" s="1"/>
  <c r="M326" i="14"/>
  <c r="BQ185" i="1"/>
  <c r="BD185" i="1"/>
  <c r="BA185" i="1" s="1"/>
  <c r="Q185" i="1"/>
  <c r="BE326" i="14" l="1"/>
  <c r="AE326" i="14"/>
  <c r="E326" i="14"/>
  <c r="BT326" i="14" s="1"/>
  <c r="BQ326" i="14"/>
  <c r="BC185" i="1"/>
  <c r="BF185" i="1" s="1"/>
  <c r="BB185" i="1"/>
  <c r="AZ186" i="1" s="1"/>
  <c r="E186" i="1"/>
  <c r="BT186" i="1" s="1"/>
  <c r="AI185" i="1"/>
  <c r="BS186" i="1" s="1"/>
  <c r="AN186" i="1" s="1"/>
  <c r="M186" i="1" s="1"/>
  <c r="BS327" i="14" l="1"/>
  <c r="AN327" i="14" s="1"/>
  <c r="M327" i="14" s="1"/>
  <c r="I186" i="1"/>
  <c r="AE186" i="1"/>
  <c r="BE186" i="1"/>
  <c r="E327" i="14" l="1"/>
  <c r="BT327" i="14" s="1"/>
  <c r="AE327" i="14"/>
  <c r="BE327" i="14"/>
  <c r="BQ186" i="1"/>
  <c r="BD186" i="1"/>
  <c r="BA186" i="1" s="1"/>
  <c r="Q186" i="1"/>
  <c r="BQ327" i="14" l="1"/>
  <c r="BC186" i="1"/>
  <c r="BF186" i="1" s="1"/>
  <c r="BB186" i="1"/>
  <c r="AZ187" i="1" s="1"/>
  <c r="E187" i="1"/>
  <c r="BT187" i="1" s="1"/>
  <c r="AI186" i="1"/>
  <c r="BS187" i="1" s="1"/>
  <c r="AN187" i="1" s="1"/>
  <c r="M187" i="1" s="1"/>
  <c r="BS328" i="14" l="1"/>
  <c r="AN328" i="14" s="1"/>
  <c r="M328" i="14" s="1"/>
  <c r="AE187" i="1"/>
  <c r="BE187" i="1"/>
  <c r="I187" i="1"/>
  <c r="BE328" i="14" l="1"/>
  <c r="AE328" i="14"/>
  <c r="E328" i="14"/>
  <c r="BT328" i="14" s="1"/>
  <c r="BD187" i="1"/>
  <c r="BA187" i="1" s="1"/>
  <c r="BQ187" i="1"/>
  <c r="Q187" i="1"/>
  <c r="BQ328" i="14" l="1"/>
  <c r="BC187" i="1"/>
  <c r="BF187" i="1" s="1"/>
  <c r="BB187" i="1"/>
  <c r="AZ188" i="1" s="1"/>
  <c r="E188" i="1"/>
  <c r="BT188" i="1" s="1"/>
  <c r="AI187" i="1"/>
  <c r="BS188" i="1" s="1"/>
  <c r="AN188" i="1" s="1"/>
  <c r="Z188" i="1" s="1"/>
  <c r="V188" i="1" s="1"/>
  <c r="AD188" i="1" s="1"/>
  <c r="BS329" i="14" l="1"/>
  <c r="AN329" i="14" s="1"/>
  <c r="M329" i="14" s="1"/>
  <c r="M188" i="1"/>
  <c r="I188" i="1" s="1"/>
  <c r="AD189" i="1"/>
  <c r="AD190" i="1" s="1"/>
  <c r="AD191" i="1" s="1"/>
  <c r="AD192" i="1" s="1"/>
  <c r="AD193" i="1" s="1"/>
  <c r="R194" i="1"/>
  <c r="AE329" i="14" l="1"/>
  <c r="BE329" i="14"/>
  <c r="E329" i="14"/>
  <c r="BT329" i="14" s="1"/>
  <c r="BQ329" i="14"/>
  <c r="BD188" i="1"/>
  <c r="BA188" i="1" s="1"/>
  <c r="BQ188" i="1"/>
  <c r="Q188" i="1"/>
  <c r="BE188" i="1"/>
  <c r="AE188" i="1"/>
  <c r="BS330" i="14" l="1"/>
  <c r="AN330" i="14" s="1"/>
  <c r="M330" i="14" s="1"/>
  <c r="BC188" i="1"/>
  <c r="BF188" i="1" s="1"/>
  <c r="BB188" i="1"/>
  <c r="AZ189" i="1" s="1"/>
  <c r="AI188" i="1"/>
  <c r="BS189" i="1" s="1"/>
  <c r="AN189" i="1" s="1"/>
  <c r="M189" i="1" s="1"/>
  <c r="E189" i="1"/>
  <c r="BT189" i="1" s="1"/>
  <c r="AE330" i="14" l="1"/>
  <c r="BE330" i="14"/>
  <c r="E330" i="14"/>
  <c r="BT330" i="14" s="1"/>
  <c r="AE189" i="1"/>
  <c r="BE189" i="1"/>
  <c r="I189" i="1"/>
  <c r="BQ330" i="14" l="1"/>
  <c r="BQ189" i="1"/>
  <c r="BD189" i="1"/>
  <c r="BA189" i="1" s="1"/>
  <c r="Q189" i="1"/>
  <c r="BS331" i="14" l="1"/>
  <c r="AN331" i="14" s="1"/>
  <c r="M331" i="14" s="1"/>
  <c r="BC189" i="1"/>
  <c r="BF189" i="1" s="1"/>
  <c r="BB189" i="1"/>
  <c r="AZ190" i="1" s="1"/>
  <c r="AI189" i="1"/>
  <c r="BS190" i="1" s="1"/>
  <c r="AN190" i="1" s="1"/>
  <c r="M190" i="1" s="1"/>
  <c r="E190" i="1"/>
  <c r="BT190" i="1" s="1"/>
  <c r="E331" i="14" l="1"/>
  <c r="BT331" i="14" s="1"/>
  <c r="AE331" i="14"/>
  <c r="BE331" i="14"/>
  <c r="AE190" i="1"/>
  <c r="BE190" i="1"/>
  <c r="I190" i="1"/>
  <c r="BQ331" i="14" l="1"/>
  <c r="BD190" i="1"/>
  <c r="BA190" i="1" s="1"/>
  <c r="BQ190" i="1"/>
  <c r="Q190" i="1"/>
  <c r="BS332" i="14" l="1"/>
  <c r="AN332" i="14" s="1"/>
  <c r="BC190" i="1"/>
  <c r="BF190" i="1" s="1"/>
  <c r="BB190" i="1"/>
  <c r="AZ191" i="1" s="1"/>
  <c r="AI190" i="1"/>
  <c r="BS191" i="1" s="1"/>
  <c r="AN191" i="1" s="1"/>
  <c r="M191" i="1" s="1"/>
  <c r="E191" i="1"/>
  <c r="BT191" i="1" s="1"/>
  <c r="Z332" i="14" l="1"/>
  <c r="R332" i="14" s="1"/>
  <c r="M332" i="14"/>
  <c r="AE191" i="1"/>
  <c r="BE191" i="1"/>
  <c r="I191" i="1"/>
  <c r="AE332" i="14" l="1"/>
  <c r="E332" i="14"/>
  <c r="BT332" i="14" s="1"/>
  <c r="BE332" i="14"/>
  <c r="BQ191" i="1"/>
  <c r="BD191" i="1"/>
  <c r="BA191" i="1" s="1"/>
  <c r="Q191" i="1"/>
  <c r="BQ332" i="14" l="1"/>
  <c r="BC191" i="1"/>
  <c r="BF191" i="1" s="1"/>
  <c r="BB191" i="1"/>
  <c r="AZ192" i="1" s="1"/>
  <c r="E192" i="1"/>
  <c r="BT192" i="1" s="1"/>
  <c r="AI191" i="1"/>
  <c r="BS192" i="1" s="1"/>
  <c r="AN192" i="1" s="1"/>
  <c r="M192" i="1" s="1"/>
  <c r="BS333" i="14" l="1"/>
  <c r="AN333" i="14" s="1"/>
  <c r="M333" i="14" s="1"/>
  <c r="BE192" i="1"/>
  <c r="AE192" i="1"/>
  <c r="I192" i="1"/>
  <c r="BE333" i="14" l="1"/>
  <c r="E333" i="14"/>
  <c r="BT333" i="14" s="1"/>
  <c r="AE333" i="14"/>
  <c r="BQ192" i="1"/>
  <c r="BD192" i="1"/>
  <c r="BA192" i="1" s="1"/>
  <c r="Q192" i="1"/>
  <c r="BQ333" i="14" l="1"/>
  <c r="BC192" i="1"/>
  <c r="BF192" i="1" s="1"/>
  <c r="BB192" i="1"/>
  <c r="AZ193" i="1" s="1"/>
  <c r="E193" i="1"/>
  <c r="BT193" i="1" s="1"/>
  <c r="AI192" i="1"/>
  <c r="BS193" i="1" s="1"/>
  <c r="AN193" i="1" s="1"/>
  <c r="M193" i="1" s="1"/>
  <c r="BS334" i="14" l="1"/>
  <c r="AN334" i="14" s="1"/>
  <c r="M334" i="14" s="1"/>
  <c r="BE193" i="1"/>
  <c r="AE193" i="1"/>
  <c r="I193" i="1"/>
  <c r="AE334" i="14" l="1"/>
  <c r="BE334" i="14"/>
  <c r="E334" i="14"/>
  <c r="BT334" i="14" s="1"/>
  <c r="BD193" i="1"/>
  <c r="BA193" i="1" s="1"/>
  <c r="BQ193" i="1"/>
  <c r="Q193" i="1"/>
  <c r="BQ334" i="14" l="1"/>
  <c r="BC193" i="1"/>
  <c r="BF193" i="1" s="1"/>
  <c r="BB193" i="1"/>
  <c r="AZ194" i="1" s="1"/>
  <c r="E194" i="1"/>
  <c r="BT194" i="1" s="1"/>
  <c r="AI193" i="1"/>
  <c r="BS194" i="1" s="1"/>
  <c r="AN194" i="1" s="1"/>
  <c r="Z194" i="1" s="1"/>
  <c r="V194" i="1" s="1"/>
  <c r="AD194" i="1" s="1"/>
  <c r="BS335" i="14" l="1"/>
  <c r="AN335" i="14" s="1"/>
  <c r="M335" i="14" s="1"/>
  <c r="M194" i="1"/>
  <c r="BE194" i="1" s="1"/>
  <c r="AD195" i="1"/>
  <c r="AD196" i="1" s="1"/>
  <c r="AD197" i="1" s="1"/>
  <c r="AD198" i="1" s="1"/>
  <c r="AD199" i="1" s="1"/>
  <c r="R200" i="1"/>
  <c r="AR206" i="1" s="1"/>
  <c r="AE335" i="14" l="1"/>
  <c r="BE335" i="14"/>
  <c r="E335" i="14"/>
  <c r="BT335" i="14" s="1"/>
  <c r="AE194" i="1"/>
  <c r="I194" i="1"/>
  <c r="BQ194" i="1" s="1"/>
  <c r="BQ335" i="14" l="1"/>
  <c r="Q194" i="1"/>
  <c r="E195" i="1" s="1"/>
  <c r="BT195" i="1" s="1"/>
  <c r="BD194" i="1"/>
  <c r="BA194" i="1" s="1"/>
  <c r="BS336" i="14" l="1"/>
  <c r="AN336" i="14" s="1"/>
  <c r="M336" i="14" s="1"/>
  <c r="BC194" i="1"/>
  <c r="BF194" i="1" s="1"/>
  <c r="BB194" i="1"/>
  <c r="AZ195" i="1" s="1"/>
  <c r="AI194" i="1"/>
  <c r="BS195" i="1" s="1"/>
  <c r="AN195" i="1" s="1"/>
  <c r="M195" i="1" s="1"/>
  <c r="I195" i="1" s="1"/>
  <c r="E336" i="14" l="1"/>
  <c r="BT336" i="14" s="1"/>
  <c r="AE336" i="14"/>
  <c r="BE336" i="14"/>
  <c r="BE195" i="1"/>
  <c r="AE195" i="1"/>
  <c r="BD195" i="1"/>
  <c r="BA195" i="1" s="1"/>
  <c r="BQ195" i="1"/>
  <c r="Q195" i="1"/>
  <c r="BQ336" i="14" l="1"/>
  <c r="BC195" i="1"/>
  <c r="BF195" i="1" s="1"/>
  <c r="BB195" i="1"/>
  <c r="AZ196" i="1" s="1"/>
  <c r="AI195" i="1"/>
  <c r="BS196" i="1" s="1"/>
  <c r="AN196" i="1" s="1"/>
  <c r="M196" i="1" s="1"/>
  <c r="E196" i="1"/>
  <c r="BT196" i="1" s="1"/>
  <c r="BS337" i="14" l="1"/>
  <c r="AN337" i="14" s="1"/>
  <c r="M337" i="14" s="1"/>
  <c r="BE196" i="1"/>
  <c r="AE196" i="1"/>
  <c r="I196" i="1"/>
  <c r="BE337" i="14" l="1"/>
  <c r="E337" i="14"/>
  <c r="BT337" i="14" s="1"/>
  <c r="AE337" i="14"/>
  <c r="BD196" i="1"/>
  <c r="BA196" i="1" s="1"/>
  <c r="BQ196" i="1"/>
  <c r="Q196" i="1"/>
  <c r="BQ337" i="14" l="1"/>
  <c r="BC196" i="1"/>
  <c r="BF196" i="1" s="1"/>
  <c r="BB196" i="1"/>
  <c r="AZ197" i="1" s="1"/>
  <c r="E197" i="1"/>
  <c r="BT197" i="1" s="1"/>
  <c r="AI196" i="1"/>
  <c r="BS197" i="1" s="1"/>
  <c r="AN197" i="1" s="1"/>
  <c r="M197" i="1" s="1"/>
  <c r="BS338" i="14" l="1"/>
  <c r="AN338" i="14" s="1"/>
  <c r="BE197" i="1"/>
  <c r="AE197" i="1"/>
  <c r="I197" i="1"/>
  <c r="Z338" i="14" l="1"/>
  <c r="R338" i="14" s="1"/>
  <c r="M338" i="14"/>
  <c r="BD197" i="1"/>
  <c r="BA197" i="1" s="1"/>
  <c r="BQ197" i="1"/>
  <c r="Q197" i="1"/>
  <c r="BE338" i="14" l="1"/>
  <c r="AE338" i="14"/>
  <c r="E338" i="14"/>
  <c r="BT338" i="14" s="1"/>
  <c r="BQ338" i="14"/>
  <c r="BC197" i="1"/>
  <c r="BF197" i="1" s="1"/>
  <c r="BB197" i="1"/>
  <c r="AZ198" i="1" s="1"/>
  <c r="E198" i="1"/>
  <c r="BT198" i="1" s="1"/>
  <c r="AI197" i="1"/>
  <c r="BS198" i="1" s="1"/>
  <c r="AN198" i="1" s="1"/>
  <c r="M198" i="1" s="1"/>
  <c r="BS339" i="14" l="1"/>
  <c r="AN339" i="14" s="1"/>
  <c r="M339" i="14" s="1"/>
  <c r="I198" i="1"/>
  <c r="AE198" i="1"/>
  <c r="BE198" i="1"/>
  <c r="AE339" i="14" l="1"/>
  <c r="BE339" i="14"/>
  <c r="E339" i="14"/>
  <c r="BT339" i="14" s="1"/>
  <c r="BD198" i="1"/>
  <c r="BA198" i="1" s="1"/>
  <c r="BQ198" i="1"/>
  <c r="Q198" i="1"/>
  <c r="BQ339" i="14" l="1"/>
  <c r="BC198" i="1"/>
  <c r="BF198" i="1" s="1"/>
  <c r="BB198" i="1"/>
  <c r="AZ199" i="1" s="1"/>
  <c r="AI198" i="1"/>
  <c r="BS199" i="1" s="1"/>
  <c r="AN199" i="1" s="1"/>
  <c r="M199" i="1" s="1"/>
  <c r="E199" i="1"/>
  <c r="BT199" i="1" s="1"/>
  <c r="BS340" i="14" l="1"/>
  <c r="AN340" i="14" s="1"/>
  <c r="M340" i="14" s="1"/>
  <c r="AE199" i="1"/>
  <c r="BE199" i="1"/>
  <c r="I199" i="1"/>
  <c r="AE340" i="14" l="1"/>
  <c r="BE340" i="14"/>
  <c r="E340" i="14"/>
  <c r="BT340" i="14" s="1"/>
  <c r="BQ199" i="1"/>
  <c r="BD199" i="1"/>
  <c r="BA199" i="1" s="1"/>
  <c r="Q199" i="1"/>
  <c r="BQ340" i="14" l="1"/>
  <c r="BC199" i="1"/>
  <c r="BF199" i="1" s="1"/>
  <c r="BB199" i="1"/>
  <c r="AZ200" i="1" s="1"/>
  <c r="E200" i="1"/>
  <c r="AI199" i="1"/>
  <c r="BS200" i="1" s="1"/>
  <c r="AN200" i="1" s="1"/>
  <c r="Z200" i="1" s="1"/>
  <c r="V200" i="1" s="1"/>
  <c r="AD200" i="1" s="1"/>
  <c r="BS341" i="14" l="1"/>
  <c r="AN341" i="14" s="1"/>
  <c r="M341" i="14" s="1"/>
  <c r="BT200" i="1"/>
  <c r="AR201" i="1"/>
  <c r="AD201" i="1"/>
  <c r="AD202" i="1" s="1"/>
  <c r="AD203" i="1" s="1"/>
  <c r="AD204" i="1" s="1"/>
  <c r="AD205" i="1" s="1"/>
  <c r="M200" i="1"/>
  <c r="E341" i="14" l="1"/>
  <c r="BT341" i="14" s="1"/>
  <c r="AE341" i="14"/>
  <c r="BE341" i="14"/>
  <c r="BE200" i="1"/>
  <c r="AE200" i="1"/>
  <c r="I200" i="1"/>
  <c r="BQ341" i="14" l="1"/>
  <c r="BD200" i="1"/>
  <c r="BA200" i="1" s="1"/>
  <c r="BQ200" i="1"/>
  <c r="Q200" i="1"/>
  <c r="BS342" i="14" l="1"/>
  <c r="AN342" i="14" s="1"/>
  <c r="M342" i="14" s="1"/>
  <c r="BC200" i="1"/>
  <c r="BF200" i="1" s="1"/>
  <c r="BB200" i="1"/>
  <c r="AZ201" i="1" s="1"/>
  <c r="AI200" i="1"/>
  <c r="BS201" i="1" s="1"/>
  <c r="AN201" i="1" s="1"/>
  <c r="BE342" i="14" l="1"/>
  <c r="E342" i="14"/>
  <c r="BT342" i="14" s="1"/>
  <c r="AE342" i="14"/>
  <c r="AQ201" i="1"/>
  <c r="AS201" i="1" s="1"/>
  <c r="E201" i="1" s="1"/>
  <c r="Y11" i="1" s="1"/>
  <c r="W11" i="1"/>
  <c r="M201" i="1"/>
  <c r="BQ342" i="14" l="1"/>
  <c r="BT201" i="1"/>
  <c r="I201" i="1"/>
  <c r="Q201" i="1" s="1"/>
  <c r="AE201" i="1"/>
  <c r="BE201" i="1"/>
  <c r="BS343" i="14" l="1"/>
  <c r="AN343" i="14" s="1"/>
  <c r="M343" i="14" s="1"/>
  <c r="BQ201" i="1"/>
  <c r="BD201" i="1"/>
  <c r="BA201" i="1" s="1"/>
  <c r="AI201" i="1"/>
  <c r="BS202" i="1" s="1"/>
  <c r="AN202" i="1" s="1"/>
  <c r="M202" i="1" s="1"/>
  <c r="E202" i="1"/>
  <c r="BT202" i="1" s="1"/>
  <c r="AE343" i="14" l="1"/>
  <c r="BE343" i="14"/>
  <c r="E343" i="14"/>
  <c r="BT343" i="14" s="1"/>
  <c r="BC201" i="1"/>
  <c r="BF201" i="1" s="1"/>
  <c r="BB201" i="1"/>
  <c r="AZ202" i="1" s="1"/>
  <c r="BE202" i="1"/>
  <c r="AE202" i="1"/>
  <c r="I202" i="1"/>
  <c r="BQ343" i="14" l="1"/>
  <c r="BA202" i="1"/>
  <c r="BC202" i="1" s="1"/>
  <c r="BF202" i="1" s="1"/>
  <c r="BD202" i="1"/>
  <c r="BQ202" i="1"/>
  <c r="Q202" i="1"/>
  <c r="BS344" i="14" l="1"/>
  <c r="AN344" i="14" s="1"/>
  <c r="BB202" i="1"/>
  <c r="AZ203" i="1" s="1"/>
  <c r="E203" i="1"/>
  <c r="BT203" i="1" s="1"/>
  <c r="AI202" i="1"/>
  <c r="BS203" i="1" s="1"/>
  <c r="AN203" i="1" s="1"/>
  <c r="M203" i="1" s="1"/>
  <c r="Z344" i="14" l="1"/>
  <c r="R344" i="14" s="1"/>
  <c r="M344" i="14"/>
  <c r="BQ344" i="14"/>
  <c r="I203" i="1"/>
  <c r="BE203" i="1"/>
  <c r="AE203" i="1"/>
  <c r="AE344" i="14" l="1"/>
  <c r="BE344" i="14"/>
  <c r="E344" i="14"/>
  <c r="BT344" i="14" s="1"/>
  <c r="BS345" i="14"/>
  <c r="AN345" i="14" s="1"/>
  <c r="M345" i="14" s="1"/>
  <c r="BQ203" i="1"/>
  <c r="BD203" i="1"/>
  <c r="BA203" i="1" s="1"/>
  <c r="Q203" i="1"/>
  <c r="AE345" i="14" l="1"/>
  <c r="BE345" i="14"/>
  <c r="E345" i="14"/>
  <c r="BT345" i="14" s="1"/>
  <c r="BC203" i="1"/>
  <c r="BF203" i="1" s="1"/>
  <c r="BB203" i="1"/>
  <c r="AZ204" i="1" s="1"/>
  <c r="AI203" i="1"/>
  <c r="BS204" i="1" s="1"/>
  <c r="AN204" i="1" s="1"/>
  <c r="M204" i="1" s="1"/>
  <c r="E204" i="1"/>
  <c r="BT204" i="1" s="1"/>
  <c r="BQ345" i="14" l="1"/>
  <c r="I204" i="1"/>
  <c r="BE204" i="1"/>
  <c r="AE204" i="1"/>
  <c r="BS346" i="14" l="1"/>
  <c r="AN346" i="14" s="1"/>
  <c r="M346" i="14" s="1"/>
  <c r="BQ204" i="1"/>
  <c r="BD204" i="1"/>
  <c r="BA204" i="1" s="1"/>
  <c r="Q204" i="1"/>
  <c r="E346" i="14" l="1"/>
  <c r="BT346" i="14" s="1"/>
  <c r="AE346" i="14"/>
  <c r="BE346" i="14"/>
  <c r="BC204" i="1"/>
  <c r="BF204" i="1" s="1"/>
  <c r="BB204" i="1"/>
  <c r="AZ205" i="1" s="1"/>
  <c r="AI204" i="1"/>
  <c r="BS205" i="1" s="1"/>
  <c r="AN205" i="1" s="1"/>
  <c r="M205" i="1" s="1"/>
  <c r="E205" i="1"/>
  <c r="BT205" i="1" s="1"/>
  <c r="BQ346" i="14" l="1"/>
  <c r="AE205" i="1"/>
  <c r="BE205" i="1"/>
  <c r="I205" i="1"/>
  <c r="BS347" i="14" l="1"/>
  <c r="AN347" i="14" s="1"/>
  <c r="M347" i="14" s="1"/>
  <c r="BQ205" i="1"/>
  <c r="BD205" i="1"/>
  <c r="BA205" i="1" s="1"/>
  <c r="Q205" i="1"/>
  <c r="BE347" i="14" l="1"/>
  <c r="AE347" i="14"/>
  <c r="E347" i="14"/>
  <c r="BT347" i="14" s="1"/>
  <c r="BQ347" i="14"/>
  <c r="BC205" i="1"/>
  <c r="BF205" i="1" s="1"/>
  <c r="BB205" i="1"/>
  <c r="AZ206" i="1" s="1"/>
  <c r="E206" i="1"/>
  <c r="BT206" i="1" s="1"/>
  <c r="AI205" i="1"/>
  <c r="BS206" i="1" s="1"/>
  <c r="AN206" i="1" s="1"/>
  <c r="M206" i="1" s="1"/>
  <c r="BS348" i="14" l="1"/>
  <c r="AN348" i="14" s="1"/>
  <c r="M348" i="14" s="1"/>
  <c r="BE206" i="1"/>
  <c r="AQ206" i="1"/>
  <c r="AS206" i="1" s="1"/>
  <c r="R206" i="1" s="1"/>
  <c r="Z206" i="1"/>
  <c r="AE206" i="1" s="1"/>
  <c r="I206" i="1"/>
  <c r="AE348" i="14" l="1"/>
  <c r="BE348" i="14"/>
  <c r="E348" i="14"/>
  <c r="BT348" i="14" s="1"/>
  <c r="V206" i="1"/>
  <c r="AD206" i="1" s="1"/>
  <c r="AD207" i="1" s="1"/>
  <c r="AD208" i="1" s="1"/>
  <c r="AD209" i="1" s="1"/>
  <c r="AD210" i="1" s="1"/>
  <c r="AD211" i="1" s="1"/>
  <c r="BQ206" i="1"/>
  <c r="BD206" i="1"/>
  <c r="BA206" i="1" s="1"/>
  <c r="Q206" i="1"/>
  <c r="BQ348" i="14" l="1"/>
  <c r="BC206" i="1"/>
  <c r="BF206" i="1" s="1"/>
  <c r="BB206" i="1"/>
  <c r="AZ207" i="1" s="1"/>
  <c r="R212" i="1"/>
  <c r="E207" i="1"/>
  <c r="BT207" i="1" s="1"/>
  <c r="AI206" i="1"/>
  <c r="BS207" i="1" s="1"/>
  <c r="AN207" i="1" s="1"/>
  <c r="M207" i="1" s="1"/>
  <c r="BS349" i="14" l="1"/>
  <c r="AN349" i="14" s="1"/>
  <c r="M349" i="14" s="1"/>
  <c r="AE207" i="1"/>
  <c r="BE207" i="1"/>
  <c r="I207" i="1"/>
  <c r="AE349" i="14" l="1"/>
  <c r="BE349" i="14"/>
  <c r="E349" i="14"/>
  <c r="BT349" i="14" s="1"/>
  <c r="BD207" i="1"/>
  <c r="BA207" i="1" s="1"/>
  <c r="BQ207" i="1"/>
  <c r="Q207" i="1"/>
  <c r="BQ349" i="14" l="1"/>
  <c r="BC207" i="1"/>
  <c r="BF207" i="1" s="1"/>
  <c r="BB207" i="1"/>
  <c r="AZ208" i="1" s="1"/>
  <c r="AI207" i="1"/>
  <c r="BS208" i="1" s="1"/>
  <c r="AN208" i="1" s="1"/>
  <c r="M208" i="1" s="1"/>
  <c r="E208" i="1"/>
  <c r="BT208" i="1" s="1"/>
  <c r="BS350" i="14" l="1"/>
  <c r="AN350" i="14" s="1"/>
  <c r="AE208" i="1"/>
  <c r="BE208" i="1"/>
  <c r="I208" i="1"/>
  <c r="Z350" i="14" l="1"/>
  <c r="R350" i="14" s="1"/>
  <c r="M350" i="14"/>
  <c r="BD208" i="1"/>
  <c r="BA208" i="1" s="1"/>
  <c r="BQ208" i="1"/>
  <c r="Q208" i="1"/>
  <c r="AE350" i="14" l="1"/>
  <c r="BE350" i="14"/>
  <c r="E350" i="14"/>
  <c r="BT350" i="14" s="1"/>
  <c r="BQ350" i="14"/>
  <c r="BC208" i="1"/>
  <c r="BF208" i="1" s="1"/>
  <c r="BB208" i="1"/>
  <c r="AZ209" i="1" s="1"/>
  <c r="E209" i="1"/>
  <c r="BT209" i="1" s="1"/>
  <c r="AI208" i="1"/>
  <c r="BS209" i="1" s="1"/>
  <c r="AN209" i="1" s="1"/>
  <c r="M209" i="1" s="1"/>
  <c r="BS351" i="14" l="1"/>
  <c r="AN351" i="14" s="1"/>
  <c r="M351" i="14" s="1"/>
  <c r="BE209" i="1"/>
  <c r="AE209" i="1"/>
  <c r="I209" i="1"/>
  <c r="AE351" i="14" l="1"/>
  <c r="BE351" i="14"/>
  <c r="E351" i="14"/>
  <c r="BT351" i="14" s="1"/>
  <c r="BD209" i="1"/>
  <c r="BA209" i="1" s="1"/>
  <c r="BQ209" i="1"/>
  <c r="Q209" i="1"/>
  <c r="BQ351" i="14" l="1"/>
  <c r="BC209" i="1"/>
  <c r="BF209" i="1" s="1"/>
  <c r="BB209" i="1"/>
  <c r="AZ210" i="1" s="1"/>
  <c r="E210" i="1"/>
  <c r="BT210" i="1" s="1"/>
  <c r="AI209" i="1"/>
  <c r="BS210" i="1" s="1"/>
  <c r="AN210" i="1" s="1"/>
  <c r="M210" i="1" s="1"/>
  <c r="BS352" i="14" l="1"/>
  <c r="AN352" i="14" s="1"/>
  <c r="M352" i="14" s="1"/>
  <c r="I210" i="1"/>
  <c r="Q210" i="1" s="1"/>
  <c r="E211" i="1" s="1"/>
  <c r="BT211" i="1" s="1"/>
  <c r="AE210" i="1"/>
  <c r="BE210" i="1"/>
  <c r="BE352" i="14" l="1"/>
  <c r="AE352" i="14"/>
  <c r="E352" i="14"/>
  <c r="BT352" i="14" s="1"/>
  <c r="BD210" i="1"/>
  <c r="BA210" i="1" s="1"/>
  <c r="BQ210" i="1"/>
  <c r="AI210" i="1"/>
  <c r="BS211" i="1" s="1"/>
  <c r="AN211" i="1" s="1"/>
  <c r="M211" i="1" s="1"/>
  <c r="AE211" i="1" s="1"/>
  <c r="BQ352" i="14" l="1"/>
  <c r="BC210" i="1"/>
  <c r="BF210" i="1" s="1"/>
  <c r="BB210" i="1"/>
  <c r="AZ211" i="1" s="1"/>
  <c r="I211" i="1"/>
  <c r="BD211" i="1" s="1"/>
  <c r="BE211" i="1"/>
  <c r="BS353" i="14" l="1"/>
  <c r="AN353" i="14" s="1"/>
  <c r="M353" i="14" s="1"/>
  <c r="BA211" i="1"/>
  <c r="BC211" i="1" s="1"/>
  <c r="BF211" i="1" s="1"/>
  <c r="Q211" i="1"/>
  <c r="E212" i="1" s="1"/>
  <c r="BT212" i="1" s="1"/>
  <c r="BQ211" i="1"/>
  <c r="AE353" i="14" l="1"/>
  <c r="BE353" i="14"/>
  <c r="E353" i="14"/>
  <c r="BT353" i="14" s="1"/>
  <c r="BB211" i="1"/>
  <c r="AZ212" i="1" s="1"/>
  <c r="AI211" i="1"/>
  <c r="BS212" i="1" s="1"/>
  <c r="AN212" i="1" s="1"/>
  <c r="Z212" i="1" s="1"/>
  <c r="V212" i="1" s="1"/>
  <c r="AD212" i="1" s="1"/>
  <c r="R218" i="1" s="1"/>
  <c r="BQ353" i="14" l="1"/>
  <c r="AD213" i="1"/>
  <c r="AD214" i="1" s="1"/>
  <c r="AD215" i="1" s="1"/>
  <c r="AD216" i="1" s="1"/>
  <c r="AD217" i="1" s="1"/>
  <c r="M212" i="1"/>
  <c r="AE212" i="1" s="1"/>
  <c r="BS354" i="14" l="1"/>
  <c r="AN354" i="14" s="1"/>
  <c r="M354" i="14" s="1"/>
  <c r="I212" i="1"/>
  <c r="BD212" i="1" s="1"/>
  <c r="BA212" i="1" s="1"/>
  <c r="BE212" i="1"/>
  <c r="E354" i="14" l="1"/>
  <c r="BT354" i="14" s="1"/>
  <c r="AE354" i="14"/>
  <c r="BE354" i="14"/>
  <c r="BC212" i="1"/>
  <c r="BF212" i="1" s="1"/>
  <c r="BB212" i="1"/>
  <c r="AZ213" i="1" s="1"/>
  <c r="Q212" i="1"/>
  <c r="AI212" i="1" s="1"/>
  <c r="BS213" i="1" s="1"/>
  <c r="AN213" i="1" s="1"/>
  <c r="M213" i="1" s="1"/>
  <c r="BQ212" i="1"/>
  <c r="BQ354" i="14" l="1"/>
  <c r="E213" i="1"/>
  <c r="BT213" i="1" s="1"/>
  <c r="BE213" i="1"/>
  <c r="AE213" i="1"/>
  <c r="BS355" i="14" l="1"/>
  <c r="AN355" i="14" s="1"/>
  <c r="M355" i="14" s="1"/>
  <c r="I213" i="1"/>
  <c r="Q213" i="1" s="1"/>
  <c r="E355" i="14" l="1"/>
  <c r="BT355" i="14" s="1"/>
  <c r="AE355" i="14"/>
  <c r="BE355" i="14"/>
  <c r="BD213" i="1"/>
  <c r="BA213" i="1" s="1"/>
  <c r="BQ213" i="1"/>
  <c r="E214" i="1"/>
  <c r="BT214" i="1" s="1"/>
  <c r="AI213" i="1"/>
  <c r="BS214" i="1" s="1"/>
  <c r="AN214" i="1" s="1"/>
  <c r="M214" i="1" s="1"/>
  <c r="BQ355" i="14" l="1"/>
  <c r="BC213" i="1"/>
  <c r="BF213" i="1" s="1"/>
  <c r="BB213" i="1"/>
  <c r="AZ214" i="1" s="1"/>
  <c r="BE214" i="1"/>
  <c r="AE214" i="1"/>
  <c r="I214" i="1"/>
  <c r="BS356" i="14" l="1"/>
  <c r="AN356" i="14" s="1"/>
  <c r="BA214" i="1"/>
  <c r="BC214" i="1" s="1"/>
  <c r="BF214" i="1" s="1"/>
  <c r="BD214" i="1"/>
  <c r="BQ214" i="1"/>
  <c r="Q214" i="1"/>
  <c r="Z356" i="14" l="1"/>
  <c r="R356" i="14" s="1"/>
  <c r="M356" i="14"/>
  <c r="BB214" i="1"/>
  <c r="AZ215" i="1" s="1"/>
  <c r="E215" i="1"/>
  <c r="BT215" i="1" s="1"/>
  <c r="AI214" i="1"/>
  <c r="BS215" i="1" s="1"/>
  <c r="AN215" i="1" s="1"/>
  <c r="M215" i="1" s="1"/>
  <c r="AE356" i="14" l="1"/>
  <c r="BE356" i="14"/>
  <c r="E356" i="14"/>
  <c r="BT356" i="14" s="1"/>
  <c r="BQ356" i="14"/>
  <c r="BE215" i="1"/>
  <c r="AE215" i="1"/>
  <c r="I215" i="1"/>
  <c r="BS357" i="14" l="1"/>
  <c r="AN357" i="14" s="1"/>
  <c r="M357" i="14" s="1"/>
  <c r="BD215" i="1"/>
  <c r="BA215" i="1" s="1"/>
  <c r="BQ215" i="1"/>
  <c r="Q215" i="1"/>
  <c r="BE357" i="14" l="1"/>
  <c r="AE357" i="14"/>
  <c r="E357" i="14"/>
  <c r="BT357" i="14" s="1"/>
  <c r="BQ357" i="14"/>
  <c r="BC215" i="1"/>
  <c r="BF215" i="1" s="1"/>
  <c r="BB215" i="1"/>
  <c r="AZ216" i="1" s="1"/>
  <c r="E216" i="1"/>
  <c r="BT216" i="1" s="1"/>
  <c r="AI215" i="1"/>
  <c r="BS216" i="1" s="1"/>
  <c r="AN216" i="1" s="1"/>
  <c r="M216" i="1" s="1"/>
  <c r="BS358" i="14" l="1"/>
  <c r="AN358" i="14" s="1"/>
  <c r="M358" i="14" s="1"/>
  <c r="AE216" i="1"/>
  <c r="BE216" i="1"/>
  <c r="I216" i="1"/>
  <c r="AE358" i="14" l="1"/>
  <c r="BE358" i="14"/>
  <c r="E358" i="14"/>
  <c r="BT358" i="14" s="1"/>
  <c r="BD216" i="1"/>
  <c r="BA216" i="1" s="1"/>
  <c r="BQ216" i="1"/>
  <c r="Q216" i="1"/>
  <c r="BQ358" i="14" l="1"/>
  <c r="BC216" i="1"/>
  <c r="BF216" i="1" s="1"/>
  <c r="BB216" i="1"/>
  <c r="AZ217" i="1" s="1"/>
  <c r="E217" i="1"/>
  <c r="BT217" i="1" s="1"/>
  <c r="AI216" i="1"/>
  <c r="BS217" i="1" s="1"/>
  <c r="AN217" i="1" s="1"/>
  <c r="M217" i="1" s="1"/>
  <c r="BS359" i="14" l="1"/>
  <c r="AN359" i="14" s="1"/>
  <c r="M359" i="14" s="1"/>
  <c r="AE217" i="1"/>
  <c r="BE217" i="1"/>
  <c r="I217" i="1"/>
  <c r="E359" i="14" l="1"/>
  <c r="BT359" i="14" s="1"/>
  <c r="AE359" i="14"/>
  <c r="BE359" i="14"/>
  <c r="BD217" i="1"/>
  <c r="BA217" i="1" s="1"/>
  <c r="BQ217" i="1"/>
  <c r="Q217" i="1"/>
  <c r="BQ359" i="14" l="1"/>
  <c r="BC217" i="1"/>
  <c r="BF217" i="1" s="1"/>
  <c r="BB217" i="1"/>
  <c r="AZ218" i="1" s="1"/>
  <c r="AI217" i="1"/>
  <c r="BS218" i="1" s="1"/>
  <c r="AN218" i="1" s="1"/>
  <c r="Z218" i="1" s="1"/>
  <c r="V218" i="1" s="1"/>
  <c r="AD218" i="1" s="1"/>
  <c r="E218" i="1"/>
  <c r="BT218" i="1" s="1"/>
  <c r="BS360" i="14" l="1"/>
  <c r="AN360" i="14" s="1"/>
  <c r="M360" i="14" s="1"/>
  <c r="AD219" i="1"/>
  <c r="AD220" i="1" s="1"/>
  <c r="AD221" i="1" s="1"/>
  <c r="AD222" i="1" s="1"/>
  <c r="AD223" i="1" s="1"/>
  <c r="R224" i="1"/>
  <c r="M218" i="1"/>
  <c r="E360" i="14" l="1"/>
  <c r="BT360" i="14" s="1"/>
  <c r="AE360" i="14"/>
  <c r="BE360" i="14"/>
  <c r="BE218" i="1"/>
  <c r="AE218" i="1"/>
  <c r="I218" i="1"/>
  <c r="BQ360" i="14" l="1"/>
  <c r="BD218" i="1"/>
  <c r="BA218" i="1" s="1"/>
  <c r="BQ218" i="1"/>
  <c r="Q218" i="1"/>
  <c r="BS361" i="14" l="1"/>
  <c r="AN361" i="14" s="1"/>
  <c r="M361" i="14" s="1"/>
  <c r="BC218" i="1"/>
  <c r="BF218" i="1" s="1"/>
  <c r="BB218" i="1"/>
  <c r="AZ219" i="1" s="1"/>
  <c r="AI218" i="1"/>
  <c r="BS219" i="1" s="1"/>
  <c r="AN219" i="1" s="1"/>
  <c r="M219" i="1" s="1"/>
  <c r="E219" i="1"/>
  <c r="BT219" i="1" s="1"/>
  <c r="BE361" i="14" l="1"/>
  <c r="AE361" i="14"/>
  <c r="E361" i="14"/>
  <c r="BT361" i="14" s="1"/>
  <c r="BE219" i="1"/>
  <c r="AE219" i="1"/>
  <c r="I219" i="1"/>
  <c r="BQ361" i="14" l="1"/>
  <c r="BD219" i="1"/>
  <c r="BA219" i="1" s="1"/>
  <c r="BQ219" i="1"/>
  <c r="Q219" i="1"/>
  <c r="BS362" i="14" l="1"/>
  <c r="AN362" i="14" s="1"/>
  <c r="BC219" i="1"/>
  <c r="BF219" i="1" s="1"/>
  <c r="BB219" i="1"/>
  <c r="AZ220" i="1" s="1"/>
  <c r="E220" i="1"/>
  <c r="BT220" i="1" s="1"/>
  <c r="AI219" i="1"/>
  <c r="BS220" i="1" s="1"/>
  <c r="AN220" i="1" s="1"/>
  <c r="M220" i="1" s="1"/>
  <c r="Z362" i="14" l="1"/>
  <c r="R362" i="14" s="1"/>
  <c r="M362" i="14"/>
  <c r="BE220" i="1"/>
  <c r="AE220" i="1"/>
  <c r="I220" i="1"/>
  <c r="BE362" i="14" l="1"/>
  <c r="AE362" i="14"/>
  <c r="E362" i="14"/>
  <c r="BT362" i="14" s="1"/>
  <c r="BQ362" i="14"/>
  <c r="BQ220" i="1"/>
  <c r="BD220" i="1"/>
  <c r="BA220" i="1" s="1"/>
  <c r="Q220" i="1"/>
  <c r="BS363" i="14" l="1"/>
  <c r="AN363" i="14" s="1"/>
  <c r="M363" i="14" s="1"/>
  <c r="BC220" i="1"/>
  <c r="BF220" i="1" s="1"/>
  <c r="BB220" i="1"/>
  <c r="AZ221" i="1" s="1"/>
  <c r="AI220" i="1"/>
  <c r="BS221" i="1" s="1"/>
  <c r="AN221" i="1" s="1"/>
  <c r="M221" i="1" s="1"/>
  <c r="E221" i="1"/>
  <c r="BT221" i="1" s="1"/>
  <c r="AE363" i="14" l="1"/>
  <c r="BE363" i="14"/>
  <c r="E363" i="14"/>
  <c r="BT363" i="14" s="1"/>
  <c r="AE221" i="1"/>
  <c r="BE221" i="1"/>
  <c r="I221" i="1"/>
  <c r="BQ363" i="14" l="1"/>
  <c r="BD221" i="1"/>
  <c r="BA221" i="1" s="1"/>
  <c r="BQ221" i="1"/>
  <c r="Q221" i="1"/>
  <c r="BS364" i="14" l="1"/>
  <c r="AN364" i="14" s="1"/>
  <c r="M364" i="14" s="1"/>
  <c r="BC221" i="1"/>
  <c r="BB221" i="1"/>
  <c r="AZ222" i="1" s="1"/>
  <c r="E222" i="1"/>
  <c r="BT222" i="1" s="1"/>
  <c r="AI221" i="1"/>
  <c r="BS222" i="1" s="1"/>
  <c r="AN222" i="1" s="1"/>
  <c r="M222" i="1" s="1"/>
  <c r="E364" i="14" l="1"/>
  <c r="BT364" i="14" s="1"/>
  <c r="AE364" i="14"/>
  <c r="BE364" i="14"/>
  <c r="BF221" i="1"/>
  <c r="I222" i="1"/>
  <c r="BE222" i="1"/>
  <c r="AE222" i="1"/>
  <c r="BQ364" i="14" l="1"/>
  <c r="BD222" i="1"/>
  <c r="BA222" i="1" s="1"/>
  <c r="BQ222" i="1"/>
  <c r="Q222" i="1"/>
  <c r="BS365" i="14" l="1"/>
  <c r="AN365" i="14" s="1"/>
  <c r="M365" i="14" s="1"/>
  <c r="BC222" i="1"/>
  <c r="BB222" i="1"/>
  <c r="AZ223" i="1" s="1"/>
  <c r="AI222" i="1"/>
  <c r="BS223" i="1" s="1"/>
  <c r="AN223" i="1" s="1"/>
  <c r="M223" i="1" s="1"/>
  <c r="E223" i="1"/>
  <c r="BT223" i="1" s="1"/>
  <c r="E365" i="14" l="1"/>
  <c r="BT365" i="14" s="1"/>
  <c r="AE365" i="14"/>
  <c r="BE365" i="14"/>
  <c r="BF222" i="1"/>
  <c r="BE223" i="1"/>
  <c r="AE223" i="1"/>
  <c r="I223" i="1"/>
  <c r="BQ365" i="14" l="1"/>
  <c r="BD223" i="1"/>
  <c r="BA223" i="1" s="1"/>
  <c r="BQ223" i="1"/>
  <c r="Q223" i="1"/>
  <c r="BS366" i="14" l="1"/>
  <c r="AN366" i="14" s="1"/>
  <c r="M366" i="14" s="1"/>
  <c r="BC223" i="1"/>
  <c r="BB223" i="1"/>
  <c r="AZ224" i="1" s="1"/>
  <c r="E224" i="1"/>
  <c r="BT224" i="1" s="1"/>
  <c r="AI223" i="1"/>
  <c r="BS224" i="1" s="1"/>
  <c r="AN224" i="1" s="1"/>
  <c r="Z224" i="1" s="1"/>
  <c r="V224" i="1" s="1"/>
  <c r="AD224" i="1" s="1"/>
  <c r="BE366" i="14" l="1"/>
  <c r="AE366" i="14"/>
  <c r="E366" i="14"/>
  <c r="BT366" i="14" s="1"/>
  <c r="BF223" i="1"/>
  <c r="R230" i="1"/>
  <c r="AD225" i="1"/>
  <c r="AD226" i="1" s="1"/>
  <c r="AD227" i="1" s="1"/>
  <c r="AD228" i="1" s="1"/>
  <c r="AD229" i="1" s="1"/>
  <c r="M224" i="1"/>
  <c r="BQ366" i="14" l="1"/>
  <c r="AE224" i="1"/>
  <c r="BE224" i="1"/>
  <c r="I224" i="1"/>
  <c r="BS367" i="14" l="1"/>
  <c r="AN367" i="14" s="1"/>
  <c r="M367" i="14" s="1"/>
  <c r="BD224" i="1"/>
  <c r="BA224" i="1" s="1"/>
  <c r="BQ224" i="1"/>
  <c r="Q224" i="1"/>
  <c r="AE367" i="14" l="1"/>
  <c r="BE367" i="14"/>
  <c r="E367" i="14"/>
  <c r="BT367" i="14" s="1"/>
  <c r="BQ367" i="14"/>
  <c r="BC224" i="1"/>
  <c r="BB224" i="1"/>
  <c r="AZ225" i="1" s="1"/>
  <c r="E225" i="1"/>
  <c r="BT225" i="1" s="1"/>
  <c r="AI224" i="1"/>
  <c r="BS225" i="1" s="1"/>
  <c r="AN225" i="1" s="1"/>
  <c r="M225" i="1" s="1"/>
  <c r="BS368" i="14" l="1"/>
  <c r="AN368" i="14" s="1"/>
  <c r="BF224" i="1"/>
  <c r="AE225" i="1"/>
  <c r="BE225" i="1"/>
  <c r="I225" i="1"/>
  <c r="Z368" i="14" l="1"/>
  <c r="R368" i="14" s="1"/>
  <c r="M368" i="14"/>
  <c r="BQ225" i="1"/>
  <c r="BD225" i="1"/>
  <c r="BA225" i="1" s="1"/>
  <c r="Q225" i="1"/>
  <c r="AE368" i="14" l="1"/>
  <c r="BE368" i="14"/>
  <c r="E368" i="14"/>
  <c r="BT368" i="14" s="1"/>
  <c r="BC225" i="1"/>
  <c r="BB225" i="1"/>
  <c r="AZ226" i="1" s="1"/>
  <c r="AI225" i="1"/>
  <c r="BS226" i="1" s="1"/>
  <c r="AN226" i="1" s="1"/>
  <c r="M226" i="1" s="1"/>
  <c r="E226" i="1"/>
  <c r="BT226" i="1" s="1"/>
  <c r="BQ368" i="14" l="1"/>
  <c r="BF225" i="1"/>
  <c r="BE226" i="1"/>
  <c r="AE226" i="1"/>
  <c r="I226" i="1"/>
  <c r="BS369" i="14" l="1"/>
  <c r="AN369" i="14" s="1"/>
  <c r="M369" i="14" s="1"/>
  <c r="BQ226" i="1"/>
  <c r="BD226" i="1"/>
  <c r="BA226" i="1" s="1"/>
  <c r="Q226" i="1"/>
  <c r="E369" i="14" l="1"/>
  <c r="BT369" i="14" s="1"/>
  <c r="AE369" i="14"/>
  <c r="BE369" i="14"/>
  <c r="BC226" i="1"/>
  <c r="BF226" i="1" s="1"/>
  <c r="BB226" i="1"/>
  <c r="AZ227" i="1" s="1"/>
  <c r="E227" i="1"/>
  <c r="BT227" i="1" s="1"/>
  <c r="AI226" i="1"/>
  <c r="BS227" i="1" s="1"/>
  <c r="AN227" i="1" s="1"/>
  <c r="M227" i="1" s="1"/>
  <c r="BQ369" i="14" l="1"/>
  <c r="AE227" i="1"/>
  <c r="BE227" i="1"/>
  <c r="I227" i="1"/>
  <c r="BS370" i="14" l="1"/>
  <c r="AN370" i="14" s="1"/>
  <c r="M370" i="14" s="1"/>
  <c r="BD227" i="1"/>
  <c r="BA227" i="1" s="1"/>
  <c r="BQ227" i="1"/>
  <c r="Q227" i="1"/>
  <c r="BE370" i="14" l="1"/>
  <c r="AE370" i="14"/>
  <c r="E370" i="14"/>
  <c r="BT370" i="14" s="1"/>
  <c r="BQ370" i="14"/>
  <c r="BC227" i="1"/>
  <c r="BF227" i="1" s="1"/>
  <c r="BB227" i="1"/>
  <c r="AZ228" i="1" s="1"/>
  <c r="E228" i="1"/>
  <c r="BT228" i="1" s="1"/>
  <c r="AI227" i="1"/>
  <c r="BS228" i="1" s="1"/>
  <c r="AN228" i="1" s="1"/>
  <c r="M228" i="1" s="1"/>
  <c r="BS371" i="14" l="1"/>
  <c r="AN371" i="14" s="1"/>
  <c r="M371" i="14" s="1"/>
  <c r="BE228" i="1"/>
  <c r="AE228" i="1"/>
  <c r="I228" i="1"/>
  <c r="AE371" i="14" l="1"/>
  <c r="BE371" i="14"/>
  <c r="E371" i="14"/>
  <c r="BT371" i="14" s="1"/>
  <c r="BQ228" i="1"/>
  <c r="BD228" i="1"/>
  <c r="BA228" i="1" s="1"/>
  <c r="Q228" i="1"/>
  <c r="BQ371" i="14" l="1"/>
  <c r="BC228" i="1"/>
  <c r="BF228" i="1" s="1"/>
  <c r="BB228" i="1"/>
  <c r="AZ229" i="1" s="1"/>
  <c r="AI228" i="1"/>
  <c r="BS229" i="1" s="1"/>
  <c r="AN229" i="1" s="1"/>
  <c r="M229" i="1" s="1"/>
  <c r="E229" i="1"/>
  <c r="BT229" i="1" s="1"/>
  <c r="BS372" i="14" l="1"/>
  <c r="AN372" i="14" s="1"/>
  <c r="M372" i="14" s="1"/>
  <c r="I229" i="1"/>
  <c r="AE229" i="1"/>
  <c r="BE229" i="1"/>
  <c r="E372" i="14" l="1"/>
  <c r="BT372" i="14" s="1"/>
  <c r="AE372" i="14"/>
  <c r="BE372" i="14"/>
  <c r="BQ229" i="1"/>
  <c r="BD229" i="1"/>
  <c r="BA229" i="1" s="1"/>
  <c r="Q229" i="1"/>
  <c r="BQ372" i="14" l="1"/>
  <c r="BC229" i="1"/>
  <c r="BF229" i="1" s="1"/>
  <c r="BB229" i="1"/>
  <c r="AZ230" i="1" s="1"/>
  <c r="E230" i="1"/>
  <c r="BT230" i="1" s="1"/>
  <c r="AI229" i="1"/>
  <c r="BS230" i="1" s="1"/>
  <c r="AN230" i="1" s="1"/>
  <c r="Z230" i="1" s="1"/>
  <c r="V230" i="1" s="1"/>
  <c r="AD230" i="1" s="1"/>
  <c r="BS373" i="14" l="1"/>
  <c r="AN373" i="14" s="1"/>
  <c r="M373" i="14" s="1"/>
  <c r="R236" i="1"/>
  <c r="AD231" i="1"/>
  <c r="AD232" i="1" s="1"/>
  <c r="AD233" i="1" s="1"/>
  <c r="AD234" i="1" s="1"/>
  <c r="AD235" i="1" s="1"/>
  <c r="M230" i="1"/>
  <c r="E373" i="14" l="1"/>
  <c r="BT373" i="14" s="1"/>
  <c r="AE373" i="14"/>
  <c r="BE373" i="14"/>
  <c r="BQ373" i="14"/>
  <c r="BE230" i="1"/>
  <c r="AE230" i="1"/>
  <c r="I230" i="1"/>
  <c r="BS374" i="14" l="1"/>
  <c r="AN374" i="14" s="1"/>
  <c r="BD230" i="1"/>
  <c r="BA230" i="1" s="1"/>
  <c r="BQ230" i="1"/>
  <c r="Q230" i="1"/>
  <c r="Z374" i="14" l="1"/>
  <c r="R374" i="14" s="1"/>
  <c r="M374" i="14"/>
  <c r="BC230" i="1"/>
  <c r="BF230" i="1" s="1"/>
  <c r="BB230" i="1"/>
  <c r="AZ231" i="1" s="1"/>
  <c r="AI230" i="1"/>
  <c r="BS231" i="1" s="1"/>
  <c r="AN231" i="1" s="1"/>
  <c r="M231" i="1" s="1"/>
  <c r="E231" i="1"/>
  <c r="BT231" i="1" s="1"/>
  <c r="AE374" i="14" l="1"/>
  <c r="BE374" i="14"/>
  <c r="E374" i="14"/>
  <c r="BT374" i="14" s="1"/>
  <c r="BE231" i="1"/>
  <c r="AE231" i="1"/>
  <c r="I231" i="1"/>
  <c r="BQ374" i="14" l="1"/>
  <c r="Q231" i="1"/>
  <c r="BQ231" i="1"/>
  <c r="BD231" i="1"/>
  <c r="BA231" i="1" s="1"/>
  <c r="BS375" i="14" l="1"/>
  <c r="AN375" i="14" s="1"/>
  <c r="M375" i="14" s="1"/>
  <c r="BC231" i="1"/>
  <c r="BF231" i="1" s="1"/>
  <c r="BB231" i="1"/>
  <c r="AZ232" i="1" s="1"/>
  <c r="E232" i="1"/>
  <c r="BT232" i="1" s="1"/>
  <c r="AI231" i="1"/>
  <c r="BS232" i="1" s="1"/>
  <c r="AN232" i="1" s="1"/>
  <c r="M232" i="1" s="1"/>
  <c r="BE375" i="14" l="1"/>
  <c r="E375" i="14"/>
  <c r="BT375" i="14" s="1"/>
  <c r="AE375" i="14"/>
  <c r="BE232" i="1"/>
  <c r="AE232" i="1"/>
  <c r="I232" i="1"/>
  <c r="BQ375" i="14" l="1"/>
  <c r="BD232" i="1"/>
  <c r="BA232" i="1" s="1"/>
  <c r="BQ232" i="1"/>
  <c r="Q232" i="1"/>
  <c r="BS376" i="14" l="1"/>
  <c r="AN376" i="14" s="1"/>
  <c r="M376" i="14" s="1"/>
  <c r="BC232" i="1"/>
  <c r="BF232" i="1" s="1"/>
  <c r="BB232" i="1"/>
  <c r="AZ233" i="1" s="1"/>
  <c r="E233" i="1"/>
  <c r="BT233" i="1" s="1"/>
  <c r="AI232" i="1"/>
  <c r="BS233" i="1" s="1"/>
  <c r="AN233" i="1" s="1"/>
  <c r="M233" i="1" s="1"/>
  <c r="AE376" i="14" l="1"/>
  <c r="BE376" i="14"/>
  <c r="E376" i="14"/>
  <c r="BT376" i="14" s="1"/>
  <c r="BE233" i="1"/>
  <c r="AE233" i="1"/>
  <c r="I233" i="1"/>
  <c r="BQ376" i="14" l="1"/>
  <c r="BQ233" i="1"/>
  <c r="BD233" i="1"/>
  <c r="BA233" i="1" s="1"/>
  <c r="Q233" i="1"/>
  <c r="BS377" i="14" l="1"/>
  <c r="AN377" i="14" s="1"/>
  <c r="M377" i="14" s="1"/>
  <c r="BC233" i="1"/>
  <c r="BF233" i="1" s="1"/>
  <c r="BB233" i="1"/>
  <c r="AZ234" i="1" s="1"/>
  <c r="E234" i="1"/>
  <c r="BT234" i="1" s="1"/>
  <c r="AI233" i="1"/>
  <c r="BS234" i="1" s="1"/>
  <c r="AN234" i="1" s="1"/>
  <c r="M234" i="1" s="1"/>
  <c r="E377" i="14" l="1"/>
  <c r="BT377" i="14" s="1"/>
  <c r="AE377" i="14"/>
  <c r="BE377" i="14"/>
  <c r="BE234" i="1"/>
  <c r="AE234" i="1"/>
  <c r="I234" i="1"/>
  <c r="BQ377" i="14" l="1"/>
  <c r="BQ234" i="1"/>
  <c r="BD234" i="1"/>
  <c r="BA234" i="1" s="1"/>
  <c r="Q234" i="1"/>
  <c r="BS378" i="14" l="1"/>
  <c r="AN378" i="14" s="1"/>
  <c r="M378" i="14" s="1"/>
  <c r="BC234" i="1"/>
  <c r="BF234" i="1" s="1"/>
  <c r="BB234" i="1"/>
  <c r="AZ235" i="1" s="1"/>
  <c r="AI234" i="1"/>
  <c r="BS235" i="1" s="1"/>
  <c r="AN235" i="1" s="1"/>
  <c r="M235" i="1" s="1"/>
  <c r="E235" i="1"/>
  <c r="BT235" i="1" s="1"/>
  <c r="AE378" i="14" l="1"/>
  <c r="BE378" i="14"/>
  <c r="E378" i="14"/>
  <c r="BT378" i="14" s="1"/>
  <c r="AE235" i="1"/>
  <c r="BE235" i="1"/>
  <c r="I235" i="1"/>
  <c r="BQ378" i="14" l="1"/>
  <c r="BD235" i="1"/>
  <c r="BA235" i="1" s="1"/>
  <c r="BQ235" i="1"/>
  <c r="Q235" i="1"/>
  <c r="BS379" i="14" l="1"/>
  <c r="AN379" i="14" s="1"/>
  <c r="M379" i="14" s="1"/>
  <c r="BC235" i="1"/>
  <c r="BF235" i="1" s="1"/>
  <c r="BB235" i="1"/>
  <c r="AZ236" i="1" s="1"/>
  <c r="E236" i="1"/>
  <c r="BT236" i="1" s="1"/>
  <c r="AI235" i="1"/>
  <c r="BS236" i="1" s="1"/>
  <c r="AN236" i="1" s="1"/>
  <c r="Z236" i="1" s="1"/>
  <c r="V236" i="1" s="1"/>
  <c r="AD236" i="1" s="1"/>
  <c r="BE379" i="14" l="1"/>
  <c r="E379" i="14"/>
  <c r="BT379" i="14" s="1"/>
  <c r="AE379" i="14"/>
  <c r="R242" i="1"/>
  <c r="AD237" i="1"/>
  <c r="AD238" i="1" s="1"/>
  <c r="AD239" i="1" s="1"/>
  <c r="AD240" i="1" s="1"/>
  <c r="AD241" i="1" s="1"/>
  <c r="M236" i="1"/>
  <c r="BQ379" i="14" l="1"/>
  <c r="AE236" i="1"/>
  <c r="BE236" i="1"/>
  <c r="I236" i="1"/>
  <c r="BS380" i="14" l="1"/>
  <c r="AN380" i="14" s="1"/>
  <c r="BQ236" i="1"/>
  <c r="BD236" i="1"/>
  <c r="BA236" i="1" s="1"/>
  <c r="Q236" i="1"/>
  <c r="Z380" i="14" l="1"/>
  <c r="R380" i="14" s="1"/>
  <c r="AR386" i="14" s="1"/>
  <c r="M380" i="14"/>
  <c r="BQ380" i="14"/>
  <c r="BC236" i="1"/>
  <c r="BF236" i="1" s="1"/>
  <c r="BB236" i="1"/>
  <c r="AZ237" i="1" s="1"/>
  <c r="E237" i="1"/>
  <c r="BT237" i="1" s="1"/>
  <c r="AI236" i="1"/>
  <c r="BS237" i="1" s="1"/>
  <c r="AN237" i="1" s="1"/>
  <c r="M237" i="1" s="1"/>
  <c r="BE380" i="14" l="1"/>
  <c r="AE380" i="14"/>
  <c r="E380" i="14"/>
  <c r="BE237" i="1"/>
  <c r="AE237" i="1"/>
  <c r="I237" i="1"/>
  <c r="AR381" i="14" l="1"/>
  <c r="BT380" i="14"/>
  <c r="BS381" i="14"/>
  <c r="AN381" i="14" s="1"/>
  <c r="BQ237" i="1"/>
  <c r="BD237" i="1"/>
  <c r="BA237" i="1" s="1"/>
  <c r="Q237" i="1"/>
  <c r="AQ381" i="14" l="1"/>
  <c r="AS381" i="14" s="1"/>
  <c r="M381" i="14"/>
  <c r="W14" i="14"/>
  <c r="BC237" i="1"/>
  <c r="BF237" i="1" s="1"/>
  <c r="BB237" i="1"/>
  <c r="AZ238" i="1" s="1"/>
  <c r="AI237" i="1"/>
  <c r="BS238" i="1" s="1"/>
  <c r="AN238" i="1" s="1"/>
  <c r="M238" i="1" s="1"/>
  <c r="E238" i="1"/>
  <c r="BT238" i="1" s="1"/>
  <c r="BE381" i="14" l="1"/>
  <c r="AE381" i="14"/>
  <c r="E381" i="14"/>
  <c r="BT381" i="14" s="1"/>
  <c r="BE238" i="1"/>
  <c r="AE238" i="1"/>
  <c r="I238" i="1"/>
  <c r="Y14" i="14" l="1"/>
  <c r="BQ381" i="14"/>
  <c r="BQ238" i="1"/>
  <c r="BD238" i="1"/>
  <c r="BA238" i="1" s="1"/>
  <c r="Q238" i="1"/>
  <c r="BS382" i="14" l="1"/>
  <c r="AN382" i="14" s="1"/>
  <c r="M382" i="14" s="1"/>
  <c r="BC238" i="1"/>
  <c r="BF238" i="1" s="1"/>
  <c r="BB238" i="1"/>
  <c r="AZ239" i="1" s="1"/>
  <c r="E239" i="1"/>
  <c r="BT239" i="1" s="1"/>
  <c r="AI238" i="1"/>
  <c r="BS239" i="1" s="1"/>
  <c r="AN239" i="1" s="1"/>
  <c r="M239" i="1" s="1"/>
  <c r="AE382" i="14" l="1"/>
  <c r="BE382" i="14"/>
  <c r="E382" i="14"/>
  <c r="BT382" i="14" s="1"/>
  <c r="BE239" i="1"/>
  <c r="AE239" i="1"/>
  <c r="I239" i="1"/>
  <c r="BQ382" i="14" l="1"/>
  <c r="Q239" i="1"/>
  <c r="BD239" i="1"/>
  <c r="BA239" i="1" s="1"/>
  <c r="BQ239" i="1"/>
  <c r="BS383" i="14" l="1"/>
  <c r="AN383" i="14" s="1"/>
  <c r="M383" i="14" s="1"/>
  <c r="BC239" i="1"/>
  <c r="BF239" i="1" s="1"/>
  <c r="BB239" i="1"/>
  <c r="AZ240" i="1" s="1"/>
  <c r="E240" i="1"/>
  <c r="BT240" i="1" s="1"/>
  <c r="AI239" i="1"/>
  <c r="BS240" i="1" s="1"/>
  <c r="AN240" i="1" s="1"/>
  <c r="M240" i="1" s="1"/>
  <c r="E383" i="14" l="1"/>
  <c r="BT383" i="14" s="1"/>
  <c r="AE383" i="14"/>
  <c r="BE383" i="14"/>
  <c r="BQ383" i="14"/>
  <c r="AE240" i="1"/>
  <c r="BE240" i="1"/>
  <c r="I240" i="1"/>
  <c r="BS384" i="14" l="1"/>
  <c r="AN384" i="14" s="1"/>
  <c r="M384" i="14" s="1"/>
  <c r="BQ240" i="1"/>
  <c r="BD240" i="1"/>
  <c r="BA240" i="1" s="1"/>
  <c r="Q240" i="1"/>
  <c r="AE384" i="14" l="1"/>
  <c r="BE384" i="14"/>
  <c r="E384" i="14"/>
  <c r="BT384" i="14" s="1"/>
  <c r="BC240" i="1"/>
  <c r="BF240" i="1" s="1"/>
  <c r="BB240" i="1"/>
  <c r="AZ241" i="1" s="1"/>
  <c r="AI240" i="1"/>
  <c r="BS241" i="1" s="1"/>
  <c r="AN241" i="1" s="1"/>
  <c r="M241" i="1" s="1"/>
  <c r="E241" i="1"/>
  <c r="BT241" i="1" s="1"/>
  <c r="BQ384" i="14" l="1"/>
  <c r="BE241" i="1"/>
  <c r="AE241" i="1"/>
  <c r="I241" i="1"/>
  <c r="BS385" i="14" l="1"/>
  <c r="AN385" i="14" s="1"/>
  <c r="M385" i="14" s="1"/>
  <c r="BQ241" i="1"/>
  <c r="BD241" i="1"/>
  <c r="BA241" i="1" s="1"/>
  <c r="Q241" i="1"/>
  <c r="BE385" i="14" l="1"/>
  <c r="AE385" i="14"/>
  <c r="E385" i="14"/>
  <c r="BT385" i="14" s="1"/>
  <c r="BC241" i="1"/>
  <c r="BF241" i="1" s="1"/>
  <c r="BB241" i="1"/>
  <c r="AZ242" i="1" s="1"/>
  <c r="E242" i="1"/>
  <c r="BT242" i="1" s="1"/>
  <c r="AI241" i="1"/>
  <c r="BS242" i="1" s="1"/>
  <c r="AN242" i="1" s="1"/>
  <c r="Z242" i="1" s="1"/>
  <c r="V242" i="1" s="1"/>
  <c r="AD242" i="1" s="1"/>
  <c r="BQ385" i="14" l="1"/>
  <c r="M242" i="1"/>
  <c r="R248" i="1"/>
  <c r="AD243" i="1"/>
  <c r="AD244" i="1" s="1"/>
  <c r="AD245" i="1" s="1"/>
  <c r="AD246" i="1" s="1"/>
  <c r="AD247" i="1" s="1"/>
  <c r="BS386" i="14" l="1"/>
  <c r="AN386" i="14" s="1"/>
  <c r="AE242" i="1"/>
  <c r="BE242" i="1"/>
  <c r="I242" i="1"/>
  <c r="AQ386" i="14" l="1"/>
  <c r="AS386" i="14" s="1"/>
  <c r="Z386" i="14"/>
  <c r="R386" i="14" s="1"/>
  <c r="M386" i="14"/>
  <c r="BD242" i="1"/>
  <c r="BA242" i="1" s="1"/>
  <c r="BQ242" i="1"/>
  <c r="Q242" i="1"/>
  <c r="BE386" i="14" l="1"/>
  <c r="AE386" i="14"/>
  <c r="E386" i="14"/>
  <c r="BT386" i="14" s="1"/>
  <c r="BQ386" i="14"/>
  <c r="BC242" i="1"/>
  <c r="BF242" i="1" s="1"/>
  <c r="BB242" i="1"/>
  <c r="AZ243" i="1" s="1"/>
  <c r="E243" i="1"/>
  <c r="BT243" i="1" s="1"/>
  <c r="AI242" i="1"/>
  <c r="BS243" i="1" s="1"/>
  <c r="AN243" i="1" s="1"/>
  <c r="M243" i="1" s="1"/>
  <c r="BS387" i="14" l="1"/>
  <c r="AN387" i="14" s="1"/>
  <c r="M387" i="14" s="1"/>
  <c r="AE243" i="1"/>
  <c r="BE243" i="1"/>
  <c r="I243" i="1"/>
  <c r="BE387" i="14" l="1"/>
  <c r="AE387" i="14"/>
  <c r="E387" i="14"/>
  <c r="BT387" i="14" s="1"/>
  <c r="BQ243" i="1"/>
  <c r="BD243" i="1"/>
  <c r="BA243" i="1" s="1"/>
  <c r="Q243" i="1"/>
  <c r="BQ387" i="14" l="1"/>
  <c r="BC243" i="1"/>
  <c r="BF243" i="1" s="1"/>
  <c r="BB243" i="1"/>
  <c r="AZ244" i="1" s="1"/>
  <c r="AI243" i="1"/>
  <c r="BS244" i="1" s="1"/>
  <c r="AN244" i="1" s="1"/>
  <c r="M244" i="1" s="1"/>
  <c r="E244" i="1"/>
  <c r="BT244" i="1" s="1"/>
  <c r="BS388" i="14" l="1"/>
  <c r="AN388" i="14" s="1"/>
  <c r="M388" i="14" s="1"/>
  <c r="BE244" i="1"/>
  <c r="AE244" i="1"/>
  <c r="I244" i="1"/>
  <c r="AE388" i="14" l="1"/>
  <c r="BE388" i="14"/>
  <c r="E388" i="14"/>
  <c r="BT388" i="14" s="1"/>
  <c r="BD244" i="1"/>
  <c r="BA244" i="1" s="1"/>
  <c r="BQ244" i="1"/>
  <c r="Q244" i="1"/>
  <c r="BQ388" i="14" l="1"/>
  <c r="BC244" i="1"/>
  <c r="BF244" i="1" s="1"/>
  <c r="BB244" i="1"/>
  <c r="AZ245" i="1" s="1"/>
  <c r="E245" i="1"/>
  <c r="BT245" i="1" s="1"/>
  <c r="AI244" i="1"/>
  <c r="BS245" i="1" s="1"/>
  <c r="AN245" i="1" s="1"/>
  <c r="M245" i="1" s="1"/>
  <c r="BS389" i="14" l="1"/>
  <c r="AN389" i="14" s="1"/>
  <c r="M389" i="14" s="1"/>
  <c r="AE245" i="1"/>
  <c r="BE245" i="1"/>
  <c r="I245" i="1"/>
  <c r="AE389" i="14" l="1"/>
  <c r="BE389" i="14"/>
  <c r="E389" i="14"/>
  <c r="BT389" i="14" s="1"/>
  <c r="BQ389" i="14"/>
  <c r="BQ245" i="1"/>
  <c r="BD245" i="1"/>
  <c r="BA245" i="1" s="1"/>
  <c r="Q245" i="1"/>
  <c r="BS390" i="14" l="1"/>
  <c r="AN390" i="14" s="1"/>
  <c r="M390" i="14" s="1"/>
  <c r="BC245" i="1"/>
  <c r="BF245" i="1" s="1"/>
  <c r="BB245" i="1"/>
  <c r="AZ246" i="1" s="1"/>
  <c r="AI245" i="1"/>
  <c r="BS246" i="1" s="1"/>
  <c r="AN246" i="1" s="1"/>
  <c r="M246" i="1" s="1"/>
  <c r="E246" i="1"/>
  <c r="BT246" i="1" s="1"/>
  <c r="AE390" i="14" l="1"/>
  <c r="BE390" i="14"/>
  <c r="E390" i="14"/>
  <c r="BT390" i="14" s="1"/>
  <c r="BE246" i="1"/>
  <c r="AE246" i="1"/>
  <c r="I246" i="1"/>
  <c r="BQ390" i="14" l="1"/>
  <c r="BD246" i="1"/>
  <c r="BA246" i="1" s="1"/>
  <c r="BQ246" i="1"/>
  <c r="Q246" i="1"/>
  <c r="BS391" i="14" l="1"/>
  <c r="AN391" i="14" s="1"/>
  <c r="M391" i="14" s="1"/>
  <c r="BC246" i="1"/>
  <c r="BF246" i="1" s="1"/>
  <c r="BB246" i="1"/>
  <c r="AZ247" i="1" s="1"/>
  <c r="AI246" i="1"/>
  <c r="BS247" i="1" s="1"/>
  <c r="AN247" i="1" s="1"/>
  <c r="M247" i="1" s="1"/>
  <c r="E247" i="1"/>
  <c r="BT247" i="1" s="1"/>
  <c r="BE391" i="14" l="1"/>
  <c r="AE391" i="14"/>
  <c r="E391" i="14"/>
  <c r="BT391" i="14" s="1"/>
  <c r="BE247" i="1"/>
  <c r="AE247" i="1"/>
  <c r="I247" i="1"/>
  <c r="BQ391" i="14" l="1"/>
  <c r="BD247" i="1"/>
  <c r="BA247" i="1" s="1"/>
  <c r="BQ247" i="1"/>
  <c r="Q247" i="1"/>
  <c r="BS392" i="14" l="1"/>
  <c r="AN392" i="14" s="1"/>
  <c r="BC247" i="1"/>
  <c r="BF247" i="1" s="1"/>
  <c r="BB247" i="1"/>
  <c r="AZ248" i="1" s="1"/>
  <c r="E248" i="1"/>
  <c r="BT248" i="1" s="1"/>
  <c r="AI247" i="1"/>
  <c r="BS248" i="1" s="1"/>
  <c r="AN248" i="1" s="1"/>
  <c r="Z248" i="1" s="1"/>
  <c r="V248" i="1" s="1"/>
  <c r="AD248" i="1" s="1"/>
  <c r="Z392" i="14" l="1"/>
  <c r="R392" i="14" s="1"/>
  <c r="M392" i="14"/>
  <c r="M248" i="1"/>
  <c r="AE248" i="1" s="1"/>
  <c r="AD249" i="1"/>
  <c r="AD250" i="1" s="1"/>
  <c r="AD251" i="1" s="1"/>
  <c r="AD252" i="1" s="1"/>
  <c r="AD253" i="1" s="1"/>
  <c r="R254" i="1"/>
  <c r="BE392" i="14" l="1"/>
  <c r="AE392" i="14"/>
  <c r="E392" i="14"/>
  <c r="BT392" i="14" s="1"/>
  <c r="BQ392" i="14"/>
  <c r="BE248" i="1"/>
  <c r="I248" i="1"/>
  <c r="Q248" i="1" s="1"/>
  <c r="BS393" i="14" l="1"/>
  <c r="AN393" i="14" s="1"/>
  <c r="M393" i="14" s="1"/>
  <c r="BD248" i="1"/>
  <c r="BA248" i="1" s="1"/>
  <c r="BQ248" i="1"/>
  <c r="AI248" i="1"/>
  <c r="BS249" i="1" s="1"/>
  <c r="AN249" i="1" s="1"/>
  <c r="M249" i="1" s="1"/>
  <c r="E249" i="1"/>
  <c r="BT249" i="1" s="1"/>
  <c r="AE393" i="14" l="1"/>
  <c r="BE393" i="14"/>
  <c r="E393" i="14"/>
  <c r="BT393" i="14" s="1"/>
  <c r="BC248" i="1"/>
  <c r="BF248" i="1" s="1"/>
  <c r="BB248" i="1"/>
  <c r="AZ249" i="1" s="1"/>
  <c r="BE249" i="1"/>
  <c r="AE249" i="1"/>
  <c r="I249" i="1"/>
  <c r="BQ393" i="14" l="1"/>
  <c r="BD249" i="1"/>
  <c r="BA249" i="1" s="1"/>
  <c r="BQ249" i="1"/>
  <c r="Q249" i="1"/>
  <c r="BS394" i="14" l="1"/>
  <c r="AN394" i="14" s="1"/>
  <c r="M394" i="14" s="1"/>
  <c r="BC249" i="1"/>
  <c r="BF249" i="1" s="1"/>
  <c r="BB249" i="1"/>
  <c r="AZ250" i="1" s="1"/>
  <c r="AI249" i="1"/>
  <c r="BS250" i="1" s="1"/>
  <c r="AN250" i="1" s="1"/>
  <c r="M250" i="1" s="1"/>
  <c r="E250" i="1"/>
  <c r="BT250" i="1" s="1"/>
  <c r="AE394" i="14" l="1"/>
  <c r="BE394" i="14"/>
  <c r="E394" i="14"/>
  <c r="BT394" i="14" s="1"/>
  <c r="I250" i="1"/>
  <c r="BE250" i="1"/>
  <c r="AE250" i="1"/>
  <c r="BQ394" i="14" l="1"/>
  <c r="BQ250" i="1"/>
  <c r="BD250" i="1"/>
  <c r="BA250" i="1" s="1"/>
  <c r="Q250" i="1"/>
  <c r="BS395" i="14" l="1"/>
  <c r="AN395" i="14" s="1"/>
  <c r="M395" i="14" s="1"/>
  <c r="BC250" i="1"/>
  <c r="BF250" i="1" s="1"/>
  <c r="BB250" i="1"/>
  <c r="AZ251" i="1" s="1"/>
  <c r="E251" i="1"/>
  <c r="BT251" i="1" s="1"/>
  <c r="AI250" i="1"/>
  <c r="BS251" i="1" s="1"/>
  <c r="AN251" i="1" s="1"/>
  <c r="M251" i="1" s="1"/>
  <c r="E395" i="14" l="1"/>
  <c r="BT395" i="14" s="1"/>
  <c r="AE395" i="14"/>
  <c r="BE395" i="14"/>
  <c r="BQ395" i="14"/>
  <c r="BE251" i="1"/>
  <c r="AE251" i="1"/>
  <c r="I251" i="1"/>
  <c r="BS396" i="14" l="1"/>
  <c r="AN396" i="14" s="1"/>
  <c r="M396" i="14" s="1"/>
  <c r="BQ251" i="1"/>
  <c r="BD251" i="1"/>
  <c r="BA251" i="1" s="1"/>
  <c r="Q251" i="1"/>
  <c r="BE396" i="14" l="1"/>
  <c r="AE396" i="14"/>
  <c r="E396" i="14"/>
  <c r="BT396" i="14" s="1"/>
  <c r="BC251" i="1"/>
  <c r="BF251" i="1" s="1"/>
  <c r="BB251" i="1"/>
  <c r="AZ252" i="1" s="1"/>
  <c r="E252" i="1"/>
  <c r="BT252" i="1" s="1"/>
  <c r="AI251" i="1"/>
  <c r="BS252" i="1" s="1"/>
  <c r="AN252" i="1" s="1"/>
  <c r="M252" i="1" s="1"/>
  <c r="BQ396" i="14" l="1"/>
  <c r="AE252" i="1"/>
  <c r="BE252" i="1"/>
  <c r="I252" i="1"/>
  <c r="BS397" i="14" l="1"/>
  <c r="AN397" i="14" s="1"/>
  <c r="M397" i="14" s="1"/>
  <c r="BQ252" i="1"/>
  <c r="BD252" i="1"/>
  <c r="BA252" i="1" s="1"/>
  <c r="Q252" i="1"/>
  <c r="AE397" i="14" l="1"/>
  <c r="BE397" i="14"/>
  <c r="E397" i="14"/>
  <c r="BT397" i="14" s="1"/>
  <c r="BC252" i="1"/>
  <c r="BF252" i="1" s="1"/>
  <c r="BB252" i="1"/>
  <c r="AZ253" i="1" s="1"/>
  <c r="E253" i="1"/>
  <c r="BT253" i="1" s="1"/>
  <c r="AI252" i="1"/>
  <c r="BS253" i="1" s="1"/>
  <c r="AN253" i="1" s="1"/>
  <c r="M253" i="1" s="1"/>
  <c r="BQ397" i="14" l="1"/>
  <c r="BE253" i="1"/>
  <c r="AE253" i="1"/>
  <c r="I253" i="1"/>
  <c r="BS398" i="14" l="1"/>
  <c r="AN398" i="14" s="1"/>
  <c r="BQ253" i="1"/>
  <c r="BD253" i="1"/>
  <c r="BA253" i="1" s="1"/>
  <c r="Q253" i="1"/>
  <c r="Z398" i="14" l="1"/>
  <c r="R398" i="14" s="1"/>
  <c r="M398" i="14"/>
  <c r="BC253" i="1"/>
  <c r="BF253" i="1" s="1"/>
  <c r="BB253" i="1"/>
  <c r="AZ254" i="1" s="1"/>
  <c r="E254" i="1"/>
  <c r="BT254" i="1" s="1"/>
  <c r="AI253" i="1"/>
  <c r="BS254" i="1" s="1"/>
  <c r="AN254" i="1" s="1"/>
  <c r="Z254" i="1" s="1"/>
  <c r="V254" i="1" s="1"/>
  <c r="AD254" i="1" s="1"/>
  <c r="AE398" i="14" l="1"/>
  <c r="BE398" i="14"/>
  <c r="E398" i="14"/>
  <c r="BT398" i="14" s="1"/>
  <c r="BQ398" i="14"/>
  <c r="M254" i="1"/>
  <c r="BE254" i="1" s="1"/>
  <c r="AD255" i="1"/>
  <c r="AD256" i="1" s="1"/>
  <c r="AD257" i="1" s="1"/>
  <c r="AD258" i="1" s="1"/>
  <c r="AD259" i="1" s="1"/>
  <c r="R260" i="1"/>
  <c r="AR266" i="1" s="1"/>
  <c r="BS399" i="14" l="1"/>
  <c r="AN399" i="14" s="1"/>
  <c r="M399" i="14" s="1"/>
  <c r="AE254" i="1"/>
  <c r="I254" i="1"/>
  <c r="Q254" i="1" s="1"/>
  <c r="AE399" i="14" l="1"/>
  <c r="BE399" i="14"/>
  <c r="E399" i="14"/>
  <c r="BT399" i="14" s="1"/>
  <c r="BQ399" i="14"/>
  <c r="BD254" i="1"/>
  <c r="BA254" i="1" s="1"/>
  <c r="BQ254" i="1"/>
  <c r="E255" i="1"/>
  <c r="BT255" i="1" s="1"/>
  <c r="AI254" i="1"/>
  <c r="BS255" i="1" s="1"/>
  <c r="AN255" i="1" s="1"/>
  <c r="M255" i="1" s="1"/>
  <c r="BS400" i="14" l="1"/>
  <c r="AN400" i="14" s="1"/>
  <c r="M400" i="14" s="1"/>
  <c r="BC254" i="1"/>
  <c r="BF254" i="1" s="1"/>
  <c r="BB254" i="1"/>
  <c r="AZ255" i="1" s="1"/>
  <c r="BE255" i="1"/>
  <c r="AE255" i="1"/>
  <c r="I255" i="1"/>
  <c r="AE400" i="14" l="1"/>
  <c r="BE400" i="14"/>
  <c r="E400" i="14"/>
  <c r="BT400" i="14" s="1"/>
  <c r="BQ255" i="1"/>
  <c r="BD255" i="1"/>
  <c r="BA255" i="1" s="1"/>
  <c r="BC255" i="1" s="1"/>
  <c r="BF255" i="1" s="1"/>
  <c r="Q255" i="1"/>
  <c r="BQ400" i="14" l="1"/>
  <c r="BB255" i="1"/>
  <c r="AZ256" i="1" s="1"/>
  <c r="AI255" i="1"/>
  <c r="BS256" i="1" s="1"/>
  <c r="AN256" i="1" s="1"/>
  <c r="M256" i="1" s="1"/>
  <c r="E256" i="1"/>
  <c r="BT256" i="1" s="1"/>
  <c r="BS401" i="14" l="1"/>
  <c r="AN401" i="14" s="1"/>
  <c r="M401" i="14" s="1"/>
  <c r="BE256" i="1"/>
  <c r="AE256" i="1"/>
  <c r="I256" i="1"/>
  <c r="BE401" i="14" l="1"/>
  <c r="AE401" i="14"/>
  <c r="E401" i="14"/>
  <c r="BT401" i="14" s="1"/>
  <c r="BQ401" i="14"/>
  <c r="BD256" i="1"/>
  <c r="BA256" i="1" s="1"/>
  <c r="BQ256" i="1"/>
  <c r="Q256" i="1"/>
  <c r="BS402" i="14" l="1"/>
  <c r="AN402" i="14" s="1"/>
  <c r="M402" i="14" s="1"/>
  <c r="BC256" i="1"/>
  <c r="BF256" i="1" s="1"/>
  <c r="BB256" i="1"/>
  <c r="AZ257" i="1" s="1"/>
  <c r="E257" i="1"/>
  <c r="BT257" i="1" s="1"/>
  <c r="AI256" i="1"/>
  <c r="BS257" i="1" s="1"/>
  <c r="AN257" i="1" s="1"/>
  <c r="M257" i="1" s="1"/>
  <c r="AE402" i="14" l="1"/>
  <c r="BE402" i="14"/>
  <c r="E402" i="14"/>
  <c r="BT402" i="14" s="1"/>
  <c r="I257" i="1"/>
  <c r="BD257" i="1" s="1"/>
  <c r="BA257" i="1" s="1"/>
  <c r="BE257" i="1"/>
  <c r="AE257" i="1"/>
  <c r="BQ402" i="14" l="1"/>
  <c r="BC257" i="1"/>
  <c r="BF257" i="1" s="1"/>
  <c r="BB257" i="1"/>
  <c r="AZ258" i="1" s="1"/>
  <c r="Q257" i="1"/>
  <c r="E258" i="1" s="1"/>
  <c r="BT258" i="1" s="1"/>
  <c r="BQ257" i="1"/>
  <c r="BS403" i="14" l="1"/>
  <c r="AN403" i="14" s="1"/>
  <c r="M403" i="14" s="1"/>
  <c r="AI257" i="1"/>
  <c r="BS258" i="1" s="1"/>
  <c r="AN258" i="1" s="1"/>
  <c r="M258" i="1" s="1"/>
  <c r="I258" i="1" s="1"/>
  <c r="AE403" i="14" l="1"/>
  <c r="BE403" i="14"/>
  <c r="E403" i="14"/>
  <c r="BT403" i="14" s="1"/>
  <c r="BE258" i="1"/>
  <c r="AE258" i="1"/>
  <c r="BQ258" i="1"/>
  <c r="BD258" i="1"/>
  <c r="BA258" i="1" s="1"/>
  <c r="Q258" i="1"/>
  <c r="BQ403" i="14" l="1"/>
  <c r="BC258" i="1"/>
  <c r="BF258" i="1" s="1"/>
  <c r="BB258" i="1"/>
  <c r="AZ259" i="1" s="1"/>
  <c r="E259" i="1"/>
  <c r="BT259" i="1" s="1"/>
  <c r="AI258" i="1"/>
  <c r="BS259" i="1" s="1"/>
  <c r="AN259" i="1" s="1"/>
  <c r="M259" i="1" s="1"/>
  <c r="BS404" i="14" l="1"/>
  <c r="AN404" i="14" s="1"/>
  <c r="BE259" i="1"/>
  <c r="AE259" i="1"/>
  <c r="I259" i="1"/>
  <c r="Z404" i="14" l="1"/>
  <c r="R404" i="14" s="1"/>
  <c r="M404" i="14"/>
  <c r="BQ259" i="1"/>
  <c r="BD259" i="1"/>
  <c r="BA259" i="1" s="1"/>
  <c r="Q259" i="1"/>
  <c r="AE404" i="14" l="1"/>
  <c r="BE404" i="14"/>
  <c r="E404" i="14"/>
  <c r="BT404" i="14" s="1"/>
  <c r="BC259" i="1"/>
  <c r="BF259" i="1" s="1"/>
  <c r="BB259" i="1"/>
  <c r="AZ260" i="1" s="1"/>
  <c r="AI259" i="1"/>
  <c r="BS260" i="1" s="1"/>
  <c r="AN260" i="1" s="1"/>
  <c r="Z260" i="1" s="1"/>
  <c r="V260" i="1" s="1"/>
  <c r="AD260" i="1" s="1"/>
  <c r="E260" i="1"/>
  <c r="BQ404" i="14" l="1"/>
  <c r="M260" i="1"/>
  <c r="AD261" i="1"/>
  <c r="AD262" i="1" s="1"/>
  <c r="AD263" i="1" s="1"/>
  <c r="AD264" i="1" s="1"/>
  <c r="AD265" i="1" s="1"/>
  <c r="AR261" i="1"/>
  <c r="BT260" i="1"/>
  <c r="BS405" i="14" l="1"/>
  <c r="AN405" i="14" s="1"/>
  <c r="M405" i="14" s="1"/>
  <c r="BE260" i="1"/>
  <c r="AE260" i="1"/>
  <c r="I260" i="1"/>
  <c r="BE405" i="14" l="1"/>
  <c r="E405" i="14"/>
  <c r="BT405" i="14" s="1"/>
  <c r="AE405" i="14"/>
  <c r="BQ405" i="14"/>
  <c r="BD260" i="1"/>
  <c r="BA260" i="1" s="1"/>
  <c r="BQ260" i="1"/>
  <c r="Q260" i="1"/>
  <c r="BS406" i="14" l="1"/>
  <c r="AN406" i="14" s="1"/>
  <c r="M406" i="14" s="1"/>
  <c r="BC260" i="1"/>
  <c r="BF260" i="1" s="1"/>
  <c r="BB260" i="1"/>
  <c r="AZ261" i="1" s="1"/>
  <c r="AI260" i="1"/>
  <c r="BS261" i="1" s="1"/>
  <c r="AN261" i="1" s="1"/>
  <c r="AE406" i="14" l="1"/>
  <c r="BE406" i="14"/>
  <c r="E406" i="14"/>
  <c r="BT406" i="14" s="1"/>
  <c r="AQ261" i="1"/>
  <c r="AS261" i="1" s="1"/>
  <c r="E261" i="1" s="1"/>
  <c r="Y12" i="1" s="1"/>
  <c r="W12" i="1"/>
  <c r="M261" i="1"/>
  <c r="BQ406" i="14" l="1"/>
  <c r="BT261" i="1"/>
  <c r="BE261" i="1"/>
  <c r="AE261" i="1"/>
  <c r="I261" i="1"/>
  <c r="BS407" i="14" l="1"/>
  <c r="AN407" i="14" s="1"/>
  <c r="M407" i="14" s="1"/>
  <c r="BQ261" i="1"/>
  <c r="BD261" i="1"/>
  <c r="BA261" i="1" s="1"/>
  <c r="Q261" i="1"/>
  <c r="E407" i="14" l="1"/>
  <c r="BT407" i="14" s="1"/>
  <c r="AE407" i="14"/>
  <c r="BE407" i="14"/>
  <c r="BC261" i="1"/>
  <c r="BF261" i="1" s="1"/>
  <c r="BB261" i="1"/>
  <c r="AZ262" i="1" s="1"/>
  <c r="E262" i="1"/>
  <c r="BT262" i="1" s="1"/>
  <c r="AI261" i="1"/>
  <c r="BS262" i="1" s="1"/>
  <c r="AN262" i="1" s="1"/>
  <c r="M262" i="1" s="1"/>
  <c r="BQ407" i="14" l="1"/>
  <c r="BE262" i="1"/>
  <c r="AE262" i="1"/>
  <c r="I262" i="1"/>
  <c r="BS408" i="14" l="1"/>
  <c r="AN408" i="14" s="1"/>
  <c r="M408" i="14" s="1"/>
  <c r="BQ262" i="1"/>
  <c r="BD262" i="1"/>
  <c r="BA262" i="1" s="1"/>
  <c r="Q262" i="1"/>
  <c r="AE408" i="14" l="1"/>
  <c r="BE408" i="14"/>
  <c r="E408" i="14"/>
  <c r="BT408" i="14" s="1"/>
  <c r="BC262" i="1"/>
  <c r="BF262" i="1" s="1"/>
  <c r="BB262" i="1"/>
  <c r="AZ263" i="1" s="1"/>
  <c r="AI262" i="1"/>
  <c r="BS263" i="1" s="1"/>
  <c r="AN263" i="1" s="1"/>
  <c r="M263" i="1" s="1"/>
  <c r="E263" i="1"/>
  <c r="BT263" i="1" s="1"/>
  <c r="BQ408" i="14" l="1"/>
  <c r="BE263" i="1"/>
  <c r="AE263" i="1"/>
  <c r="I263" i="1"/>
  <c r="BS409" i="14" l="1"/>
  <c r="AN409" i="14" s="1"/>
  <c r="M409" i="14" s="1"/>
  <c r="BQ263" i="1"/>
  <c r="BD263" i="1"/>
  <c r="BA263" i="1" s="1"/>
  <c r="Q263" i="1"/>
  <c r="BE409" i="14" l="1"/>
  <c r="E409" i="14"/>
  <c r="BT409" i="14" s="1"/>
  <c r="AE409" i="14"/>
  <c r="BC263" i="1"/>
  <c r="BF263" i="1" s="1"/>
  <c r="BB263" i="1"/>
  <c r="AZ264" i="1" s="1"/>
  <c r="AI263" i="1"/>
  <c r="BS264" i="1" s="1"/>
  <c r="AN264" i="1" s="1"/>
  <c r="M264" i="1" s="1"/>
  <c r="E264" i="1"/>
  <c r="BT264" i="1" s="1"/>
  <c r="BQ409" i="14" l="1"/>
  <c r="BE264" i="1"/>
  <c r="AE264" i="1"/>
  <c r="I264" i="1"/>
  <c r="BS410" i="14" l="1"/>
  <c r="AN410" i="14" s="1"/>
  <c r="BQ264" i="1"/>
  <c r="BD264" i="1"/>
  <c r="BA264" i="1" s="1"/>
  <c r="Q264" i="1"/>
  <c r="Z410" i="14" l="1"/>
  <c r="R410" i="14" s="1"/>
  <c r="M410" i="14"/>
  <c r="BC264" i="1"/>
  <c r="BF264" i="1" s="1"/>
  <c r="BB264" i="1"/>
  <c r="AZ265" i="1" s="1"/>
  <c r="E265" i="1"/>
  <c r="BT265" i="1" s="1"/>
  <c r="AI264" i="1"/>
  <c r="BS265" i="1" s="1"/>
  <c r="AN265" i="1" s="1"/>
  <c r="M265" i="1" s="1"/>
  <c r="BE410" i="14" l="1"/>
  <c r="AE410" i="14"/>
  <c r="E410" i="14"/>
  <c r="BT410" i="14" s="1"/>
  <c r="BE265" i="1"/>
  <c r="AE265" i="1"/>
  <c r="I265" i="1"/>
  <c r="BQ410" i="14" l="1"/>
  <c r="BD265" i="1"/>
  <c r="BA265" i="1" s="1"/>
  <c r="BQ265" i="1"/>
  <c r="Q265" i="1"/>
  <c r="BS411" i="14" l="1"/>
  <c r="AN411" i="14" s="1"/>
  <c r="M411" i="14" s="1"/>
  <c r="BC265" i="1"/>
  <c r="BF265" i="1" s="1"/>
  <c r="BB265" i="1"/>
  <c r="AZ266" i="1" s="1"/>
  <c r="AI265" i="1"/>
  <c r="BS266" i="1" s="1"/>
  <c r="AN266" i="1" s="1"/>
  <c r="E266" i="1"/>
  <c r="BT266" i="1" s="1"/>
  <c r="AE411" i="14" l="1"/>
  <c r="BE411" i="14"/>
  <c r="E411" i="14"/>
  <c r="BT411" i="14" s="1"/>
  <c r="AQ266" i="1"/>
  <c r="AS266" i="1" s="1"/>
  <c r="R266" i="1" s="1"/>
  <c r="Z266" i="1"/>
  <c r="M266" i="1"/>
  <c r="BQ411" i="14" l="1"/>
  <c r="V266" i="1"/>
  <c r="AD266" i="1" s="1"/>
  <c r="AD267" i="1" s="1"/>
  <c r="AD268" i="1" s="1"/>
  <c r="AD269" i="1" s="1"/>
  <c r="AD270" i="1" s="1"/>
  <c r="AD271" i="1" s="1"/>
  <c r="AE266" i="1"/>
  <c r="BE266" i="1"/>
  <c r="I266" i="1"/>
  <c r="BS412" i="14" l="1"/>
  <c r="AN412" i="14" s="1"/>
  <c r="M412" i="14" s="1"/>
  <c r="R272" i="1"/>
  <c r="Q266" i="1"/>
  <c r="BQ266" i="1"/>
  <c r="BD266" i="1"/>
  <c r="BA266" i="1" s="1"/>
  <c r="E412" i="14" l="1"/>
  <c r="BT412" i="14" s="1"/>
  <c r="AE412" i="14"/>
  <c r="BE412" i="14"/>
  <c r="BQ412" i="14"/>
  <c r="BC266" i="1"/>
  <c r="BF266" i="1" s="1"/>
  <c r="BB266" i="1"/>
  <c r="AZ267" i="1" s="1"/>
  <c r="E267" i="1"/>
  <c r="BT267" i="1" s="1"/>
  <c r="AI266" i="1"/>
  <c r="BS267" i="1" s="1"/>
  <c r="AN267" i="1" s="1"/>
  <c r="M267" i="1" s="1"/>
  <c r="BS413" i="14" l="1"/>
  <c r="AN413" i="14" s="1"/>
  <c r="M413" i="14" s="1"/>
  <c r="I267" i="1"/>
  <c r="AE267" i="1"/>
  <c r="BE267" i="1"/>
  <c r="E413" i="14" l="1"/>
  <c r="BT413" i="14" s="1"/>
  <c r="AE413" i="14"/>
  <c r="BE413" i="14"/>
  <c r="BQ267" i="1"/>
  <c r="BD267" i="1"/>
  <c r="BA267" i="1" s="1"/>
  <c r="Q267" i="1"/>
  <c r="BQ413" i="14" l="1"/>
  <c r="BC267" i="1"/>
  <c r="BF267" i="1" s="1"/>
  <c r="BB267" i="1"/>
  <c r="AZ268" i="1" s="1"/>
  <c r="E268" i="1"/>
  <c r="BT268" i="1" s="1"/>
  <c r="AI267" i="1"/>
  <c r="BS268" i="1" s="1"/>
  <c r="AN268" i="1" s="1"/>
  <c r="M268" i="1" s="1"/>
  <c r="BS414" i="14" l="1"/>
  <c r="AN414" i="14" s="1"/>
  <c r="M414" i="14" s="1"/>
  <c r="BE268" i="1"/>
  <c r="AE268" i="1"/>
  <c r="I268" i="1"/>
  <c r="BE414" i="14" l="1"/>
  <c r="AE414" i="14"/>
  <c r="E414" i="14"/>
  <c r="BT414" i="14" s="1"/>
  <c r="BD268" i="1"/>
  <c r="BA268" i="1" s="1"/>
  <c r="BQ268" i="1"/>
  <c r="Q268" i="1"/>
  <c r="BQ414" i="14" l="1"/>
  <c r="BC268" i="1"/>
  <c r="BF268" i="1" s="1"/>
  <c r="BB268" i="1"/>
  <c r="AZ269" i="1" s="1"/>
  <c r="E269" i="1"/>
  <c r="BT269" i="1" s="1"/>
  <c r="AI268" i="1"/>
  <c r="BS269" i="1" s="1"/>
  <c r="AN269" i="1" s="1"/>
  <c r="M269" i="1" s="1"/>
  <c r="BS415" i="14" l="1"/>
  <c r="AN415" i="14" s="1"/>
  <c r="M415" i="14" s="1"/>
  <c r="BE269" i="1"/>
  <c r="AE269" i="1"/>
  <c r="I269" i="1"/>
  <c r="AE415" i="14" l="1"/>
  <c r="BE415" i="14"/>
  <c r="E415" i="14"/>
  <c r="BT415" i="14" s="1"/>
  <c r="BQ269" i="1"/>
  <c r="BD269" i="1"/>
  <c r="BA269" i="1" s="1"/>
  <c r="Q269" i="1"/>
  <c r="BQ415" i="14" l="1"/>
  <c r="BC269" i="1"/>
  <c r="BF269" i="1" s="1"/>
  <c r="BB269" i="1"/>
  <c r="AZ270" i="1" s="1"/>
  <c r="AI269" i="1"/>
  <c r="BS270" i="1" s="1"/>
  <c r="AN270" i="1" s="1"/>
  <c r="M270" i="1" s="1"/>
  <c r="E270" i="1"/>
  <c r="BT270" i="1" s="1"/>
  <c r="BS416" i="14" l="1"/>
  <c r="AN416" i="14" s="1"/>
  <c r="BE270" i="1"/>
  <c r="AE270" i="1"/>
  <c r="I270" i="1"/>
  <c r="Z416" i="14" l="1"/>
  <c r="R416" i="14" s="1"/>
  <c r="M416" i="14"/>
  <c r="BD270" i="1"/>
  <c r="BA270" i="1" s="1"/>
  <c r="BQ270" i="1"/>
  <c r="Q270" i="1"/>
  <c r="AE416" i="14" l="1"/>
  <c r="E416" i="14"/>
  <c r="BT416" i="14" s="1"/>
  <c r="BE416" i="14"/>
  <c r="BC270" i="1"/>
  <c r="BF270" i="1" s="1"/>
  <c r="BB270" i="1"/>
  <c r="AZ271" i="1" s="1"/>
  <c r="E271" i="1"/>
  <c r="BT271" i="1" s="1"/>
  <c r="AI270" i="1"/>
  <c r="BS271" i="1" s="1"/>
  <c r="AN271" i="1" s="1"/>
  <c r="M271" i="1" s="1"/>
  <c r="BQ416" i="14" l="1"/>
  <c r="BE271" i="1"/>
  <c r="AE271" i="1"/>
  <c r="I271" i="1"/>
  <c r="BS417" i="14" l="1"/>
  <c r="AN417" i="14" s="1"/>
  <c r="M417" i="14" s="1"/>
  <c r="BD271" i="1"/>
  <c r="BA271" i="1" s="1"/>
  <c r="BQ271" i="1"/>
  <c r="Q271" i="1"/>
  <c r="E417" i="14" l="1"/>
  <c r="BT417" i="14" s="1"/>
  <c r="AE417" i="14"/>
  <c r="BE417" i="14"/>
  <c r="BC271" i="1"/>
  <c r="BF271" i="1" s="1"/>
  <c r="BB271" i="1"/>
  <c r="AZ272" i="1" s="1"/>
  <c r="AI271" i="1"/>
  <c r="BS272" i="1" s="1"/>
  <c r="AN272" i="1" s="1"/>
  <c r="Z272" i="1" s="1"/>
  <c r="V272" i="1" s="1"/>
  <c r="AD272" i="1" s="1"/>
  <c r="E272" i="1"/>
  <c r="BT272" i="1" s="1"/>
  <c r="BQ417" i="14" l="1"/>
  <c r="R278" i="1"/>
  <c r="AD273" i="1"/>
  <c r="AD274" i="1" s="1"/>
  <c r="AD275" i="1" s="1"/>
  <c r="AD276" i="1" s="1"/>
  <c r="AD277" i="1" s="1"/>
  <c r="M272" i="1"/>
  <c r="BS418" i="14" l="1"/>
  <c r="AN418" i="14" s="1"/>
  <c r="M418" i="14" s="1"/>
  <c r="AE272" i="1"/>
  <c r="BE272" i="1"/>
  <c r="I272" i="1"/>
  <c r="AE418" i="14" l="1"/>
  <c r="BE418" i="14"/>
  <c r="E418" i="14"/>
  <c r="BT418" i="14" s="1"/>
  <c r="BQ272" i="1"/>
  <c r="BD272" i="1"/>
  <c r="BA272" i="1" s="1"/>
  <c r="Q272" i="1"/>
  <c r="BQ418" i="14" l="1"/>
  <c r="BC272" i="1"/>
  <c r="BF272" i="1" s="1"/>
  <c r="BB272" i="1"/>
  <c r="AZ273" i="1" s="1"/>
  <c r="AI272" i="1"/>
  <c r="BS273" i="1" s="1"/>
  <c r="AN273" i="1" s="1"/>
  <c r="M273" i="1" s="1"/>
  <c r="E273" i="1"/>
  <c r="BT273" i="1" s="1"/>
  <c r="BS419" i="14" l="1"/>
  <c r="AN419" i="14" s="1"/>
  <c r="M419" i="14" s="1"/>
  <c r="BE273" i="1"/>
  <c r="AE273" i="1"/>
  <c r="I273" i="1"/>
  <c r="BE419" i="14" l="1"/>
  <c r="AE419" i="14"/>
  <c r="E419" i="14"/>
  <c r="BT419" i="14" s="1"/>
  <c r="BD273" i="1"/>
  <c r="BA273" i="1" s="1"/>
  <c r="BQ273" i="1"/>
  <c r="Q273" i="1"/>
  <c r="BQ419" i="14" l="1"/>
  <c r="BC273" i="1"/>
  <c r="BF273" i="1" s="1"/>
  <c r="BB273" i="1"/>
  <c r="AZ274" i="1" s="1"/>
  <c r="E274" i="1"/>
  <c r="BT274" i="1" s="1"/>
  <c r="AI273" i="1"/>
  <c r="BS274" i="1" s="1"/>
  <c r="AN274" i="1" s="1"/>
  <c r="M274" i="1" s="1"/>
  <c r="BS420" i="14" l="1"/>
  <c r="AN420" i="14" s="1"/>
  <c r="M420" i="14" s="1"/>
  <c r="AE274" i="1"/>
  <c r="BE274" i="1"/>
  <c r="I274" i="1"/>
  <c r="AE420" i="14" l="1"/>
  <c r="BE420" i="14"/>
  <c r="E420" i="14"/>
  <c r="BT420" i="14" s="1"/>
  <c r="BD274" i="1"/>
  <c r="BA274" i="1" s="1"/>
  <c r="BQ274" i="1"/>
  <c r="Q274" i="1"/>
  <c r="BQ420" i="14" l="1"/>
  <c r="BC274" i="1"/>
  <c r="BF274" i="1" s="1"/>
  <c r="BB274" i="1"/>
  <c r="AZ275" i="1" s="1"/>
  <c r="E275" i="1"/>
  <c r="BT275" i="1" s="1"/>
  <c r="AI274" i="1"/>
  <c r="BS275" i="1" s="1"/>
  <c r="AN275" i="1" s="1"/>
  <c r="M275" i="1" s="1"/>
  <c r="BS421" i="14" l="1"/>
  <c r="AN421" i="14" s="1"/>
  <c r="M421" i="14" s="1"/>
  <c r="BE275" i="1"/>
  <c r="AE275" i="1"/>
  <c r="I275" i="1"/>
  <c r="E421" i="14" l="1"/>
  <c r="BT421" i="14" s="1"/>
  <c r="AE421" i="14"/>
  <c r="BE421" i="14"/>
  <c r="BD275" i="1"/>
  <c r="BA275" i="1" s="1"/>
  <c r="BQ275" i="1"/>
  <c r="Q275" i="1"/>
  <c r="BQ421" i="14" l="1"/>
  <c r="BC275" i="1"/>
  <c r="BF275" i="1" s="1"/>
  <c r="BB275" i="1"/>
  <c r="AZ276" i="1" s="1"/>
  <c r="E276" i="1"/>
  <c r="BT276" i="1" s="1"/>
  <c r="AI275" i="1"/>
  <c r="BS276" i="1" s="1"/>
  <c r="AN276" i="1" s="1"/>
  <c r="M276" i="1" s="1"/>
  <c r="BS422" i="14" l="1"/>
  <c r="AN422" i="14" s="1"/>
  <c r="BE276" i="1"/>
  <c r="AE276" i="1"/>
  <c r="I276" i="1"/>
  <c r="Z422" i="14" l="1"/>
  <c r="R422" i="14" s="1"/>
  <c r="M422" i="14"/>
  <c r="BD276" i="1"/>
  <c r="BA276" i="1" s="1"/>
  <c r="BQ276" i="1"/>
  <c r="Q276" i="1"/>
  <c r="AE422" i="14" l="1"/>
  <c r="BE422" i="14"/>
  <c r="E422" i="14"/>
  <c r="BT422" i="14" s="1"/>
  <c r="BQ422" i="14"/>
  <c r="BC276" i="1"/>
  <c r="BF276" i="1" s="1"/>
  <c r="BB276" i="1"/>
  <c r="AZ277" i="1" s="1"/>
  <c r="AI276" i="1"/>
  <c r="BS277" i="1" s="1"/>
  <c r="AN277" i="1" s="1"/>
  <c r="M277" i="1" s="1"/>
  <c r="E277" i="1"/>
  <c r="BT277" i="1" s="1"/>
  <c r="BS423" i="14" l="1"/>
  <c r="AN423" i="14" s="1"/>
  <c r="M423" i="14" s="1"/>
  <c r="BE277" i="1"/>
  <c r="AE277" i="1"/>
  <c r="I277" i="1"/>
  <c r="E423" i="14" l="1"/>
  <c r="BT423" i="14" s="1"/>
  <c r="AE423" i="14"/>
  <c r="BE423" i="14"/>
  <c r="BQ277" i="1"/>
  <c r="BD277" i="1"/>
  <c r="BA277" i="1" s="1"/>
  <c r="Q277" i="1"/>
  <c r="BQ423" i="14" l="1"/>
  <c r="BC277" i="1"/>
  <c r="BF277" i="1" s="1"/>
  <c r="BB277" i="1"/>
  <c r="AZ278" i="1" s="1"/>
  <c r="E278" i="1"/>
  <c r="BT278" i="1" s="1"/>
  <c r="AI277" i="1"/>
  <c r="BS278" i="1" s="1"/>
  <c r="AN278" i="1" s="1"/>
  <c r="Z278" i="1" s="1"/>
  <c r="V278" i="1" s="1"/>
  <c r="AD278" i="1" s="1"/>
  <c r="BS424" i="14" l="1"/>
  <c r="AN424" i="14" s="1"/>
  <c r="M424" i="14" s="1"/>
  <c r="AD279" i="1"/>
  <c r="AD280" i="1" s="1"/>
  <c r="AD281" i="1" s="1"/>
  <c r="AD282" i="1" s="1"/>
  <c r="AD283" i="1" s="1"/>
  <c r="R284" i="1"/>
  <c r="M278" i="1"/>
  <c r="BE424" i="14" l="1"/>
  <c r="AE424" i="14"/>
  <c r="E424" i="14"/>
  <c r="BT424" i="14" s="1"/>
  <c r="I278" i="1"/>
  <c r="BE278" i="1"/>
  <c r="AE278" i="1"/>
  <c r="BQ424" i="14" l="1"/>
  <c r="BD278" i="1"/>
  <c r="BA278" i="1" s="1"/>
  <c r="BQ278" i="1"/>
  <c r="Q278" i="1"/>
  <c r="BS425" i="14" l="1"/>
  <c r="AN425" i="14" s="1"/>
  <c r="M425" i="14" s="1"/>
  <c r="BC278" i="1"/>
  <c r="BF278" i="1" s="1"/>
  <c r="BB278" i="1"/>
  <c r="AZ279" i="1" s="1"/>
  <c r="E279" i="1"/>
  <c r="BT279" i="1" s="1"/>
  <c r="AI278" i="1"/>
  <c r="BS279" i="1" s="1"/>
  <c r="AN279" i="1" s="1"/>
  <c r="M279" i="1" s="1"/>
  <c r="AE425" i="14" l="1"/>
  <c r="BE425" i="14"/>
  <c r="E425" i="14"/>
  <c r="BT425" i="14" s="1"/>
  <c r="BQ425" i="14"/>
  <c r="AE279" i="1"/>
  <c r="BE279" i="1"/>
  <c r="I279" i="1"/>
  <c r="BS426" i="14" l="1"/>
  <c r="AN426" i="14" s="1"/>
  <c r="M426" i="14" s="1"/>
  <c r="BD279" i="1"/>
  <c r="BA279" i="1" s="1"/>
  <c r="BQ279" i="1"/>
  <c r="Q279" i="1"/>
  <c r="E426" i="14" l="1"/>
  <c r="BT426" i="14" s="1"/>
  <c r="AE426" i="14"/>
  <c r="BE426" i="14"/>
  <c r="BC279" i="1"/>
  <c r="BF279" i="1" s="1"/>
  <c r="BB279" i="1"/>
  <c r="AZ280" i="1" s="1"/>
  <c r="E280" i="1"/>
  <c r="BT280" i="1" s="1"/>
  <c r="AI279" i="1"/>
  <c r="BS280" i="1" s="1"/>
  <c r="AN280" i="1" s="1"/>
  <c r="M280" i="1" s="1"/>
  <c r="BQ426" i="14" l="1"/>
  <c r="AE280" i="1"/>
  <c r="BE280" i="1"/>
  <c r="I280" i="1"/>
  <c r="BS427" i="14" l="1"/>
  <c r="AN427" i="14" s="1"/>
  <c r="M427" i="14" s="1"/>
  <c r="BQ280" i="1"/>
  <c r="BD280" i="1"/>
  <c r="BA280" i="1" s="1"/>
  <c r="Q280" i="1"/>
  <c r="AE427" i="14" l="1"/>
  <c r="BE427" i="14"/>
  <c r="E427" i="14"/>
  <c r="BT427" i="14" s="1"/>
  <c r="BC280" i="1"/>
  <c r="BF280" i="1" s="1"/>
  <c r="BB280" i="1"/>
  <c r="AZ281" i="1" s="1"/>
  <c r="AI280" i="1"/>
  <c r="BS281" i="1" s="1"/>
  <c r="AN281" i="1" s="1"/>
  <c r="M281" i="1" s="1"/>
  <c r="E281" i="1"/>
  <c r="BT281" i="1" s="1"/>
  <c r="BQ427" i="14" l="1"/>
  <c r="BE281" i="1"/>
  <c r="AE281" i="1"/>
  <c r="I281" i="1"/>
  <c r="BS428" i="14" l="1"/>
  <c r="AN428" i="14" s="1"/>
  <c r="BD281" i="1"/>
  <c r="BA281" i="1" s="1"/>
  <c r="BQ281" i="1"/>
  <c r="Q281" i="1"/>
  <c r="Z428" i="14" l="1"/>
  <c r="R428" i="14" s="1"/>
  <c r="M428" i="14"/>
  <c r="BC281" i="1"/>
  <c r="BF281" i="1" s="1"/>
  <c r="BB281" i="1"/>
  <c r="AZ282" i="1" s="1"/>
  <c r="E282" i="1"/>
  <c r="BT282" i="1" s="1"/>
  <c r="AI281" i="1"/>
  <c r="BS282" i="1" s="1"/>
  <c r="AN282" i="1" s="1"/>
  <c r="M282" i="1" s="1"/>
  <c r="AE428" i="14" l="1"/>
  <c r="BE428" i="14"/>
  <c r="E428" i="14"/>
  <c r="BT428" i="14" s="1"/>
  <c r="BQ428" i="14"/>
  <c r="BE282" i="1"/>
  <c r="AE282" i="1"/>
  <c r="I282" i="1"/>
  <c r="BS429" i="14" l="1"/>
  <c r="AN429" i="14" s="1"/>
  <c r="M429" i="14" s="1"/>
  <c r="BD282" i="1"/>
  <c r="BA282" i="1" s="1"/>
  <c r="BQ282" i="1"/>
  <c r="Q282" i="1"/>
  <c r="BE429" i="14" l="1"/>
  <c r="AE429" i="14"/>
  <c r="E429" i="14"/>
  <c r="BT429" i="14" s="1"/>
  <c r="BC282" i="1"/>
  <c r="BF282" i="1" s="1"/>
  <c r="BB282" i="1"/>
  <c r="AZ283" i="1" s="1"/>
  <c r="E283" i="1"/>
  <c r="BT283" i="1" s="1"/>
  <c r="AI282" i="1"/>
  <c r="BS283" i="1" s="1"/>
  <c r="AN283" i="1" s="1"/>
  <c r="M283" i="1" s="1"/>
  <c r="BQ429" i="14" l="1"/>
  <c r="AE283" i="1"/>
  <c r="BE283" i="1"/>
  <c r="I283" i="1"/>
  <c r="BS430" i="14" l="1"/>
  <c r="AN430" i="14" s="1"/>
  <c r="M430" i="14" s="1"/>
  <c r="BD283" i="1"/>
  <c r="BA283" i="1" s="1"/>
  <c r="BQ283" i="1"/>
  <c r="Q283" i="1"/>
  <c r="AE430" i="14" l="1"/>
  <c r="BE430" i="14"/>
  <c r="E430" i="14"/>
  <c r="BT430" i="14" s="1"/>
  <c r="BC283" i="1"/>
  <c r="BF283" i="1" s="1"/>
  <c r="BB283" i="1"/>
  <c r="AZ284" i="1" s="1"/>
  <c r="AI283" i="1"/>
  <c r="BS284" i="1" s="1"/>
  <c r="AN284" i="1" s="1"/>
  <c r="Z284" i="1" s="1"/>
  <c r="V284" i="1" s="1"/>
  <c r="AD284" i="1" s="1"/>
  <c r="BQ430" i="14" l="1"/>
  <c r="R290" i="1"/>
  <c r="AD285" i="1"/>
  <c r="AD286" i="1" s="1"/>
  <c r="AD287" i="1" s="1"/>
  <c r="AD288" i="1" s="1"/>
  <c r="AD289" i="1" s="1"/>
  <c r="M284" i="1"/>
  <c r="E284" i="1" s="1"/>
  <c r="BT284" i="1" s="1"/>
  <c r="BS431" i="14" l="1"/>
  <c r="AN431" i="14" s="1"/>
  <c r="M431" i="14" s="1"/>
  <c r="BE284" i="1"/>
  <c r="AE284" i="1"/>
  <c r="I284" i="1"/>
  <c r="E431" i="14" l="1"/>
  <c r="BT431" i="14" s="1"/>
  <c r="AE431" i="14"/>
  <c r="BE431" i="14"/>
  <c r="BQ284" i="1"/>
  <c r="BD284" i="1"/>
  <c r="BA284" i="1" s="1"/>
  <c r="Q284" i="1"/>
  <c r="BQ431" i="14" l="1"/>
  <c r="BC284" i="1"/>
  <c r="BF284" i="1" s="1"/>
  <c r="BB284" i="1"/>
  <c r="AZ285" i="1" s="1"/>
  <c r="E285" i="1"/>
  <c r="BT285" i="1" s="1"/>
  <c r="AI284" i="1"/>
  <c r="BS285" i="1" s="1"/>
  <c r="AN285" i="1" s="1"/>
  <c r="M285" i="1" s="1"/>
  <c r="BS432" i="14" l="1"/>
  <c r="AN432" i="14" s="1"/>
  <c r="M432" i="14" s="1"/>
  <c r="BE285" i="1"/>
  <c r="AE285" i="1"/>
  <c r="I285" i="1"/>
  <c r="AE432" i="14" l="1"/>
  <c r="BE432" i="14"/>
  <c r="E432" i="14"/>
  <c r="BT432" i="14" s="1"/>
  <c r="BD285" i="1"/>
  <c r="BA285" i="1" s="1"/>
  <c r="BQ285" i="1"/>
  <c r="Q285" i="1"/>
  <c r="BQ432" i="14" l="1"/>
  <c r="BC285" i="1"/>
  <c r="BF285" i="1" s="1"/>
  <c r="BB285" i="1"/>
  <c r="AZ286" i="1" s="1"/>
  <c r="E286" i="1"/>
  <c r="BT286" i="1" s="1"/>
  <c r="AI285" i="1"/>
  <c r="BS286" i="1" s="1"/>
  <c r="AN286" i="1" s="1"/>
  <c r="M286" i="1" s="1"/>
  <c r="BS433" i="14" l="1"/>
  <c r="AN433" i="14" s="1"/>
  <c r="M433" i="14" s="1"/>
  <c r="BE286" i="1"/>
  <c r="AE286" i="1"/>
  <c r="I286" i="1"/>
  <c r="BE433" i="14" l="1"/>
  <c r="AE433" i="14"/>
  <c r="E433" i="14"/>
  <c r="BT433" i="14" s="1"/>
  <c r="BQ433" i="14"/>
  <c r="BD286" i="1"/>
  <c r="BA286" i="1" s="1"/>
  <c r="BQ286" i="1"/>
  <c r="Q286" i="1"/>
  <c r="BS434" i="14" l="1"/>
  <c r="AN434" i="14" s="1"/>
  <c r="BC286" i="1"/>
  <c r="BF286" i="1" s="1"/>
  <c r="BB286" i="1"/>
  <c r="AZ287" i="1" s="1"/>
  <c r="AI286" i="1"/>
  <c r="BS287" i="1" s="1"/>
  <c r="AN287" i="1" s="1"/>
  <c r="M287" i="1" s="1"/>
  <c r="E287" i="1"/>
  <c r="BT287" i="1" s="1"/>
  <c r="Z434" i="14" l="1"/>
  <c r="R434" i="14" s="1"/>
  <c r="M434" i="14"/>
  <c r="BE287" i="1"/>
  <c r="AE287" i="1"/>
  <c r="I287" i="1"/>
  <c r="BE434" i="14" l="1"/>
  <c r="AE434" i="14"/>
  <c r="E434" i="14"/>
  <c r="BT434" i="14" s="1"/>
  <c r="BQ434" i="14"/>
  <c r="BQ287" i="1"/>
  <c r="BD287" i="1"/>
  <c r="BA287" i="1" s="1"/>
  <c r="Q287" i="1"/>
  <c r="BS435" i="14" l="1"/>
  <c r="AN435" i="14" s="1"/>
  <c r="M435" i="14" s="1"/>
  <c r="BC287" i="1"/>
  <c r="BF287" i="1" s="1"/>
  <c r="BB287" i="1"/>
  <c r="AZ288" i="1" s="1"/>
  <c r="E288" i="1"/>
  <c r="BT288" i="1" s="1"/>
  <c r="AI287" i="1"/>
  <c r="BS288" i="1" s="1"/>
  <c r="AN288" i="1" s="1"/>
  <c r="M288" i="1" s="1"/>
  <c r="AE435" i="14" l="1"/>
  <c r="BE435" i="14"/>
  <c r="E435" i="14"/>
  <c r="BT435" i="14" s="1"/>
  <c r="AE288" i="1"/>
  <c r="BE288" i="1"/>
  <c r="I288" i="1"/>
  <c r="BQ435" i="14" l="1"/>
  <c r="BQ288" i="1"/>
  <c r="BD288" i="1"/>
  <c r="BA288" i="1" s="1"/>
  <c r="Q288" i="1"/>
  <c r="BS436" i="14" l="1"/>
  <c r="AN436" i="14" s="1"/>
  <c r="M436" i="14" s="1"/>
  <c r="BC288" i="1"/>
  <c r="BF288" i="1" s="1"/>
  <c r="BB288" i="1"/>
  <c r="AZ289" i="1" s="1"/>
  <c r="E289" i="1"/>
  <c r="BT289" i="1" s="1"/>
  <c r="AI288" i="1"/>
  <c r="BS289" i="1" s="1"/>
  <c r="AN289" i="1" s="1"/>
  <c r="M289" i="1" s="1"/>
  <c r="E436" i="14" l="1"/>
  <c r="BT436" i="14" s="1"/>
  <c r="AE436" i="14"/>
  <c r="BE436" i="14"/>
  <c r="BE289" i="1"/>
  <c r="AE289" i="1"/>
  <c r="I289" i="1"/>
  <c r="BQ436" i="14" l="1"/>
  <c r="BD289" i="1"/>
  <c r="BA289" i="1" s="1"/>
  <c r="BQ289" i="1"/>
  <c r="Q289" i="1"/>
  <c r="BS437" i="14" l="1"/>
  <c r="AN437" i="14" s="1"/>
  <c r="M437" i="14" s="1"/>
  <c r="BC289" i="1"/>
  <c r="BF289" i="1" s="1"/>
  <c r="BB289" i="1"/>
  <c r="AZ290" i="1" s="1"/>
  <c r="E290" i="1"/>
  <c r="BT290" i="1" s="1"/>
  <c r="AI289" i="1"/>
  <c r="BS290" i="1" s="1"/>
  <c r="AN290" i="1" s="1"/>
  <c r="Z290" i="1" s="1"/>
  <c r="V290" i="1" s="1"/>
  <c r="AD290" i="1" s="1"/>
  <c r="AE437" i="14" l="1"/>
  <c r="BE437" i="14"/>
  <c r="E437" i="14"/>
  <c r="BT437" i="14" s="1"/>
  <c r="AD291" i="1"/>
  <c r="AD292" i="1" s="1"/>
  <c r="AD293" i="1" s="1"/>
  <c r="AD294" i="1" s="1"/>
  <c r="AD295" i="1" s="1"/>
  <c r="R296" i="1"/>
  <c r="M290" i="1"/>
  <c r="BQ437" i="14" l="1"/>
  <c r="BE290" i="1"/>
  <c r="AE290" i="1"/>
  <c r="I290" i="1"/>
  <c r="BS438" i="14" l="1"/>
  <c r="AN438" i="14" s="1"/>
  <c r="M438" i="14" s="1"/>
  <c r="BD290" i="1"/>
  <c r="BA290" i="1" s="1"/>
  <c r="BQ290" i="1"/>
  <c r="Q290" i="1"/>
  <c r="BE438" i="14" l="1"/>
  <c r="AE438" i="14"/>
  <c r="E438" i="14"/>
  <c r="BT438" i="14" s="1"/>
  <c r="BC290" i="1"/>
  <c r="BF290" i="1" s="1"/>
  <c r="BB290" i="1"/>
  <c r="AZ291" i="1" s="1"/>
  <c r="E291" i="1"/>
  <c r="BT291" i="1" s="1"/>
  <c r="AI290" i="1"/>
  <c r="BS291" i="1" s="1"/>
  <c r="AN291" i="1" s="1"/>
  <c r="M291" i="1" s="1"/>
  <c r="BQ438" i="14" l="1"/>
  <c r="AE291" i="1"/>
  <c r="BE291" i="1"/>
  <c r="I291" i="1"/>
  <c r="BS439" i="14" l="1"/>
  <c r="AN439" i="14" s="1"/>
  <c r="M439" i="14" s="1"/>
  <c r="BD291" i="1"/>
  <c r="BA291" i="1" s="1"/>
  <c r="BQ291" i="1"/>
  <c r="Q291" i="1"/>
  <c r="AE439" i="14" l="1"/>
  <c r="BE439" i="14"/>
  <c r="E439" i="14"/>
  <c r="BT439" i="14" s="1"/>
  <c r="BC291" i="1"/>
  <c r="BF291" i="1" s="1"/>
  <c r="BB291" i="1"/>
  <c r="AZ292" i="1" s="1"/>
  <c r="E292" i="1"/>
  <c r="BT292" i="1" s="1"/>
  <c r="AI291" i="1"/>
  <c r="BS292" i="1" s="1"/>
  <c r="AN292" i="1" s="1"/>
  <c r="M292" i="1" s="1"/>
  <c r="BQ439" i="14" l="1"/>
  <c r="AE292" i="1"/>
  <c r="BE292" i="1"/>
  <c r="I292" i="1"/>
  <c r="BS440" i="14" l="1"/>
  <c r="AN440" i="14" s="1"/>
  <c r="BQ292" i="1"/>
  <c r="BD292" i="1"/>
  <c r="BA292" i="1" s="1"/>
  <c r="Q292" i="1"/>
  <c r="Z440" i="14" l="1"/>
  <c r="R440" i="14" s="1"/>
  <c r="M440" i="14"/>
  <c r="W6" i="14" s="1"/>
  <c r="W4" i="14" s="1"/>
  <c r="BQ440" i="14"/>
  <c r="BC292" i="1"/>
  <c r="BF292" i="1" s="1"/>
  <c r="BB292" i="1"/>
  <c r="AZ293" i="1" s="1"/>
  <c r="AI292" i="1"/>
  <c r="BS293" i="1" s="1"/>
  <c r="AN293" i="1" s="1"/>
  <c r="M293" i="1" s="1"/>
  <c r="E293" i="1"/>
  <c r="BT293" i="1" s="1"/>
  <c r="AE440" i="14" l="1"/>
  <c r="E440" i="14"/>
  <c r="BT440" i="14" s="1"/>
  <c r="BE440" i="14"/>
  <c r="AE293" i="1"/>
  <c r="BE293" i="1"/>
  <c r="I293" i="1"/>
  <c r="BD293" i="1" l="1"/>
  <c r="BA293" i="1" s="1"/>
  <c r="BQ293" i="1"/>
  <c r="Q293" i="1"/>
  <c r="BC293" i="1" l="1"/>
  <c r="BF293" i="1" s="1"/>
  <c r="BB293" i="1"/>
  <c r="AZ294" i="1" s="1"/>
  <c r="E294" i="1"/>
  <c r="BT294" i="1" s="1"/>
  <c r="AI293" i="1"/>
  <c r="BS294" i="1" s="1"/>
  <c r="AN294" i="1" s="1"/>
  <c r="M294" i="1" s="1"/>
  <c r="BE294" i="1" l="1"/>
  <c r="AE294" i="1"/>
  <c r="I294" i="1"/>
  <c r="BQ294" i="1" l="1"/>
  <c r="BD294" i="1"/>
  <c r="BA294" i="1" s="1"/>
  <c r="Q294" i="1"/>
  <c r="BC294" i="1" l="1"/>
  <c r="BF294" i="1" s="1"/>
  <c r="BB294" i="1"/>
  <c r="AZ295" i="1" s="1"/>
  <c r="AI294" i="1"/>
  <c r="BS295" i="1" s="1"/>
  <c r="AN295" i="1" s="1"/>
  <c r="M295" i="1" s="1"/>
  <c r="E295" i="1"/>
  <c r="BT295" i="1" s="1"/>
  <c r="BE295" i="1" l="1"/>
  <c r="AE295" i="1"/>
  <c r="I295" i="1"/>
  <c r="BD295" i="1" l="1"/>
  <c r="BA295" i="1" s="1"/>
  <c r="BQ295" i="1"/>
  <c r="Q295" i="1"/>
  <c r="BC295" i="1" l="1"/>
  <c r="BF295" i="1" s="1"/>
  <c r="BB295" i="1"/>
  <c r="AZ296" i="1" s="1"/>
  <c r="AI295" i="1"/>
  <c r="BS296" i="1" s="1"/>
  <c r="AN296" i="1" s="1"/>
  <c r="Z296" i="1" s="1"/>
  <c r="V296" i="1" s="1"/>
  <c r="AD296" i="1" s="1"/>
  <c r="M296" i="1" l="1"/>
  <c r="R302" i="1"/>
  <c r="AD297" i="1"/>
  <c r="AD298" i="1" s="1"/>
  <c r="AD299" i="1" s="1"/>
  <c r="AD300" i="1" s="1"/>
  <c r="AD301" i="1" s="1"/>
  <c r="AE296" i="1" l="1"/>
  <c r="E296" i="1"/>
  <c r="BT296" i="1" s="1"/>
  <c r="BE296" i="1"/>
  <c r="I296" i="1" l="1"/>
  <c r="BQ296" i="1" s="1"/>
  <c r="Q296" i="1" l="1"/>
  <c r="AI296" i="1" s="1"/>
  <c r="BS297" i="1" s="1"/>
  <c r="AN297" i="1" s="1"/>
  <c r="M297" i="1" s="1"/>
  <c r="BE297" i="1" s="1"/>
  <c r="BD296" i="1"/>
  <c r="BA296" i="1" s="1"/>
  <c r="BB296" i="1" s="1"/>
  <c r="AZ297" i="1" s="1"/>
  <c r="E297" i="1" l="1"/>
  <c r="BT297" i="1" s="1"/>
  <c r="BC296" i="1"/>
  <c r="BF296" i="1" s="1"/>
  <c r="AE297" i="1"/>
  <c r="I297" i="1" l="1"/>
  <c r="BD297" i="1" s="1"/>
  <c r="BA297" i="1" s="1"/>
  <c r="BC297" i="1" s="1"/>
  <c r="BF297" i="1" s="1"/>
  <c r="BB297" i="1" l="1"/>
  <c r="AZ298" i="1" s="1"/>
  <c r="BQ297" i="1"/>
  <c r="Q297" i="1"/>
  <c r="AI297" i="1" s="1"/>
  <c r="BS298" i="1" s="1"/>
  <c r="AN298" i="1" s="1"/>
  <c r="M298" i="1" s="1"/>
  <c r="BE298" i="1" s="1"/>
  <c r="E298" i="1" l="1"/>
  <c r="BT298" i="1" s="1"/>
  <c r="AE298" i="1"/>
  <c r="I298" i="1" l="1"/>
  <c r="BQ298" i="1" s="1"/>
  <c r="BD298" i="1" l="1"/>
  <c r="BA298" i="1" s="1"/>
  <c r="BB298" i="1" s="1"/>
  <c r="AZ299" i="1" s="1"/>
  <c r="Q298" i="1"/>
  <c r="E299" i="1" s="1"/>
  <c r="BT299" i="1" s="1"/>
  <c r="AI298" i="1" l="1"/>
  <c r="BS299" i="1" s="1"/>
  <c r="AN299" i="1" s="1"/>
  <c r="M299" i="1" s="1"/>
  <c r="BE299" i="1" s="1"/>
  <c r="BC298" i="1"/>
  <c r="BF298" i="1" s="1"/>
  <c r="AE299" i="1" l="1"/>
  <c r="I299" i="1"/>
  <c r="BQ299" i="1" s="1"/>
  <c r="BD299" i="1" l="1"/>
  <c r="BA299" i="1" s="1"/>
  <c r="BB299" i="1" s="1"/>
  <c r="AZ300" i="1" s="1"/>
  <c r="Q299" i="1"/>
  <c r="E300" i="1" s="1"/>
  <c r="BT300" i="1" s="1"/>
  <c r="AI299" i="1" l="1"/>
  <c r="BS300" i="1" s="1"/>
  <c r="AN300" i="1" s="1"/>
  <c r="M300" i="1" s="1"/>
  <c r="AE300" i="1" s="1"/>
  <c r="BC299" i="1"/>
  <c r="BF299" i="1" s="1"/>
  <c r="I300" i="1" l="1"/>
  <c r="BQ300" i="1" s="1"/>
  <c r="BE300" i="1"/>
  <c r="BD300" i="1" l="1"/>
  <c r="BA300" i="1" s="1"/>
  <c r="BB300" i="1" s="1"/>
  <c r="AZ301" i="1" s="1"/>
  <c r="Q300" i="1"/>
  <c r="AI300" i="1" s="1"/>
  <c r="BS301" i="1" s="1"/>
  <c r="AN301" i="1" s="1"/>
  <c r="M301" i="1" s="1"/>
  <c r="AE301" i="1" s="1"/>
  <c r="E301" i="1" l="1"/>
  <c r="BT301" i="1" s="1"/>
  <c r="BE301" i="1"/>
  <c r="BC300" i="1"/>
  <c r="BF300" i="1" s="1"/>
  <c r="I301" i="1" l="1"/>
  <c r="BD301" i="1" s="1"/>
  <c r="BA301" i="1" s="1"/>
  <c r="BC301" i="1" s="1"/>
  <c r="BF301" i="1" s="1"/>
  <c r="BB301" i="1" l="1"/>
  <c r="AZ302" i="1" s="1"/>
  <c r="BQ301" i="1"/>
  <c r="Q301" i="1"/>
  <c r="E302" i="1" s="1"/>
  <c r="BT302" i="1" s="1"/>
  <c r="AI301" i="1" l="1"/>
  <c r="BS302" i="1" s="1"/>
  <c r="AN302" i="1" s="1"/>
  <c r="Z302" i="1" s="1"/>
  <c r="V302" i="1" s="1"/>
  <c r="AD302" i="1" s="1"/>
  <c r="AD303" i="1" s="1"/>
  <c r="AD304" i="1" s="1"/>
  <c r="AD305" i="1" s="1"/>
  <c r="AD306" i="1" s="1"/>
  <c r="AD307" i="1" s="1"/>
  <c r="M302" i="1" l="1"/>
  <c r="BE302" i="1" s="1"/>
  <c r="I302" i="1" l="1"/>
  <c r="BD302" i="1" s="1"/>
  <c r="BA302" i="1" s="1"/>
  <c r="BB302" i="1" s="1"/>
  <c r="AZ303" i="1" s="1"/>
  <c r="AE302" i="1"/>
  <c r="Q302" i="1" l="1"/>
  <c r="E303" i="1" s="1"/>
  <c r="BT303" i="1" s="1"/>
  <c r="BQ302" i="1"/>
  <c r="BC302" i="1"/>
  <c r="BF302" i="1" s="1"/>
  <c r="AI302" i="1" l="1"/>
  <c r="BS303" i="1" s="1"/>
  <c r="AN303" i="1" s="1"/>
  <c r="M303" i="1" s="1"/>
  <c r="I303" i="1" s="1"/>
  <c r="BQ303" i="1" s="1"/>
  <c r="BD303" i="1" l="1"/>
  <c r="BA303" i="1" s="1"/>
  <c r="BB303" i="1" s="1"/>
  <c r="AZ304" i="1" s="1"/>
  <c r="Q303" i="1"/>
  <c r="AI303" i="1" s="1"/>
  <c r="BS304" i="1" s="1"/>
  <c r="AN304" i="1" s="1"/>
  <c r="M304" i="1" s="1"/>
  <c r="AE303" i="1"/>
  <c r="BE303" i="1"/>
  <c r="BC303" i="1" l="1"/>
  <c r="BF303" i="1" s="1"/>
  <c r="E304" i="1"/>
  <c r="BT304" i="1" s="1"/>
  <c r="BE304" i="1"/>
  <c r="AE304" i="1"/>
  <c r="I304" i="1" l="1"/>
  <c r="Q304" i="1" s="1"/>
  <c r="BD304" i="1" l="1"/>
  <c r="BA304" i="1" s="1"/>
  <c r="BB304" i="1" s="1"/>
  <c r="AZ305" i="1" s="1"/>
  <c r="BQ304" i="1"/>
  <c r="AI304" i="1"/>
  <c r="BS305" i="1" s="1"/>
  <c r="AN305" i="1" s="1"/>
  <c r="M305" i="1" s="1"/>
  <c r="E305" i="1"/>
  <c r="BT305" i="1" s="1"/>
  <c r="BC304" i="1" l="1"/>
  <c r="BF304" i="1" s="1"/>
  <c r="AE305" i="1"/>
  <c r="BE305" i="1"/>
  <c r="I305" i="1"/>
  <c r="BD305" i="1" l="1"/>
  <c r="BA305" i="1" s="1"/>
  <c r="BQ305" i="1"/>
  <c r="Q305" i="1"/>
  <c r="BC305" i="1" l="1"/>
  <c r="BF305" i="1" s="1"/>
  <c r="BB305" i="1"/>
  <c r="AZ306" i="1" s="1"/>
  <c r="E306" i="1"/>
  <c r="BT306" i="1" s="1"/>
  <c r="AI305" i="1"/>
  <c r="BS306" i="1" s="1"/>
  <c r="AN306" i="1" s="1"/>
  <c r="M306" i="1" s="1"/>
  <c r="BE306" i="1" l="1"/>
  <c r="AE306" i="1"/>
  <c r="I306" i="1"/>
  <c r="BQ306" i="1" l="1"/>
  <c r="BD306" i="1"/>
  <c r="BA306" i="1" s="1"/>
  <c r="Q306" i="1"/>
  <c r="BC306" i="1" l="1"/>
  <c r="BF306" i="1" s="1"/>
  <c r="BB306" i="1"/>
  <c r="AZ307" i="1" s="1"/>
  <c r="E307" i="1"/>
  <c r="BT307" i="1" s="1"/>
  <c r="AI306" i="1"/>
  <c r="BS307" i="1" s="1"/>
  <c r="AN307" i="1" s="1"/>
  <c r="M307" i="1" s="1"/>
  <c r="AE307" i="1" l="1"/>
  <c r="BE307" i="1"/>
  <c r="I307" i="1"/>
  <c r="BQ307" i="1" l="1"/>
  <c r="BD307" i="1"/>
  <c r="BA307" i="1" s="1"/>
  <c r="BC307" i="1" s="1"/>
  <c r="BF307" i="1" s="1"/>
  <c r="Q307" i="1"/>
  <c r="BB307" i="1" l="1"/>
  <c r="AZ308" i="1" s="1"/>
  <c r="AI307" i="1"/>
  <c r="BS308" i="1" s="1"/>
  <c r="AN308" i="1" s="1"/>
  <c r="Z308" i="1" s="1"/>
  <c r="R308" i="1" l="1"/>
  <c r="V308" i="1" s="1"/>
  <c r="AD308" i="1" s="1"/>
  <c r="M308" i="1"/>
  <c r="E308" i="1" s="1"/>
  <c r="BT308" i="1" s="1"/>
  <c r="AD309" i="1" l="1"/>
  <c r="AD310" i="1" s="1"/>
  <c r="AD311" i="1" s="1"/>
  <c r="AD312" i="1" s="1"/>
  <c r="AD313" i="1" s="1"/>
  <c r="BE308" i="1"/>
  <c r="AE308" i="1"/>
  <c r="I308" i="1"/>
  <c r="BQ308" i="1" l="1"/>
  <c r="BD308" i="1"/>
  <c r="BA308" i="1" s="1"/>
  <c r="Q308" i="1"/>
  <c r="BC308" i="1" l="1"/>
  <c r="BF308" i="1" s="1"/>
  <c r="BB308" i="1"/>
  <c r="AZ309" i="1" s="1"/>
  <c r="E309" i="1"/>
  <c r="BT309" i="1" s="1"/>
  <c r="AI308" i="1"/>
  <c r="BS309" i="1" s="1"/>
  <c r="AN309" i="1" s="1"/>
  <c r="M309" i="1" s="1"/>
  <c r="BE309" i="1" l="1"/>
  <c r="AE309" i="1"/>
  <c r="I309" i="1"/>
  <c r="BQ309" i="1" l="1"/>
  <c r="BD309" i="1"/>
  <c r="BA309" i="1" s="1"/>
  <c r="Q309" i="1"/>
  <c r="BC309" i="1" l="1"/>
  <c r="BF309" i="1" s="1"/>
  <c r="BB309" i="1"/>
  <c r="AZ310" i="1" s="1"/>
  <c r="AI309" i="1"/>
  <c r="BS310" i="1" s="1"/>
  <c r="AN310" i="1" s="1"/>
  <c r="M310" i="1" s="1"/>
  <c r="E310" i="1"/>
  <c r="BT310" i="1" s="1"/>
  <c r="BE310" i="1" l="1"/>
  <c r="AE310" i="1"/>
  <c r="I310" i="1"/>
  <c r="BD310" i="1" l="1"/>
  <c r="BA310" i="1" s="1"/>
  <c r="BQ310" i="1"/>
  <c r="Q310" i="1"/>
  <c r="BC310" i="1" l="1"/>
  <c r="BF310" i="1" s="1"/>
  <c r="BB310" i="1"/>
  <c r="AZ311" i="1" s="1"/>
  <c r="AI310" i="1"/>
  <c r="BS311" i="1" s="1"/>
  <c r="AN311" i="1" s="1"/>
  <c r="M311" i="1" s="1"/>
  <c r="E311" i="1"/>
  <c r="BT311" i="1" s="1"/>
  <c r="BE311" i="1" l="1"/>
  <c r="AE311" i="1"/>
  <c r="I311" i="1"/>
  <c r="BD311" i="1" l="1"/>
  <c r="BA311" i="1" s="1"/>
  <c r="BQ311" i="1"/>
  <c r="Q311" i="1"/>
  <c r="BC311" i="1" l="1"/>
  <c r="BF311" i="1" s="1"/>
  <c r="BB311" i="1"/>
  <c r="AZ312" i="1" s="1"/>
  <c r="E312" i="1"/>
  <c r="BT312" i="1" s="1"/>
  <c r="AI311" i="1"/>
  <c r="BS312" i="1" s="1"/>
  <c r="AN312" i="1" s="1"/>
  <c r="M312" i="1" s="1"/>
  <c r="AE312" i="1" l="1"/>
  <c r="BE312" i="1"/>
  <c r="I312" i="1"/>
  <c r="BQ312" i="1" l="1"/>
  <c r="BD312" i="1"/>
  <c r="BA312" i="1" s="1"/>
  <c r="Q312" i="1"/>
  <c r="BC312" i="1" l="1"/>
  <c r="BF312" i="1" s="1"/>
  <c r="BB312" i="1"/>
  <c r="AZ313" i="1" s="1"/>
  <c r="E313" i="1"/>
  <c r="BT313" i="1" s="1"/>
  <c r="AI312" i="1"/>
  <c r="BS313" i="1" s="1"/>
  <c r="AN313" i="1" s="1"/>
  <c r="M313" i="1" s="1"/>
  <c r="BE313" i="1" l="1"/>
  <c r="AE313" i="1"/>
  <c r="I313" i="1"/>
  <c r="BD313" i="1" l="1"/>
  <c r="BA313" i="1" s="1"/>
  <c r="BQ313" i="1"/>
  <c r="Q313" i="1"/>
  <c r="BC313" i="1" l="1"/>
  <c r="BF313" i="1" s="1"/>
  <c r="BB313" i="1"/>
  <c r="AZ314" i="1" s="1"/>
  <c r="E314" i="1"/>
  <c r="BT314" i="1" s="1"/>
  <c r="AI313" i="1"/>
  <c r="BS314" i="1" s="1"/>
  <c r="AN314" i="1" s="1"/>
  <c r="Z314" i="1" s="1"/>
  <c r="R314" i="1" l="1"/>
  <c r="M314" i="1"/>
  <c r="AE314" i="1" s="1"/>
  <c r="V314" i="1" l="1"/>
  <c r="AD314" i="1" s="1"/>
  <c r="AD315" i="1" s="1"/>
  <c r="AD316" i="1" s="1"/>
  <c r="AD317" i="1" s="1"/>
  <c r="AD318" i="1" s="1"/>
  <c r="AD319" i="1" s="1"/>
  <c r="I314" i="1"/>
  <c r="BD314" i="1" s="1"/>
  <c r="BA314" i="1" s="1"/>
  <c r="BE314" i="1"/>
  <c r="R320" i="1" l="1"/>
  <c r="AR326" i="1" s="1"/>
  <c r="BC314" i="1"/>
  <c r="BF314" i="1" s="1"/>
  <c r="BB314" i="1"/>
  <c r="AZ315" i="1" s="1"/>
  <c r="Q314" i="1"/>
  <c r="AI314" i="1" s="1"/>
  <c r="BS315" i="1" s="1"/>
  <c r="AN315" i="1" s="1"/>
  <c r="M315" i="1" s="1"/>
  <c r="BQ314" i="1"/>
  <c r="E315" i="1" l="1"/>
  <c r="BT315" i="1" s="1"/>
  <c r="AE315" i="1"/>
  <c r="BE315" i="1"/>
  <c r="I315" i="1" l="1"/>
  <c r="Q315" i="1" s="1"/>
  <c r="BD315" i="1" l="1"/>
  <c r="BA315" i="1" s="1"/>
  <c r="BQ315" i="1"/>
  <c r="AI315" i="1"/>
  <c r="BS316" i="1" s="1"/>
  <c r="AN316" i="1" s="1"/>
  <c r="M316" i="1" s="1"/>
  <c r="E316" i="1"/>
  <c r="BT316" i="1" s="1"/>
  <c r="BC315" i="1" l="1"/>
  <c r="BF315" i="1" s="1"/>
  <c r="BB315" i="1"/>
  <c r="AZ316" i="1" s="1"/>
  <c r="I316" i="1"/>
  <c r="AE316" i="1"/>
  <c r="BE316" i="1"/>
  <c r="BA316" i="1" l="1"/>
  <c r="BC316" i="1" s="1"/>
  <c r="BF316" i="1" s="1"/>
  <c r="BD316" i="1"/>
  <c r="BQ316" i="1"/>
  <c r="Q316" i="1"/>
  <c r="BB316" i="1" l="1"/>
  <c r="AZ317" i="1" s="1"/>
  <c r="AI316" i="1"/>
  <c r="BS317" i="1" s="1"/>
  <c r="AN317" i="1" s="1"/>
  <c r="M317" i="1" s="1"/>
  <c r="E317" i="1"/>
  <c r="BT317" i="1" s="1"/>
  <c r="BE317" i="1" l="1"/>
  <c r="AE317" i="1"/>
  <c r="I317" i="1"/>
  <c r="BD317" i="1" l="1"/>
  <c r="BA317" i="1" s="1"/>
  <c r="BQ317" i="1"/>
  <c r="Q317" i="1"/>
  <c r="BC317" i="1" l="1"/>
  <c r="BF317" i="1" s="1"/>
  <c r="BB317" i="1"/>
  <c r="AZ318" i="1" s="1"/>
  <c r="AI317" i="1"/>
  <c r="BS318" i="1" s="1"/>
  <c r="AN318" i="1" s="1"/>
  <c r="M318" i="1" s="1"/>
  <c r="E318" i="1"/>
  <c r="BT318" i="1" s="1"/>
  <c r="AE318" i="1" l="1"/>
  <c r="BE318" i="1"/>
  <c r="I318" i="1"/>
  <c r="BD318" i="1" l="1"/>
  <c r="BA318" i="1" s="1"/>
  <c r="BQ318" i="1"/>
  <c r="Q318" i="1"/>
  <c r="BC318" i="1" l="1"/>
  <c r="BF318" i="1" s="1"/>
  <c r="BB318" i="1"/>
  <c r="AZ319" i="1" s="1"/>
  <c r="E319" i="1"/>
  <c r="BT319" i="1" s="1"/>
  <c r="AI318" i="1"/>
  <c r="BS319" i="1" s="1"/>
  <c r="AN319" i="1" s="1"/>
  <c r="M319" i="1" s="1"/>
  <c r="AE319" i="1" l="1"/>
  <c r="BE319" i="1"/>
  <c r="I319" i="1"/>
  <c r="BD319" i="1" l="1"/>
  <c r="BA319" i="1" s="1"/>
  <c r="BQ319" i="1"/>
  <c r="Q319" i="1"/>
  <c r="BC319" i="1" l="1"/>
  <c r="BF319" i="1" s="1"/>
  <c r="BB319" i="1"/>
  <c r="AZ320" i="1" s="1"/>
  <c r="AI319" i="1"/>
  <c r="BS320" i="1" s="1"/>
  <c r="AN320" i="1" s="1"/>
  <c r="Z320" i="1" s="1"/>
  <c r="V320" i="1" s="1"/>
  <c r="AD320" i="1" s="1"/>
  <c r="E320" i="1"/>
  <c r="AD321" i="1" l="1"/>
  <c r="AD322" i="1" s="1"/>
  <c r="AD323" i="1" s="1"/>
  <c r="AD324" i="1" s="1"/>
  <c r="AD325" i="1" s="1"/>
  <c r="AR321" i="1"/>
  <c r="BT320" i="1"/>
  <c r="M320" i="1"/>
  <c r="I320" i="1" s="1"/>
  <c r="BD320" i="1" l="1"/>
  <c r="BA320" i="1" s="1"/>
  <c r="BQ320" i="1"/>
  <c r="Q320" i="1"/>
  <c r="BE320" i="1"/>
  <c r="AE320" i="1"/>
  <c r="BC320" i="1" l="1"/>
  <c r="BF320" i="1" s="1"/>
  <c r="BB320" i="1"/>
  <c r="AZ321" i="1" s="1"/>
  <c r="AI320" i="1"/>
  <c r="BS321" i="1" s="1"/>
  <c r="AN321" i="1" s="1"/>
  <c r="AQ321" i="1" l="1"/>
  <c r="AS321" i="1" s="1"/>
  <c r="E321" i="1" s="1"/>
  <c r="Y13" i="1" s="1"/>
  <c r="W13" i="1"/>
  <c r="M321" i="1"/>
  <c r="I321" i="1" l="1"/>
  <c r="BQ321" i="1" s="1"/>
  <c r="BT321" i="1"/>
  <c r="BE321" i="1"/>
  <c r="AE321" i="1"/>
  <c r="Q321" i="1" l="1"/>
  <c r="AI321" i="1" s="1"/>
  <c r="BS322" i="1" s="1"/>
  <c r="AN322" i="1" s="1"/>
  <c r="M322" i="1" s="1"/>
  <c r="BD321" i="1"/>
  <c r="BA321" i="1" s="1"/>
  <c r="BC321" i="1" l="1"/>
  <c r="BF321" i="1" s="1"/>
  <c r="BB321" i="1"/>
  <c r="AZ322" i="1" s="1"/>
  <c r="E322" i="1"/>
  <c r="BT322" i="1" s="1"/>
  <c r="BE322" i="1"/>
  <c r="AE322" i="1"/>
  <c r="I322" i="1" l="1"/>
  <c r="Q322" i="1" s="1"/>
  <c r="BQ322" i="1" l="1"/>
  <c r="BD322" i="1"/>
  <c r="BA322" i="1" s="1"/>
  <c r="E323" i="1"/>
  <c r="BT323" i="1" s="1"/>
  <c r="AI322" i="1"/>
  <c r="BS323" i="1" s="1"/>
  <c r="AN323" i="1" s="1"/>
  <c r="M323" i="1" s="1"/>
  <c r="BC322" i="1" l="1"/>
  <c r="BF322" i="1" s="1"/>
  <c r="BB322" i="1"/>
  <c r="AZ323" i="1" s="1"/>
  <c r="AE323" i="1"/>
  <c r="BE323" i="1"/>
  <c r="I323" i="1"/>
  <c r="BA323" i="1" l="1"/>
  <c r="BC323" i="1" s="1"/>
  <c r="BF323" i="1" s="1"/>
  <c r="BD323" i="1"/>
  <c r="BQ323" i="1"/>
  <c r="Q323" i="1"/>
  <c r="BB323" i="1" l="1"/>
  <c r="AZ324" i="1" s="1"/>
  <c r="AI323" i="1"/>
  <c r="BS324" i="1" s="1"/>
  <c r="AN324" i="1" s="1"/>
  <c r="M324" i="1" s="1"/>
  <c r="E324" i="1"/>
  <c r="BT324" i="1" s="1"/>
  <c r="BE324" i="1" l="1"/>
  <c r="AE324" i="1"/>
  <c r="I324" i="1"/>
  <c r="BQ324" i="1" l="1"/>
  <c r="BD324" i="1"/>
  <c r="BA324" i="1" s="1"/>
  <c r="Q324" i="1"/>
  <c r="BC324" i="1" l="1"/>
  <c r="BF324" i="1" s="1"/>
  <c r="BB324" i="1"/>
  <c r="AZ325" i="1" s="1"/>
  <c r="E325" i="1"/>
  <c r="BT325" i="1" s="1"/>
  <c r="AI324" i="1"/>
  <c r="BS325" i="1" s="1"/>
  <c r="AN325" i="1" s="1"/>
  <c r="M325" i="1" s="1"/>
  <c r="AE325" i="1" l="1"/>
  <c r="BE325" i="1"/>
  <c r="I325" i="1"/>
  <c r="BQ325" i="1" l="1"/>
  <c r="BD325" i="1"/>
  <c r="BA325" i="1" s="1"/>
  <c r="Q325" i="1"/>
  <c r="BC325" i="1" l="1"/>
  <c r="BF325" i="1" s="1"/>
  <c r="BB325" i="1"/>
  <c r="AZ326" i="1" s="1"/>
  <c r="E326" i="1"/>
  <c r="BT326" i="1" s="1"/>
  <c r="AI325" i="1"/>
  <c r="BS326" i="1" s="1"/>
  <c r="AN326" i="1" s="1"/>
  <c r="M326" i="1" s="1"/>
  <c r="BE326" i="1" s="1"/>
  <c r="I326" i="1" l="1"/>
  <c r="Q326" i="1" s="1"/>
  <c r="E327" i="1" s="1"/>
  <c r="BT327" i="1" s="1"/>
  <c r="AQ326" i="1"/>
  <c r="AS326" i="1" s="1"/>
  <c r="R326" i="1" s="1"/>
  <c r="Z326" i="1"/>
  <c r="AE326" i="1" s="1"/>
  <c r="BD326" i="1" l="1"/>
  <c r="BA326" i="1" s="1"/>
  <c r="BQ326" i="1"/>
  <c r="V326" i="1"/>
  <c r="AD326" i="1" s="1"/>
  <c r="AI326" i="1" s="1"/>
  <c r="BS327" i="1" s="1"/>
  <c r="AN327" i="1" s="1"/>
  <c r="M327" i="1" s="1"/>
  <c r="I327" i="1" s="1"/>
  <c r="BC326" i="1" l="1"/>
  <c r="BF326" i="1" s="1"/>
  <c r="BB326" i="1"/>
  <c r="AZ327" i="1" s="1"/>
  <c r="AE327" i="1"/>
  <c r="AD327" i="1"/>
  <c r="AD328" i="1" s="1"/>
  <c r="AD329" i="1" s="1"/>
  <c r="AD330" i="1" s="1"/>
  <c r="AD331" i="1" s="1"/>
  <c r="R332" i="1"/>
  <c r="BE327" i="1"/>
  <c r="BD327" i="1"/>
  <c r="BQ327" i="1"/>
  <c r="Q327" i="1"/>
  <c r="BA327" i="1" l="1"/>
  <c r="BC327" i="1" s="1"/>
  <c r="BF327" i="1" s="1"/>
  <c r="E328" i="1"/>
  <c r="BT328" i="1" s="1"/>
  <c r="AI327" i="1"/>
  <c r="BS328" i="1" s="1"/>
  <c r="AN328" i="1" s="1"/>
  <c r="M328" i="1" s="1"/>
  <c r="BB327" i="1" l="1"/>
  <c r="AZ328" i="1" s="1"/>
  <c r="BE328" i="1"/>
  <c r="AE328" i="1"/>
  <c r="I328" i="1"/>
  <c r="BA328" i="1" l="1"/>
  <c r="BC328" i="1" s="1"/>
  <c r="BF328" i="1" s="1"/>
  <c r="BQ328" i="1"/>
  <c r="BD328" i="1"/>
  <c r="Q328" i="1"/>
  <c r="BB328" i="1" l="1"/>
  <c r="AZ329" i="1" s="1"/>
  <c r="AI328" i="1"/>
  <c r="BS329" i="1" s="1"/>
  <c r="AN329" i="1" s="1"/>
  <c r="M329" i="1" s="1"/>
  <c r="E329" i="1"/>
  <c r="BT329" i="1" s="1"/>
  <c r="AE329" i="1" l="1"/>
  <c r="BE329" i="1"/>
  <c r="I329" i="1"/>
  <c r="BQ329" i="1" l="1"/>
  <c r="BD329" i="1"/>
  <c r="BA329" i="1" s="1"/>
  <c r="Q329" i="1"/>
  <c r="BC329" i="1" l="1"/>
  <c r="BF329" i="1" s="1"/>
  <c r="BB329" i="1"/>
  <c r="AZ330" i="1" s="1"/>
  <c r="AI329" i="1"/>
  <c r="BS330" i="1" s="1"/>
  <c r="AN330" i="1" s="1"/>
  <c r="M330" i="1" s="1"/>
  <c r="E330" i="1"/>
  <c r="BT330" i="1" s="1"/>
  <c r="BE330" i="1" l="1"/>
  <c r="AE330" i="1"/>
  <c r="I330" i="1"/>
  <c r="BQ330" i="1" l="1"/>
  <c r="BD330" i="1"/>
  <c r="BA330" i="1" s="1"/>
  <c r="Q330" i="1"/>
  <c r="BC330" i="1" l="1"/>
  <c r="BF330" i="1" s="1"/>
  <c r="BB330" i="1"/>
  <c r="AZ331" i="1" s="1"/>
  <c r="AI330" i="1"/>
  <c r="BS331" i="1" s="1"/>
  <c r="AN331" i="1" s="1"/>
  <c r="M331" i="1" s="1"/>
  <c r="E331" i="1"/>
  <c r="BT331" i="1" s="1"/>
  <c r="AE331" i="1" l="1"/>
  <c r="BE331" i="1"/>
  <c r="I331" i="1"/>
  <c r="BQ331" i="1" l="1"/>
  <c r="BD331" i="1"/>
  <c r="BA331" i="1" s="1"/>
  <c r="Q331" i="1"/>
  <c r="BC331" i="1" l="1"/>
  <c r="BF331" i="1" s="1"/>
  <c r="BB331" i="1"/>
  <c r="AZ332" i="1" s="1"/>
  <c r="E332" i="1"/>
  <c r="BT332" i="1" s="1"/>
  <c r="AI331" i="1"/>
  <c r="BS332" i="1" s="1"/>
  <c r="AN332" i="1" s="1"/>
  <c r="Z332" i="1" s="1"/>
  <c r="V332" i="1" s="1"/>
  <c r="AD332" i="1" s="1"/>
  <c r="M332" i="1" l="1"/>
  <c r="AE332" i="1" s="1"/>
  <c r="AD333" i="1"/>
  <c r="AD334" i="1" s="1"/>
  <c r="AD335" i="1" s="1"/>
  <c r="AD336" i="1" s="1"/>
  <c r="AD337" i="1" s="1"/>
  <c r="R338" i="1"/>
  <c r="BE332" i="1" l="1"/>
  <c r="I332" i="1"/>
  <c r="BD332" i="1" s="1"/>
  <c r="BA332" i="1" s="1"/>
  <c r="BC332" i="1" l="1"/>
  <c r="BF332" i="1" s="1"/>
  <c r="BB332" i="1"/>
  <c r="AZ333" i="1" s="1"/>
  <c r="Q332" i="1"/>
  <c r="AI332" i="1" s="1"/>
  <c r="BS333" i="1" s="1"/>
  <c r="AN333" i="1" s="1"/>
  <c r="M333" i="1" s="1"/>
  <c r="BQ332" i="1"/>
  <c r="E333" i="1" l="1"/>
  <c r="BT333" i="1" s="1"/>
  <c r="BE333" i="1"/>
  <c r="AE333" i="1"/>
  <c r="I333" i="1" l="1"/>
  <c r="Q333" i="1" s="1"/>
  <c r="BQ333" i="1" l="1"/>
  <c r="BD333" i="1"/>
  <c r="BA333" i="1" s="1"/>
  <c r="E334" i="1"/>
  <c r="BT334" i="1" s="1"/>
  <c r="AI333" i="1"/>
  <c r="BS334" i="1" s="1"/>
  <c r="AN334" i="1" s="1"/>
  <c r="M334" i="1" s="1"/>
  <c r="BC333" i="1" l="1"/>
  <c r="BF333" i="1" s="1"/>
  <c r="BB333" i="1"/>
  <c r="AZ334" i="1" s="1"/>
  <c r="BE334" i="1"/>
  <c r="AE334" i="1"/>
  <c r="I334" i="1"/>
  <c r="BA334" i="1" l="1"/>
  <c r="BC334" i="1" s="1"/>
  <c r="BF334" i="1" s="1"/>
  <c r="BQ334" i="1"/>
  <c r="BD334" i="1"/>
  <c r="Q334" i="1"/>
  <c r="BB334" i="1" l="1"/>
  <c r="AZ335" i="1" s="1"/>
  <c r="E335" i="1"/>
  <c r="BT335" i="1" s="1"/>
  <c r="AI334" i="1"/>
  <c r="BS335" i="1" s="1"/>
  <c r="AN335" i="1" s="1"/>
  <c r="M335" i="1" s="1"/>
  <c r="AE335" i="1" l="1"/>
  <c r="BE335" i="1"/>
  <c r="I335" i="1"/>
  <c r="BQ335" i="1" l="1"/>
  <c r="BD335" i="1"/>
  <c r="BA335" i="1" s="1"/>
  <c r="Q335" i="1"/>
  <c r="BC335" i="1" l="1"/>
  <c r="BF335" i="1" s="1"/>
  <c r="BB335" i="1"/>
  <c r="AZ336" i="1" s="1"/>
  <c r="E336" i="1"/>
  <c r="BT336" i="1" s="1"/>
  <c r="AI335" i="1"/>
  <c r="BS336" i="1" s="1"/>
  <c r="AN336" i="1" s="1"/>
  <c r="M336" i="1" s="1"/>
  <c r="I336" i="1" l="1"/>
  <c r="BQ336" i="1" s="1"/>
  <c r="BE336" i="1"/>
  <c r="AE336" i="1"/>
  <c r="Q336" i="1" l="1"/>
  <c r="E337" i="1" s="1"/>
  <c r="BT337" i="1" s="1"/>
  <c r="BD336" i="1"/>
  <c r="BA336" i="1" s="1"/>
  <c r="BC336" i="1" l="1"/>
  <c r="BF336" i="1" s="1"/>
  <c r="BB336" i="1"/>
  <c r="AZ337" i="1" s="1"/>
  <c r="AI336" i="1"/>
  <c r="BS337" i="1" s="1"/>
  <c r="AN337" i="1" s="1"/>
  <c r="M337" i="1" s="1"/>
  <c r="I337" i="1" s="1"/>
  <c r="BA337" i="1" l="1"/>
  <c r="BC337" i="1" s="1"/>
  <c r="BF337" i="1" s="1"/>
  <c r="AE337" i="1"/>
  <c r="BE337" i="1"/>
  <c r="BD337" i="1"/>
  <c r="BQ337" i="1"/>
  <c r="Q337" i="1"/>
  <c r="BB337" i="1" l="1"/>
  <c r="AZ338" i="1" s="1"/>
  <c r="AI337" i="1"/>
  <c r="BS338" i="1" s="1"/>
  <c r="AN338" i="1" s="1"/>
  <c r="Z338" i="1" s="1"/>
  <c r="V338" i="1" s="1"/>
  <c r="AD338" i="1" s="1"/>
  <c r="E338" i="1"/>
  <c r="BT338" i="1" s="1"/>
  <c r="R344" i="1" l="1"/>
  <c r="AD339" i="1"/>
  <c r="AD340" i="1" s="1"/>
  <c r="AD341" i="1" s="1"/>
  <c r="AD342" i="1" s="1"/>
  <c r="AD343" i="1" s="1"/>
  <c r="M338" i="1"/>
  <c r="BE338" i="1" l="1"/>
  <c r="AE338" i="1"/>
  <c r="I338" i="1"/>
  <c r="BQ338" i="1" l="1"/>
  <c r="BD338" i="1"/>
  <c r="BA338" i="1" s="1"/>
  <c r="Q338" i="1"/>
  <c r="BC338" i="1" l="1"/>
  <c r="BF338" i="1" s="1"/>
  <c r="BB338" i="1"/>
  <c r="AZ339" i="1" s="1"/>
  <c r="E339" i="1"/>
  <c r="BT339" i="1" s="1"/>
  <c r="AI338" i="1"/>
  <c r="BS339" i="1" s="1"/>
  <c r="AN339" i="1" s="1"/>
  <c r="M339" i="1" s="1"/>
  <c r="BE339" i="1" l="1"/>
  <c r="AE339" i="1"/>
  <c r="I339" i="1"/>
  <c r="BQ339" i="1" l="1"/>
  <c r="BD339" i="1"/>
  <c r="BA339" i="1" s="1"/>
  <c r="Q339" i="1"/>
  <c r="BC339" i="1" l="1"/>
  <c r="BF339" i="1" s="1"/>
  <c r="BB339" i="1"/>
  <c r="AZ340" i="1" s="1"/>
  <c r="AI339" i="1"/>
  <c r="BS340" i="1" s="1"/>
  <c r="AN340" i="1" s="1"/>
  <c r="M340" i="1" s="1"/>
  <c r="E340" i="1"/>
  <c r="BT340" i="1" s="1"/>
  <c r="AE340" i="1" l="1"/>
  <c r="BE340" i="1"/>
  <c r="I340" i="1"/>
  <c r="BD340" i="1" l="1"/>
  <c r="BA340" i="1" s="1"/>
  <c r="BQ340" i="1"/>
  <c r="Q340" i="1"/>
  <c r="BC340" i="1" l="1"/>
  <c r="BF340" i="1" s="1"/>
  <c r="BB340" i="1"/>
  <c r="AZ341" i="1" s="1"/>
  <c r="AI340" i="1"/>
  <c r="BS341" i="1" s="1"/>
  <c r="AN341" i="1" s="1"/>
  <c r="M341" i="1" s="1"/>
  <c r="E341" i="1"/>
  <c r="BT341" i="1" s="1"/>
  <c r="BE341" i="1" l="1"/>
  <c r="AE341" i="1"/>
  <c r="I341" i="1"/>
  <c r="BD341" i="1" l="1"/>
  <c r="BA341" i="1" s="1"/>
  <c r="BQ341" i="1"/>
  <c r="Q341" i="1"/>
  <c r="BC341" i="1" l="1"/>
  <c r="BF341" i="1" s="1"/>
  <c r="BB341" i="1"/>
  <c r="AZ342" i="1" s="1"/>
  <c r="E342" i="1"/>
  <c r="BT342" i="1" s="1"/>
  <c r="AI341" i="1"/>
  <c r="BS342" i="1" s="1"/>
  <c r="AN342" i="1" s="1"/>
  <c r="M342" i="1" s="1"/>
  <c r="BE342" i="1" l="1"/>
  <c r="AE342" i="1"/>
  <c r="I342" i="1"/>
  <c r="BQ342" i="1" l="1"/>
  <c r="BD342" i="1"/>
  <c r="BA342" i="1" s="1"/>
  <c r="Q342" i="1"/>
  <c r="BC342" i="1" l="1"/>
  <c r="BF342" i="1" s="1"/>
  <c r="BB342" i="1"/>
  <c r="AZ343" i="1" s="1"/>
  <c r="E343" i="1"/>
  <c r="BT343" i="1" s="1"/>
  <c r="AI342" i="1"/>
  <c r="BS343" i="1" s="1"/>
  <c r="AN343" i="1" s="1"/>
  <c r="M343" i="1" s="1"/>
  <c r="AE343" i="1" l="1"/>
  <c r="BE343" i="1"/>
  <c r="I343" i="1"/>
  <c r="BD343" i="1" l="1"/>
  <c r="BA343" i="1" s="1"/>
  <c r="BQ343" i="1"/>
  <c r="Q343" i="1"/>
  <c r="BC343" i="1" l="1"/>
  <c r="BF343" i="1" s="1"/>
  <c r="BB343" i="1"/>
  <c r="AZ344" i="1" s="1"/>
  <c r="AI343" i="1"/>
  <c r="BS344" i="1" s="1"/>
  <c r="AN344" i="1" s="1"/>
  <c r="Z344" i="1" s="1"/>
  <c r="V344" i="1" s="1"/>
  <c r="AD344" i="1" s="1"/>
  <c r="E344" i="1"/>
  <c r="BT344" i="1" s="1"/>
  <c r="AD345" i="1" l="1"/>
  <c r="AD346" i="1" s="1"/>
  <c r="AD347" i="1" s="1"/>
  <c r="AD348" i="1" s="1"/>
  <c r="AD349" i="1" s="1"/>
  <c r="R350" i="1"/>
  <c r="M344" i="1"/>
  <c r="AE344" i="1" l="1"/>
  <c r="BE344" i="1"/>
  <c r="I344" i="1"/>
  <c r="BD344" i="1" l="1"/>
  <c r="BA344" i="1" s="1"/>
  <c r="BQ344" i="1"/>
  <c r="Q344" i="1"/>
  <c r="BC344" i="1" l="1"/>
  <c r="BF344" i="1" s="1"/>
  <c r="BB344" i="1"/>
  <c r="AZ345" i="1" s="1"/>
  <c r="E345" i="1"/>
  <c r="BT345" i="1" s="1"/>
  <c r="AI344" i="1"/>
  <c r="BS345" i="1" s="1"/>
  <c r="AN345" i="1" s="1"/>
  <c r="M345" i="1" s="1"/>
  <c r="AE345" i="1" l="1"/>
  <c r="BE345" i="1"/>
  <c r="I345" i="1"/>
  <c r="BQ345" i="1" l="1"/>
  <c r="BD345" i="1"/>
  <c r="BA345" i="1" s="1"/>
  <c r="Q345" i="1"/>
  <c r="BC345" i="1" l="1"/>
  <c r="BF345" i="1" s="1"/>
  <c r="BB345" i="1"/>
  <c r="AZ346" i="1" s="1"/>
  <c r="E346" i="1"/>
  <c r="BT346" i="1" s="1"/>
  <c r="AI345" i="1"/>
  <c r="BS346" i="1" s="1"/>
  <c r="AN346" i="1" s="1"/>
  <c r="M346" i="1" s="1"/>
  <c r="BE346" i="1" l="1"/>
  <c r="AE346" i="1"/>
  <c r="I346" i="1"/>
  <c r="BD346" i="1" l="1"/>
  <c r="BA346" i="1" s="1"/>
  <c r="BQ346" i="1"/>
  <c r="Q346" i="1"/>
  <c r="BC346" i="1" l="1"/>
  <c r="BF346" i="1" s="1"/>
  <c r="BB346" i="1"/>
  <c r="AZ347" i="1" s="1"/>
  <c r="AI346" i="1"/>
  <c r="BS347" i="1" s="1"/>
  <c r="AN347" i="1" s="1"/>
  <c r="M347" i="1" s="1"/>
  <c r="E347" i="1"/>
  <c r="BT347" i="1" s="1"/>
  <c r="BE347" i="1" l="1"/>
  <c r="AE347" i="1"/>
  <c r="I347" i="1"/>
  <c r="BQ347" i="1" l="1"/>
  <c r="BD347" i="1"/>
  <c r="BA347" i="1" s="1"/>
  <c r="Q347" i="1"/>
  <c r="BC347" i="1" l="1"/>
  <c r="BF347" i="1" s="1"/>
  <c r="BB347" i="1"/>
  <c r="AZ348" i="1" s="1"/>
  <c r="E348" i="1"/>
  <c r="BT348" i="1" s="1"/>
  <c r="AI347" i="1"/>
  <c r="BS348" i="1" s="1"/>
  <c r="AN348" i="1" s="1"/>
  <c r="M348" i="1" s="1"/>
  <c r="BE348" i="1" l="1"/>
  <c r="AE348" i="1"/>
  <c r="I348" i="1"/>
  <c r="BQ348" i="1" l="1"/>
  <c r="BD348" i="1"/>
  <c r="BA348" i="1" s="1"/>
  <c r="Q348" i="1"/>
  <c r="BC348" i="1" l="1"/>
  <c r="BF348" i="1" s="1"/>
  <c r="BB348" i="1"/>
  <c r="AZ349" i="1" s="1"/>
  <c r="E349" i="1"/>
  <c r="BT349" i="1" s="1"/>
  <c r="AI348" i="1"/>
  <c r="BS349" i="1" s="1"/>
  <c r="AN349" i="1" s="1"/>
  <c r="M349" i="1" s="1"/>
  <c r="BE349" i="1" l="1"/>
  <c r="AE349" i="1"/>
  <c r="I349" i="1"/>
  <c r="BD349" i="1" l="1"/>
  <c r="BA349" i="1" s="1"/>
  <c r="BQ349" i="1"/>
  <c r="Q349" i="1"/>
  <c r="BC349" i="1" l="1"/>
  <c r="BF349" i="1" s="1"/>
  <c r="BB349" i="1"/>
  <c r="AZ350" i="1" s="1"/>
  <c r="E350" i="1"/>
  <c r="BT350" i="1" s="1"/>
  <c r="AI349" i="1"/>
  <c r="BS350" i="1" s="1"/>
  <c r="AN350" i="1" s="1"/>
  <c r="Z350" i="1" s="1"/>
  <c r="V350" i="1" s="1"/>
  <c r="AD350" i="1" s="1"/>
  <c r="R356" i="1" l="1"/>
  <c r="AD351" i="1"/>
  <c r="AD352" i="1" s="1"/>
  <c r="AD353" i="1" s="1"/>
  <c r="AD354" i="1" s="1"/>
  <c r="AD355" i="1" s="1"/>
  <c r="M350" i="1"/>
  <c r="I350" i="1" l="1"/>
  <c r="AE350" i="1"/>
  <c r="BE350" i="1"/>
  <c r="BD350" i="1" l="1"/>
  <c r="BA350" i="1" s="1"/>
  <c r="BQ350" i="1"/>
  <c r="Q350" i="1"/>
  <c r="BC350" i="1" l="1"/>
  <c r="BF350" i="1" s="1"/>
  <c r="BB350" i="1"/>
  <c r="AZ351" i="1" s="1"/>
  <c r="AI350" i="1"/>
  <c r="BS351" i="1" s="1"/>
  <c r="AN351" i="1" s="1"/>
  <c r="M351" i="1" s="1"/>
  <c r="E351" i="1"/>
  <c r="BT351" i="1" s="1"/>
  <c r="AE351" i="1" l="1"/>
  <c r="BE351" i="1"/>
  <c r="I351" i="1"/>
  <c r="BD351" i="1" l="1"/>
  <c r="BA351" i="1" s="1"/>
  <c r="BQ351" i="1"/>
  <c r="Q351" i="1"/>
  <c r="BC351" i="1" l="1"/>
  <c r="BB351" i="1"/>
  <c r="AZ352" i="1" s="1"/>
  <c r="E352" i="1"/>
  <c r="BT352" i="1" s="1"/>
  <c r="AI351" i="1"/>
  <c r="BS352" i="1" s="1"/>
  <c r="AN352" i="1" s="1"/>
  <c r="M352" i="1" s="1"/>
  <c r="BF351" i="1" l="1"/>
  <c r="BE352" i="1"/>
  <c r="AE352" i="1"/>
  <c r="I352" i="1"/>
  <c r="BD352" i="1" l="1"/>
  <c r="BA352" i="1" s="1"/>
  <c r="BQ352" i="1"/>
  <c r="Q352" i="1"/>
  <c r="BC352" i="1" l="1"/>
  <c r="BB352" i="1"/>
  <c r="AZ353" i="1" s="1"/>
  <c r="AI352" i="1"/>
  <c r="BS353" i="1" s="1"/>
  <c r="AN353" i="1" s="1"/>
  <c r="M353" i="1" s="1"/>
  <c r="E353" i="1"/>
  <c r="BT353" i="1" s="1"/>
  <c r="BF352" i="1" l="1"/>
  <c r="BE353" i="1"/>
  <c r="AE353" i="1"/>
  <c r="I353" i="1"/>
  <c r="BQ353" i="1" l="1"/>
  <c r="BD353" i="1"/>
  <c r="BA353" i="1" s="1"/>
  <c r="Q353" i="1"/>
  <c r="BC353" i="1" l="1"/>
  <c r="BB353" i="1"/>
  <c r="AZ354" i="1" s="1"/>
  <c r="E354" i="1"/>
  <c r="BT354" i="1" s="1"/>
  <c r="AI353" i="1"/>
  <c r="BS354" i="1" s="1"/>
  <c r="AN354" i="1" s="1"/>
  <c r="M354" i="1" s="1"/>
  <c r="BF353" i="1" l="1"/>
  <c r="AE354" i="1"/>
  <c r="BE354" i="1"/>
  <c r="I354" i="1"/>
  <c r="BQ354" i="1" l="1"/>
  <c r="BD354" i="1"/>
  <c r="BA354" i="1" s="1"/>
  <c r="Q354" i="1"/>
  <c r="BC354" i="1" l="1"/>
  <c r="BB354" i="1"/>
  <c r="AZ355" i="1" s="1"/>
  <c r="AI354" i="1"/>
  <c r="BS355" i="1" s="1"/>
  <c r="AN355" i="1" s="1"/>
  <c r="M355" i="1" s="1"/>
  <c r="E355" i="1"/>
  <c r="BT355" i="1" s="1"/>
  <c r="BF354" i="1" l="1"/>
  <c r="AE355" i="1"/>
  <c r="BE355" i="1"/>
  <c r="I355" i="1"/>
  <c r="BD355" i="1" l="1"/>
  <c r="BA355" i="1" s="1"/>
  <c r="BQ355" i="1"/>
  <c r="Q355" i="1"/>
  <c r="BC355" i="1" l="1"/>
  <c r="BB355" i="1"/>
  <c r="AZ356" i="1" s="1"/>
  <c r="E356" i="1"/>
  <c r="BT356" i="1" s="1"/>
  <c r="AI355" i="1"/>
  <c r="BS356" i="1" s="1"/>
  <c r="AN356" i="1" s="1"/>
  <c r="Z356" i="1" s="1"/>
  <c r="V356" i="1" s="1"/>
  <c r="AD356" i="1" s="1"/>
  <c r="BF355" i="1" l="1"/>
  <c r="M356" i="1"/>
  <c r="AE356" i="1" s="1"/>
  <c r="R362" i="1"/>
  <c r="AD357" i="1"/>
  <c r="AD358" i="1" s="1"/>
  <c r="AD359" i="1" s="1"/>
  <c r="AD360" i="1" s="1"/>
  <c r="AD361" i="1" s="1"/>
  <c r="BE356" i="1" l="1"/>
  <c r="I356" i="1"/>
  <c r="Q356" i="1" s="1"/>
  <c r="BD356" i="1" l="1"/>
  <c r="BA356" i="1" s="1"/>
  <c r="BQ356" i="1"/>
  <c r="E357" i="1"/>
  <c r="BT357" i="1" s="1"/>
  <c r="AI356" i="1"/>
  <c r="BS357" i="1" s="1"/>
  <c r="AN357" i="1" s="1"/>
  <c r="M357" i="1" s="1"/>
  <c r="BC356" i="1" l="1"/>
  <c r="BF356" i="1" s="1"/>
  <c r="BB356" i="1"/>
  <c r="AZ357" i="1" s="1"/>
  <c r="BE357" i="1"/>
  <c r="AE357" i="1"/>
  <c r="I357" i="1"/>
  <c r="BA357" i="1" l="1"/>
  <c r="BC357" i="1" s="1"/>
  <c r="BF357" i="1" s="1"/>
  <c r="BQ357" i="1"/>
  <c r="BD357" i="1"/>
  <c r="Q357" i="1"/>
  <c r="BB357" i="1" l="1"/>
  <c r="AZ358" i="1" s="1"/>
  <c r="E358" i="1"/>
  <c r="BT358" i="1" s="1"/>
  <c r="AI357" i="1"/>
  <c r="BS358" i="1" s="1"/>
  <c r="AN358" i="1" s="1"/>
  <c r="M358" i="1" s="1"/>
  <c r="AE358" i="1" l="1"/>
  <c r="BE358" i="1"/>
  <c r="I358" i="1"/>
  <c r="BD358" i="1" l="1"/>
  <c r="BA358" i="1" s="1"/>
  <c r="BQ358" i="1"/>
  <c r="Q358" i="1"/>
  <c r="BC358" i="1" l="1"/>
  <c r="BF358" i="1" s="1"/>
  <c r="BB358" i="1"/>
  <c r="AZ359" i="1" s="1"/>
  <c r="AI358" i="1"/>
  <c r="BS359" i="1" s="1"/>
  <c r="AN359" i="1" s="1"/>
  <c r="M359" i="1" s="1"/>
  <c r="E359" i="1"/>
  <c r="BT359" i="1" s="1"/>
  <c r="BE359" i="1" l="1"/>
  <c r="AE359" i="1"/>
  <c r="I359" i="1"/>
  <c r="BQ359" i="1" l="1"/>
  <c r="BD359" i="1"/>
  <c r="BA359" i="1" s="1"/>
  <c r="Q359" i="1"/>
  <c r="BC359" i="1" l="1"/>
  <c r="BF359" i="1" s="1"/>
  <c r="BB359" i="1"/>
  <c r="AZ360" i="1" s="1"/>
  <c r="E360" i="1"/>
  <c r="BT360" i="1" s="1"/>
  <c r="AI359" i="1"/>
  <c r="BS360" i="1" s="1"/>
  <c r="AN360" i="1" s="1"/>
  <c r="M360" i="1" s="1"/>
  <c r="BE360" i="1" l="1"/>
  <c r="AE360" i="1"/>
  <c r="I360" i="1"/>
  <c r="BQ360" i="1" l="1"/>
  <c r="BD360" i="1"/>
  <c r="BA360" i="1" s="1"/>
  <c r="Q360" i="1"/>
  <c r="BC360" i="1" l="1"/>
  <c r="BF360" i="1" s="1"/>
  <c r="BB360" i="1"/>
  <c r="AZ361" i="1" s="1"/>
  <c r="E361" i="1"/>
  <c r="BT361" i="1" s="1"/>
  <c r="AI360" i="1"/>
  <c r="BS361" i="1" s="1"/>
  <c r="AN361" i="1" s="1"/>
  <c r="M361" i="1" s="1"/>
  <c r="BE361" i="1" l="1"/>
  <c r="AE361" i="1"/>
  <c r="I361" i="1"/>
  <c r="BD361" i="1" l="1"/>
  <c r="BA361" i="1" s="1"/>
  <c r="BQ361" i="1"/>
  <c r="Q361" i="1"/>
  <c r="BC361" i="1" l="1"/>
  <c r="BF361" i="1" s="1"/>
  <c r="BB361" i="1"/>
  <c r="AZ362" i="1" s="1"/>
  <c r="AI361" i="1"/>
  <c r="BS362" i="1" s="1"/>
  <c r="AN362" i="1" s="1"/>
  <c r="Z362" i="1" s="1"/>
  <c r="V362" i="1" s="1"/>
  <c r="AD362" i="1" s="1"/>
  <c r="E362" i="1"/>
  <c r="BT362" i="1" s="1"/>
  <c r="R368" i="1" l="1"/>
  <c r="AD363" i="1"/>
  <c r="AD364" i="1" s="1"/>
  <c r="AD365" i="1" s="1"/>
  <c r="AD366" i="1" s="1"/>
  <c r="AD367" i="1" s="1"/>
  <c r="M362" i="1"/>
  <c r="AE362" i="1" l="1"/>
  <c r="BE362" i="1"/>
  <c r="I362" i="1"/>
  <c r="BQ362" i="1" l="1"/>
  <c r="BD362" i="1"/>
  <c r="BA362" i="1" s="1"/>
  <c r="Q362" i="1"/>
  <c r="BC362" i="1" l="1"/>
  <c r="BF362" i="1" s="1"/>
  <c r="BB362" i="1"/>
  <c r="AZ363" i="1" s="1"/>
  <c r="AI362" i="1"/>
  <c r="BS363" i="1" s="1"/>
  <c r="AN363" i="1" s="1"/>
  <c r="M363" i="1" s="1"/>
  <c r="E363" i="1"/>
  <c r="BT363" i="1" s="1"/>
  <c r="BE363" i="1" l="1"/>
  <c r="AE363" i="1"/>
  <c r="I363" i="1"/>
  <c r="BD363" i="1" l="1"/>
  <c r="BA363" i="1" s="1"/>
  <c r="BQ363" i="1"/>
  <c r="Q363" i="1"/>
  <c r="BC363" i="1" l="1"/>
  <c r="BF363" i="1" s="1"/>
  <c r="BB363" i="1"/>
  <c r="AZ364" i="1" s="1"/>
  <c r="AI363" i="1"/>
  <c r="BS364" i="1" s="1"/>
  <c r="AN364" i="1" s="1"/>
  <c r="M364" i="1" s="1"/>
  <c r="E364" i="1"/>
  <c r="BT364" i="1" s="1"/>
  <c r="AE364" i="1" l="1"/>
  <c r="BE364" i="1"/>
  <c r="I364" i="1"/>
  <c r="BD364" i="1" l="1"/>
  <c r="BA364" i="1" s="1"/>
  <c r="BQ364" i="1"/>
  <c r="Q364" i="1"/>
  <c r="BC364" i="1" l="1"/>
  <c r="BF364" i="1" s="1"/>
  <c r="BB364" i="1"/>
  <c r="AZ365" i="1" s="1"/>
  <c r="AI364" i="1"/>
  <c r="BS365" i="1" s="1"/>
  <c r="AN365" i="1" s="1"/>
  <c r="M365" i="1" s="1"/>
  <c r="E365" i="1"/>
  <c r="BT365" i="1" s="1"/>
  <c r="AE365" i="1" l="1"/>
  <c r="BE365" i="1"/>
  <c r="I365" i="1"/>
  <c r="BD365" i="1" l="1"/>
  <c r="BA365" i="1" s="1"/>
  <c r="BQ365" i="1"/>
  <c r="Q365" i="1"/>
  <c r="BC365" i="1" l="1"/>
  <c r="BF365" i="1" s="1"/>
  <c r="BB365" i="1"/>
  <c r="AZ366" i="1" s="1"/>
  <c r="E366" i="1"/>
  <c r="BT366" i="1" s="1"/>
  <c r="AI365" i="1"/>
  <c r="BS366" i="1" s="1"/>
  <c r="AN366" i="1" s="1"/>
  <c r="M366" i="1" s="1"/>
  <c r="AE366" i="1" l="1"/>
  <c r="BE366" i="1"/>
  <c r="I366" i="1"/>
  <c r="BQ366" i="1" l="1"/>
  <c r="BD366" i="1"/>
  <c r="BA366" i="1" s="1"/>
  <c r="Q366" i="1"/>
  <c r="BC366" i="1" l="1"/>
  <c r="BF366" i="1" s="1"/>
  <c r="BB366" i="1"/>
  <c r="AZ367" i="1" s="1"/>
  <c r="E367" i="1"/>
  <c r="BT367" i="1" s="1"/>
  <c r="AI366" i="1"/>
  <c r="BS367" i="1" s="1"/>
  <c r="AN367" i="1" s="1"/>
  <c r="M367" i="1" s="1"/>
  <c r="AE367" i="1" l="1"/>
  <c r="BE367" i="1"/>
  <c r="I367" i="1"/>
  <c r="BQ367" i="1" l="1"/>
  <c r="BD367" i="1"/>
  <c r="BA367" i="1" s="1"/>
  <c r="Q367" i="1"/>
  <c r="BC367" i="1" l="1"/>
  <c r="BF367" i="1" s="1"/>
  <c r="BB367" i="1"/>
  <c r="AZ368" i="1" s="1"/>
  <c r="E368" i="1"/>
  <c r="BT368" i="1" s="1"/>
  <c r="AI367" i="1"/>
  <c r="BS368" i="1" s="1"/>
  <c r="AN368" i="1" s="1"/>
  <c r="Z368" i="1" s="1"/>
  <c r="V368" i="1" s="1"/>
  <c r="AD368" i="1" s="1"/>
  <c r="AD369" i="1" l="1"/>
  <c r="AD370" i="1" s="1"/>
  <c r="AD371" i="1" s="1"/>
  <c r="AD372" i="1" s="1"/>
  <c r="AD373" i="1" s="1"/>
  <c r="R374" i="1"/>
  <c r="M368" i="1"/>
  <c r="AE368" i="1" l="1"/>
  <c r="BE368" i="1"/>
  <c r="I368" i="1"/>
  <c r="BD368" i="1" l="1"/>
  <c r="BA368" i="1" s="1"/>
  <c r="BQ368" i="1"/>
  <c r="Q368" i="1"/>
  <c r="BC368" i="1" l="1"/>
  <c r="BF368" i="1" s="1"/>
  <c r="BB368" i="1"/>
  <c r="AZ369" i="1" s="1"/>
  <c r="E369" i="1"/>
  <c r="BT369" i="1" s="1"/>
  <c r="AI368" i="1"/>
  <c r="BS369" i="1" s="1"/>
  <c r="AN369" i="1" s="1"/>
  <c r="M369" i="1" s="1"/>
  <c r="BE369" i="1" l="1"/>
  <c r="AE369" i="1"/>
  <c r="I369" i="1"/>
  <c r="BD369" i="1" l="1"/>
  <c r="BA369" i="1" s="1"/>
  <c r="BQ369" i="1"/>
  <c r="Q369" i="1"/>
  <c r="BC369" i="1" l="1"/>
  <c r="BF369" i="1" s="1"/>
  <c r="BB369" i="1"/>
  <c r="AZ370" i="1" s="1"/>
  <c r="AI369" i="1"/>
  <c r="BS370" i="1" s="1"/>
  <c r="AN370" i="1" s="1"/>
  <c r="M370" i="1" s="1"/>
  <c r="E370" i="1"/>
  <c r="BT370" i="1" s="1"/>
  <c r="BE370" i="1" l="1"/>
  <c r="AE370" i="1"/>
  <c r="I370" i="1"/>
  <c r="BD370" i="1" l="1"/>
  <c r="BA370" i="1" s="1"/>
  <c r="BQ370" i="1"/>
  <c r="Q370" i="1"/>
  <c r="BC370" i="1" l="1"/>
  <c r="BF370" i="1" s="1"/>
  <c r="BB370" i="1"/>
  <c r="AZ371" i="1" s="1"/>
  <c r="AI370" i="1"/>
  <c r="BS371" i="1" s="1"/>
  <c r="AN371" i="1" s="1"/>
  <c r="M371" i="1" s="1"/>
  <c r="E371" i="1"/>
  <c r="BT371" i="1" s="1"/>
  <c r="AE371" i="1" l="1"/>
  <c r="BE371" i="1"/>
  <c r="I371" i="1"/>
  <c r="BQ371" i="1" l="1"/>
  <c r="BD371" i="1"/>
  <c r="BA371" i="1" s="1"/>
  <c r="Q371" i="1"/>
  <c r="BC371" i="1" l="1"/>
  <c r="BF371" i="1" s="1"/>
  <c r="BB371" i="1"/>
  <c r="AZ372" i="1" s="1"/>
  <c r="AI371" i="1"/>
  <c r="BS372" i="1" s="1"/>
  <c r="AN372" i="1" s="1"/>
  <c r="M372" i="1" s="1"/>
  <c r="E372" i="1"/>
  <c r="BT372" i="1" s="1"/>
  <c r="BE372" i="1" l="1"/>
  <c r="AE372" i="1"/>
  <c r="I372" i="1"/>
  <c r="BD372" i="1" l="1"/>
  <c r="BA372" i="1" s="1"/>
  <c r="BQ372" i="1"/>
  <c r="Q372" i="1"/>
  <c r="BC372" i="1" l="1"/>
  <c r="BF372" i="1" s="1"/>
  <c r="BB372" i="1"/>
  <c r="AZ373" i="1" s="1"/>
  <c r="AI372" i="1"/>
  <c r="BS373" i="1" s="1"/>
  <c r="AN373" i="1" s="1"/>
  <c r="M373" i="1" s="1"/>
  <c r="E373" i="1"/>
  <c r="BT373" i="1" s="1"/>
  <c r="AE373" i="1" l="1"/>
  <c r="BE373" i="1"/>
  <c r="I373" i="1"/>
  <c r="BD373" i="1" l="1"/>
  <c r="BA373" i="1" s="1"/>
  <c r="BQ373" i="1"/>
  <c r="Q373" i="1"/>
  <c r="BC373" i="1" l="1"/>
  <c r="BF373" i="1" s="1"/>
  <c r="BB373" i="1"/>
  <c r="AZ374" i="1" s="1"/>
  <c r="AI373" i="1"/>
  <c r="BS374" i="1" s="1"/>
  <c r="AN374" i="1" s="1"/>
  <c r="Z374" i="1" s="1"/>
  <c r="V374" i="1" s="1"/>
  <c r="AD374" i="1" s="1"/>
  <c r="E374" i="1"/>
  <c r="BT374" i="1" s="1"/>
  <c r="AD375" i="1" l="1"/>
  <c r="AD376" i="1" s="1"/>
  <c r="AD377" i="1" s="1"/>
  <c r="AD378" i="1" s="1"/>
  <c r="AD379" i="1" s="1"/>
  <c r="R380" i="1"/>
  <c r="AR386" i="1" s="1"/>
  <c r="M374" i="1"/>
  <c r="AE374" i="1" l="1"/>
  <c r="BE374" i="1"/>
  <c r="I374" i="1"/>
  <c r="BD374" i="1" l="1"/>
  <c r="BA374" i="1" s="1"/>
  <c r="BQ374" i="1"/>
  <c r="Q374" i="1"/>
  <c r="BC374" i="1" l="1"/>
  <c r="BF374" i="1" s="1"/>
  <c r="BB374" i="1"/>
  <c r="AZ375" i="1" s="1"/>
  <c r="E375" i="1"/>
  <c r="BT375" i="1" s="1"/>
  <c r="AI374" i="1"/>
  <c r="BS375" i="1" s="1"/>
  <c r="AN375" i="1" s="1"/>
  <c r="M375" i="1" s="1"/>
  <c r="AE375" i="1" l="1"/>
  <c r="BE375" i="1"/>
  <c r="I375" i="1"/>
  <c r="BQ375" i="1" l="1"/>
  <c r="BD375" i="1"/>
  <c r="BA375" i="1" s="1"/>
  <c r="Q375" i="1"/>
  <c r="BC375" i="1" l="1"/>
  <c r="BF375" i="1" s="1"/>
  <c r="BB375" i="1"/>
  <c r="AZ376" i="1" s="1"/>
  <c r="AI375" i="1"/>
  <c r="BS376" i="1" s="1"/>
  <c r="AN376" i="1" s="1"/>
  <c r="M376" i="1" s="1"/>
  <c r="E376" i="1"/>
  <c r="BT376" i="1" s="1"/>
  <c r="BE376" i="1" l="1"/>
  <c r="AE376" i="1"/>
  <c r="I376" i="1"/>
  <c r="BQ376" i="1" l="1"/>
  <c r="BD376" i="1"/>
  <c r="BA376" i="1" s="1"/>
  <c r="Q376" i="1"/>
  <c r="BC376" i="1" l="1"/>
  <c r="BF376" i="1" s="1"/>
  <c r="BB376" i="1"/>
  <c r="AZ377" i="1" s="1"/>
  <c r="AI376" i="1"/>
  <c r="BS377" i="1" s="1"/>
  <c r="AN377" i="1" s="1"/>
  <c r="M377" i="1" s="1"/>
  <c r="E377" i="1"/>
  <c r="BT377" i="1" s="1"/>
  <c r="BE377" i="1" l="1"/>
  <c r="AE377" i="1"/>
  <c r="I377" i="1"/>
  <c r="BD377" i="1" l="1"/>
  <c r="BA377" i="1" s="1"/>
  <c r="BQ377" i="1"/>
  <c r="Q377" i="1"/>
  <c r="BC377" i="1" l="1"/>
  <c r="BF377" i="1" s="1"/>
  <c r="BB377" i="1"/>
  <c r="AZ378" i="1" s="1"/>
  <c r="E378" i="1"/>
  <c r="BT378" i="1" s="1"/>
  <c r="AI377" i="1"/>
  <c r="BS378" i="1" s="1"/>
  <c r="AN378" i="1" s="1"/>
  <c r="M378" i="1" s="1"/>
  <c r="BE378" i="1" l="1"/>
  <c r="AE378" i="1"/>
  <c r="I378" i="1"/>
  <c r="BQ378" i="1" l="1"/>
  <c r="BD378" i="1"/>
  <c r="BA378" i="1" s="1"/>
  <c r="Q378" i="1"/>
  <c r="BC378" i="1" l="1"/>
  <c r="BF378" i="1" s="1"/>
  <c r="BB378" i="1"/>
  <c r="AZ379" i="1" s="1"/>
  <c r="E379" i="1"/>
  <c r="BT379" i="1" s="1"/>
  <c r="AI378" i="1"/>
  <c r="BS379" i="1" s="1"/>
  <c r="AN379" i="1" s="1"/>
  <c r="M379" i="1" s="1"/>
  <c r="AE379" i="1" l="1"/>
  <c r="BE379" i="1"/>
  <c r="I379" i="1"/>
  <c r="BD379" i="1" l="1"/>
  <c r="BA379" i="1" s="1"/>
  <c r="BQ379" i="1"/>
  <c r="Q379" i="1"/>
  <c r="BC379" i="1" l="1"/>
  <c r="BF379" i="1" s="1"/>
  <c r="BB379" i="1"/>
  <c r="AZ380" i="1" s="1"/>
  <c r="AI379" i="1"/>
  <c r="BS380" i="1" s="1"/>
  <c r="AN380" i="1" s="1"/>
  <c r="Z380" i="1" s="1"/>
  <c r="V380" i="1" s="1"/>
  <c r="AD380" i="1" s="1"/>
  <c r="E380" i="1"/>
  <c r="M380" i="1" l="1"/>
  <c r="AE380" i="1" s="1"/>
  <c r="BT380" i="1"/>
  <c r="AR381" i="1"/>
  <c r="AD381" i="1"/>
  <c r="AD382" i="1" s="1"/>
  <c r="AD383" i="1" s="1"/>
  <c r="AD384" i="1" s="1"/>
  <c r="AD385" i="1" s="1"/>
  <c r="I380" i="1" l="1"/>
  <c r="BD380" i="1" s="1"/>
  <c r="BA380" i="1" s="1"/>
  <c r="BE380" i="1"/>
  <c r="BC380" i="1" l="1"/>
  <c r="BF380" i="1" s="1"/>
  <c r="BB380" i="1"/>
  <c r="AZ381" i="1" s="1"/>
  <c r="Q380" i="1"/>
  <c r="AI380" i="1" s="1"/>
  <c r="BS381" i="1" s="1"/>
  <c r="AN381" i="1" s="1"/>
  <c r="BQ380" i="1"/>
  <c r="AQ381" i="1" l="1"/>
  <c r="AS381" i="1" s="1"/>
  <c r="E381" i="1" s="1"/>
  <c r="Y14" i="1" s="1"/>
  <c r="W14" i="1"/>
  <c r="M381" i="1"/>
  <c r="BT381" i="1" l="1"/>
  <c r="BE381" i="1"/>
  <c r="AE381" i="1"/>
  <c r="I381" i="1"/>
  <c r="BD381" i="1" l="1"/>
  <c r="BA381" i="1" s="1"/>
  <c r="BQ381" i="1"/>
  <c r="Q381" i="1"/>
  <c r="BC381" i="1" l="1"/>
  <c r="BF381" i="1" s="1"/>
  <c r="BB381" i="1"/>
  <c r="AZ382" i="1" s="1"/>
  <c r="E382" i="1"/>
  <c r="BT382" i="1" s="1"/>
  <c r="AI381" i="1"/>
  <c r="BS382" i="1" s="1"/>
  <c r="AN382" i="1" s="1"/>
  <c r="M382" i="1" s="1"/>
  <c r="BE382" i="1" l="1"/>
  <c r="AE382" i="1"/>
  <c r="I382" i="1"/>
  <c r="BQ382" i="1" l="1"/>
  <c r="BD382" i="1"/>
  <c r="BA382" i="1" s="1"/>
  <c r="Q382" i="1"/>
  <c r="BC382" i="1" l="1"/>
  <c r="BF382" i="1" s="1"/>
  <c r="BB382" i="1"/>
  <c r="AZ383" i="1" s="1"/>
  <c r="AI382" i="1"/>
  <c r="BS383" i="1" s="1"/>
  <c r="AN383" i="1" s="1"/>
  <c r="M383" i="1" s="1"/>
  <c r="E383" i="1"/>
  <c r="BT383" i="1" s="1"/>
  <c r="BE383" i="1" l="1"/>
  <c r="AE383" i="1"/>
  <c r="I383" i="1"/>
  <c r="BQ383" i="1" l="1"/>
  <c r="BD383" i="1"/>
  <c r="BA383" i="1" s="1"/>
  <c r="Q383" i="1"/>
  <c r="BC383" i="1" l="1"/>
  <c r="BF383" i="1" s="1"/>
  <c r="BB383" i="1"/>
  <c r="AZ384" i="1" s="1"/>
  <c r="E384" i="1"/>
  <c r="BT384" i="1" s="1"/>
  <c r="AI383" i="1"/>
  <c r="BS384" i="1" s="1"/>
  <c r="AN384" i="1" s="1"/>
  <c r="M384" i="1" s="1"/>
  <c r="BE384" i="1" l="1"/>
  <c r="AE384" i="1"/>
  <c r="I384" i="1"/>
  <c r="BD384" i="1" l="1"/>
  <c r="BA384" i="1" s="1"/>
  <c r="BQ384" i="1"/>
  <c r="Q384" i="1"/>
  <c r="BC384" i="1" l="1"/>
  <c r="BF384" i="1" s="1"/>
  <c r="BB384" i="1"/>
  <c r="AZ385" i="1" s="1"/>
  <c r="E385" i="1"/>
  <c r="BT385" i="1" s="1"/>
  <c r="AI384" i="1"/>
  <c r="BS385" i="1" s="1"/>
  <c r="AN385" i="1" s="1"/>
  <c r="M385" i="1" s="1"/>
  <c r="BE385" i="1" l="1"/>
  <c r="AE385" i="1"/>
  <c r="I385" i="1"/>
  <c r="BD385" i="1" l="1"/>
  <c r="BA385" i="1" s="1"/>
  <c r="BQ385" i="1"/>
  <c r="Q385" i="1"/>
  <c r="BC385" i="1" l="1"/>
  <c r="BF385" i="1" s="1"/>
  <c r="BB385" i="1"/>
  <c r="AZ386" i="1" s="1"/>
  <c r="E386" i="1"/>
  <c r="BT386" i="1" s="1"/>
  <c r="AI385" i="1"/>
  <c r="BS386" i="1" s="1"/>
  <c r="AN386" i="1" s="1"/>
  <c r="AQ386" i="1" l="1"/>
  <c r="AS386" i="1" s="1"/>
  <c r="R386" i="1" s="1"/>
  <c r="Z386" i="1"/>
  <c r="M386" i="1"/>
  <c r="I386" i="1" s="1"/>
  <c r="V386" i="1" l="1"/>
  <c r="AD386" i="1" s="1"/>
  <c r="AD387" i="1" s="1"/>
  <c r="AD388" i="1" s="1"/>
  <c r="AD389" i="1" s="1"/>
  <c r="AD390" i="1" s="1"/>
  <c r="AD391" i="1" s="1"/>
  <c r="BD386" i="1"/>
  <c r="BA386" i="1" s="1"/>
  <c r="BQ386" i="1"/>
  <c r="Q386" i="1"/>
  <c r="AE386" i="1"/>
  <c r="BE386" i="1"/>
  <c r="BC386" i="1" l="1"/>
  <c r="BF386" i="1" s="1"/>
  <c r="BB386" i="1"/>
  <c r="AZ387" i="1" s="1"/>
  <c r="R392" i="1"/>
  <c r="AI386" i="1"/>
  <c r="BS387" i="1" s="1"/>
  <c r="AN387" i="1" s="1"/>
  <c r="M387" i="1" s="1"/>
  <c r="E387" i="1"/>
  <c r="BT387" i="1" s="1"/>
  <c r="BE387" i="1" l="1"/>
  <c r="AE387" i="1"/>
  <c r="I387" i="1"/>
  <c r="BD387" i="1" l="1"/>
  <c r="BA387" i="1" s="1"/>
  <c r="BQ387" i="1"/>
  <c r="Q387" i="1"/>
  <c r="BC387" i="1" l="1"/>
  <c r="BF387" i="1" s="1"/>
  <c r="BB387" i="1"/>
  <c r="AZ388" i="1" s="1"/>
  <c r="AI387" i="1"/>
  <c r="BS388" i="1" s="1"/>
  <c r="AN388" i="1" s="1"/>
  <c r="M388" i="1" s="1"/>
  <c r="E388" i="1"/>
  <c r="BT388" i="1" s="1"/>
  <c r="BE388" i="1" l="1"/>
  <c r="AE388" i="1"/>
  <c r="I388" i="1"/>
  <c r="BQ388" i="1" l="1"/>
  <c r="BD388" i="1"/>
  <c r="BA388" i="1" s="1"/>
  <c r="Q388" i="1"/>
  <c r="BC388" i="1" l="1"/>
  <c r="BF388" i="1" s="1"/>
  <c r="BB388" i="1"/>
  <c r="AZ389" i="1" s="1"/>
  <c r="E389" i="1"/>
  <c r="BT389" i="1" s="1"/>
  <c r="AI388" i="1"/>
  <c r="BS389" i="1" s="1"/>
  <c r="AN389" i="1" s="1"/>
  <c r="M389" i="1" s="1"/>
  <c r="BE389" i="1" l="1"/>
  <c r="AE389" i="1"/>
  <c r="I389" i="1"/>
  <c r="BQ389" i="1" l="1"/>
  <c r="BD389" i="1"/>
  <c r="BA389" i="1" s="1"/>
  <c r="Q389" i="1"/>
  <c r="BC389" i="1" l="1"/>
  <c r="BF389" i="1" s="1"/>
  <c r="BB389" i="1"/>
  <c r="AZ390" i="1" s="1"/>
  <c r="E390" i="1"/>
  <c r="BT390" i="1" s="1"/>
  <c r="AI389" i="1"/>
  <c r="BS390" i="1" s="1"/>
  <c r="AN390" i="1" s="1"/>
  <c r="M390" i="1" s="1"/>
  <c r="AE390" i="1" l="1"/>
  <c r="BE390" i="1"/>
  <c r="I390" i="1"/>
  <c r="BD390" i="1" l="1"/>
  <c r="BA390" i="1" s="1"/>
  <c r="BQ390" i="1"/>
  <c r="Q390" i="1"/>
  <c r="BC390" i="1" l="1"/>
  <c r="BF390" i="1" s="1"/>
  <c r="BB390" i="1"/>
  <c r="AZ391" i="1" s="1"/>
  <c r="AI390" i="1"/>
  <c r="BS391" i="1" s="1"/>
  <c r="AN391" i="1" s="1"/>
  <c r="M391" i="1" s="1"/>
  <c r="E391" i="1"/>
  <c r="BT391" i="1" s="1"/>
  <c r="I391" i="1" l="1"/>
  <c r="AE391" i="1"/>
  <c r="BE391" i="1"/>
  <c r="BQ391" i="1" l="1"/>
  <c r="BD391" i="1"/>
  <c r="BA391" i="1" s="1"/>
  <c r="Q391" i="1"/>
  <c r="BC391" i="1" l="1"/>
  <c r="BF391" i="1" s="1"/>
  <c r="BB391" i="1"/>
  <c r="AZ392" i="1" s="1"/>
  <c r="AI391" i="1"/>
  <c r="BS392" i="1" s="1"/>
  <c r="AN392" i="1" s="1"/>
  <c r="Z392" i="1" s="1"/>
  <c r="V392" i="1" s="1"/>
  <c r="AD392" i="1" s="1"/>
  <c r="E392" i="1"/>
  <c r="BT392" i="1" s="1"/>
  <c r="M392" i="1" l="1"/>
  <c r="BE392" i="1" s="1"/>
  <c r="R398" i="1"/>
  <c r="AD393" i="1"/>
  <c r="AD394" i="1" s="1"/>
  <c r="AD395" i="1" s="1"/>
  <c r="AD396" i="1" s="1"/>
  <c r="AD397" i="1" s="1"/>
  <c r="I392" i="1" l="1"/>
  <c r="BQ392" i="1" s="1"/>
  <c r="AE392" i="1"/>
  <c r="Q392" i="1" l="1"/>
  <c r="E393" i="1" s="1"/>
  <c r="BT393" i="1" s="1"/>
  <c r="BD392" i="1"/>
  <c r="BA392" i="1" s="1"/>
  <c r="BC392" i="1" l="1"/>
  <c r="BF392" i="1" s="1"/>
  <c r="BB392" i="1"/>
  <c r="AZ393" i="1" s="1"/>
  <c r="AI392" i="1"/>
  <c r="BS393" i="1" s="1"/>
  <c r="AN393" i="1" s="1"/>
  <c r="M393" i="1" s="1"/>
  <c r="I393" i="1" s="1"/>
  <c r="AE393" i="1" l="1"/>
  <c r="BE393" i="1"/>
  <c r="BQ393" i="1"/>
  <c r="BD393" i="1"/>
  <c r="BA393" i="1" s="1"/>
  <c r="Q393" i="1"/>
  <c r="BC393" i="1" l="1"/>
  <c r="BF393" i="1" s="1"/>
  <c r="BB393" i="1"/>
  <c r="AZ394" i="1" s="1"/>
  <c r="AI393" i="1"/>
  <c r="BS394" i="1" s="1"/>
  <c r="AN394" i="1" s="1"/>
  <c r="M394" i="1" s="1"/>
  <c r="E394" i="1"/>
  <c r="BT394" i="1" s="1"/>
  <c r="AE394" i="1" l="1"/>
  <c r="BE394" i="1"/>
  <c r="I394" i="1"/>
  <c r="BQ394" i="1" l="1"/>
  <c r="BD394" i="1"/>
  <c r="BA394" i="1" s="1"/>
  <c r="Q394" i="1"/>
  <c r="BC394" i="1" l="1"/>
  <c r="BF394" i="1" s="1"/>
  <c r="BB394" i="1"/>
  <c r="AZ395" i="1" s="1"/>
  <c r="E395" i="1"/>
  <c r="BT395" i="1" s="1"/>
  <c r="AI394" i="1"/>
  <c r="BS395" i="1" s="1"/>
  <c r="AN395" i="1" s="1"/>
  <c r="M395" i="1" s="1"/>
  <c r="AE395" i="1" l="1"/>
  <c r="BE395" i="1"/>
  <c r="I395" i="1"/>
  <c r="BD395" i="1" l="1"/>
  <c r="BA395" i="1" s="1"/>
  <c r="BQ395" i="1"/>
  <c r="Q395" i="1"/>
  <c r="BC395" i="1" l="1"/>
  <c r="BF395" i="1" s="1"/>
  <c r="BB395" i="1"/>
  <c r="AZ396" i="1" s="1"/>
  <c r="AI395" i="1"/>
  <c r="BS396" i="1" s="1"/>
  <c r="AN396" i="1" s="1"/>
  <c r="M396" i="1" s="1"/>
  <c r="E396" i="1"/>
  <c r="BT396" i="1" s="1"/>
  <c r="BE396" i="1" l="1"/>
  <c r="AE396" i="1"/>
  <c r="I396" i="1"/>
  <c r="BD396" i="1" l="1"/>
  <c r="BA396" i="1" s="1"/>
  <c r="BQ396" i="1"/>
  <c r="Q396" i="1"/>
  <c r="BC396" i="1" l="1"/>
  <c r="BF396" i="1" s="1"/>
  <c r="BB396" i="1"/>
  <c r="AZ397" i="1" s="1"/>
  <c r="E397" i="1"/>
  <c r="BT397" i="1" s="1"/>
  <c r="AI396" i="1"/>
  <c r="BS397" i="1" s="1"/>
  <c r="AN397" i="1" s="1"/>
  <c r="M397" i="1" s="1"/>
  <c r="I397" i="1" l="1"/>
  <c r="BE397" i="1"/>
  <c r="AE397" i="1"/>
  <c r="BQ397" i="1" l="1"/>
  <c r="BD397" i="1"/>
  <c r="BA397" i="1" s="1"/>
  <c r="Q397" i="1"/>
  <c r="BC397" i="1" l="1"/>
  <c r="BF397" i="1" s="1"/>
  <c r="BB397" i="1"/>
  <c r="AZ398" i="1" s="1"/>
  <c r="AI397" i="1"/>
  <c r="BS398" i="1" s="1"/>
  <c r="AN398" i="1" s="1"/>
  <c r="Z398" i="1" s="1"/>
  <c r="V398" i="1" s="1"/>
  <c r="AD398" i="1" s="1"/>
  <c r="E398" i="1"/>
  <c r="BT398" i="1" s="1"/>
  <c r="M398" i="1" l="1"/>
  <c r="R404" i="1"/>
  <c r="AD399" i="1"/>
  <c r="AD400" i="1" s="1"/>
  <c r="AD401" i="1" s="1"/>
  <c r="AD402" i="1" s="1"/>
  <c r="AD403" i="1" s="1"/>
  <c r="AE398" i="1" l="1"/>
  <c r="BE398" i="1"/>
  <c r="I398" i="1"/>
  <c r="BQ398" i="1" l="1"/>
  <c r="BD398" i="1"/>
  <c r="BA398" i="1" s="1"/>
  <c r="Q398" i="1"/>
  <c r="BC398" i="1" l="1"/>
  <c r="BF398" i="1" s="1"/>
  <c r="BB398" i="1"/>
  <c r="AZ399" i="1" s="1"/>
  <c r="E399" i="1"/>
  <c r="BT399" i="1" s="1"/>
  <c r="AI398" i="1"/>
  <c r="BS399" i="1" s="1"/>
  <c r="AN399" i="1" s="1"/>
  <c r="M399" i="1" s="1"/>
  <c r="AE399" i="1" l="1"/>
  <c r="BE399" i="1"/>
  <c r="I399" i="1"/>
  <c r="BD399" i="1" l="1"/>
  <c r="BA399" i="1" s="1"/>
  <c r="BQ399" i="1"/>
  <c r="Q399" i="1"/>
  <c r="BC399" i="1" l="1"/>
  <c r="BF399" i="1" s="1"/>
  <c r="BB399" i="1"/>
  <c r="AZ400" i="1" s="1"/>
  <c r="AI399" i="1"/>
  <c r="BS400" i="1" s="1"/>
  <c r="AN400" i="1" s="1"/>
  <c r="M400" i="1" s="1"/>
  <c r="E400" i="1"/>
  <c r="BT400" i="1" s="1"/>
  <c r="BE400" i="1" l="1"/>
  <c r="AE400" i="1"/>
  <c r="I400" i="1"/>
  <c r="BD400" i="1" l="1"/>
  <c r="BA400" i="1" s="1"/>
  <c r="BQ400" i="1"/>
  <c r="Q400" i="1"/>
  <c r="BC400" i="1" l="1"/>
  <c r="BF400" i="1" s="1"/>
  <c r="BB400" i="1"/>
  <c r="AZ401" i="1" s="1"/>
  <c r="E401" i="1"/>
  <c r="BT401" i="1" s="1"/>
  <c r="AI400" i="1"/>
  <c r="BS401" i="1" s="1"/>
  <c r="AN401" i="1" s="1"/>
  <c r="M401" i="1" s="1"/>
  <c r="AE401" i="1" l="1"/>
  <c r="BE401" i="1"/>
  <c r="I401" i="1"/>
  <c r="BD401" i="1" l="1"/>
  <c r="BA401" i="1" s="1"/>
  <c r="BQ401" i="1"/>
  <c r="Q401" i="1"/>
  <c r="BC401" i="1" l="1"/>
  <c r="BF401" i="1" s="1"/>
  <c r="BB401" i="1"/>
  <c r="AZ402" i="1" s="1"/>
  <c r="E402" i="1"/>
  <c r="BT402" i="1" s="1"/>
  <c r="AI401" i="1"/>
  <c r="BS402" i="1" s="1"/>
  <c r="AN402" i="1" s="1"/>
  <c r="M402" i="1" s="1"/>
  <c r="AE402" i="1" l="1"/>
  <c r="BE402" i="1"/>
  <c r="I402" i="1"/>
  <c r="BD402" i="1" l="1"/>
  <c r="BA402" i="1" s="1"/>
  <c r="BQ402" i="1"/>
  <c r="Q402" i="1"/>
  <c r="BC402" i="1" l="1"/>
  <c r="BF402" i="1" s="1"/>
  <c r="BB402" i="1"/>
  <c r="AZ403" i="1" s="1"/>
  <c r="AI402" i="1"/>
  <c r="BS403" i="1" s="1"/>
  <c r="AN403" i="1" s="1"/>
  <c r="M403" i="1" s="1"/>
  <c r="E403" i="1"/>
  <c r="BT403" i="1" s="1"/>
  <c r="AE403" i="1" l="1"/>
  <c r="BE403" i="1"/>
  <c r="I403" i="1"/>
  <c r="BD403" i="1" l="1"/>
  <c r="BA403" i="1" s="1"/>
  <c r="BQ403" i="1"/>
  <c r="Q403" i="1"/>
  <c r="BC403" i="1" l="1"/>
  <c r="BF403" i="1" s="1"/>
  <c r="BB403" i="1"/>
  <c r="AZ404" i="1" s="1"/>
  <c r="E404" i="1"/>
  <c r="BT404" i="1" s="1"/>
  <c r="AI403" i="1"/>
  <c r="BS404" i="1" s="1"/>
  <c r="AN404" i="1" s="1"/>
  <c r="Z404" i="1" s="1"/>
  <c r="V404" i="1" s="1"/>
  <c r="AD404" i="1" s="1"/>
  <c r="AD405" i="1" l="1"/>
  <c r="AD406" i="1" s="1"/>
  <c r="AD407" i="1" s="1"/>
  <c r="AD408" i="1" s="1"/>
  <c r="AD409" i="1" s="1"/>
  <c r="R410" i="1"/>
  <c r="M404" i="1"/>
  <c r="I404" i="1" s="1"/>
  <c r="BD404" i="1" l="1"/>
  <c r="BA404" i="1" s="1"/>
  <c r="BQ404" i="1"/>
  <c r="Q404" i="1"/>
  <c r="AE404" i="1"/>
  <c r="BE404" i="1"/>
  <c r="BC404" i="1" l="1"/>
  <c r="BF404" i="1" s="1"/>
  <c r="BB404" i="1"/>
  <c r="AZ405" i="1" s="1"/>
  <c r="E405" i="1"/>
  <c r="BT405" i="1" s="1"/>
  <c r="AI404" i="1"/>
  <c r="BS405" i="1" s="1"/>
  <c r="AN405" i="1" s="1"/>
  <c r="M405" i="1" s="1"/>
  <c r="AE405" i="1" l="1"/>
  <c r="BE405" i="1"/>
  <c r="I405" i="1"/>
  <c r="BQ405" i="1" l="1"/>
  <c r="BD405" i="1"/>
  <c r="BA405" i="1" s="1"/>
  <c r="Q405" i="1"/>
  <c r="BC405" i="1" l="1"/>
  <c r="BF405" i="1" s="1"/>
  <c r="BB405" i="1"/>
  <c r="AZ406" i="1" s="1"/>
  <c r="AI405" i="1"/>
  <c r="BS406" i="1" s="1"/>
  <c r="AN406" i="1" s="1"/>
  <c r="M406" i="1" s="1"/>
  <c r="E406" i="1"/>
  <c r="BT406" i="1" s="1"/>
  <c r="BE406" i="1" l="1"/>
  <c r="AE406" i="1"/>
  <c r="I406" i="1"/>
  <c r="BQ406" i="1" l="1"/>
  <c r="BD406" i="1"/>
  <c r="BA406" i="1" s="1"/>
  <c r="Q406" i="1"/>
  <c r="BC406" i="1" l="1"/>
  <c r="BF406" i="1" s="1"/>
  <c r="BB406" i="1"/>
  <c r="AZ407" i="1" s="1"/>
  <c r="AI406" i="1"/>
  <c r="BS407" i="1" s="1"/>
  <c r="AN407" i="1" s="1"/>
  <c r="M407" i="1" s="1"/>
  <c r="E407" i="1"/>
  <c r="BT407" i="1" s="1"/>
  <c r="BE407" i="1" l="1"/>
  <c r="AE407" i="1"/>
  <c r="I407" i="1"/>
  <c r="BD407" i="1" l="1"/>
  <c r="BA407" i="1" s="1"/>
  <c r="BQ407" i="1"/>
  <c r="Q407" i="1"/>
  <c r="BC407" i="1" l="1"/>
  <c r="BF407" i="1" s="1"/>
  <c r="BB407" i="1"/>
  <c r="AZ408" i="1" s="1"/>
  <c r="E408" i="1"/>
  <c r="BT408" i="1" s="1"/>
  <c r="AI407" i="1"/>
  <c r="BS408" i="1" s="1"/>
  <c r="AN408" i="1" s="1"/>
  <c r="M408" i="1" s="1"/>
  <c r="AE408" i="1" l="1"/>
  <c r="BE408" i="1"/>
  <c r="I408" i="1"/>
  <c r="BQ408" i="1" l="1"/>
  <c r="BD408" i="1"/>
  <c r="BA408" i="1" s="1"/>
  <c r="Q408" i="1"/>
  <c r="BC408" i="1" l="1"/>
  <c r="BF408" i="1" s="1"/>
  <c r="BB408" i="1"/>
  <c r="AZ409" i="1" s="1"/>
  <c r="AI408" i="1"/>
  <c r="BS409" i="1" s="1"/>
  <c r="AN409" i="1" s="1"/>
  <c r="M409" i="1" s="1"/>
  <c r="E409" i="1"/>
  <c r="BT409" i="1" s="1"/>
  <c r="BE409" i="1" l="1"/>
  <c r="AE409" i="1"/>
  <c r="I409" i="1"/>
  <c r="BQ409" i="1" l="1"/>
  <c r="BD409" i="1"/>
  <c r="BA409" i="1" s="1"/>
  <c r="Q409" i="1"/>
  <c r="BC409" i="1" l="1"/>
  <c r="BF409" i="1" s="1"/>
  <c r="BB409" i="1"/>
  <c r="AZ410" i="1" s="1"/>
  <c r="E410" i="1"/>
  <c r="BT410" i="1" s="1"/>
  <c r="AI409" i="1"/>
  <c r="BS410" i="1" s="1"/>
  <c r="AN410" i="1" s="1"/>
  <c r="Z410" i="1" s="1"/>
  <c r="V410" i="1" s="1"/>
  <c r="AD410" i="1" s="1"/>
  <c r="M410" i="1" l="1"/>
  <c r="R416" i="1"/>
  <c r="AD411" i="1"/>
  <c r="AD412" i="1" s="1"/>
  <c r="AD413" i="1" s="1"/>
  <c r="AD414" i="1" s="1"/>
  <c r="AD415" i="1" s="1"/>
  <c r="AE410" i="1" l="1"/>
  <c r="BE410" i="1"/>
  <c r="I410" i="1"/>
  <c r="BD410" i="1" l="1"/>
  <c r="BA410" i="1" s="1"/>
  <c r="BQ410" i="1"/>
  <c r="Q410" i="1"/>
  <c r="BC410" i="1" l="1"/>
  <c r="BF410" i="1" s="1"/>
  <c r="BB410" i="1"/>
  <c r="AZ411" i="1" s="1"/>
  <c r="AI410" i="1"/>
  <c r="BS411" i="1" s="1"/>
  <c r="AN411" i="1" s="1"/>
  <c r="M411" i="1" s="1"/>
  <c r="E411" i="1"/>
  <c r="BT411" i="1" s="1"/>
  <c r="BE411" i="1" l="1"/>
  <c r="AE411" i="1"/>
  <c r="I411" i="1"/>
  <c r="BQ411" i="1" l="1"/>
  <c r="BD411" i="1"/>
  <c r="BA411" i="1" s="1"/>
  <c r="Q411" i="1"/>
  <c r="BC411" i="1" l="1"/>
  <c r="BF411" i="1" s="1"/>
  <c r="BB411" i="1"/>
  <c r="AZ412" i="1" s="1"/>
  <c r="AI411" i="1"/>
  <c r="BS412" i="1" s="1"/>
  <c r="AN412" i="1" s="1"/>
  <c r="M412" i="1" s="1"/>
  <c r="E412" i="1"/>
  <c r="BT412" i="1" s="1"/>
  <c r="BE412" i="1" l="1"/>
  <c r="AE412" i="1"/>
  <c r="I412" i="1"/>
  <c r="BQ412" i="1" l="1"/>
  <c r="BD412" i="1"/>
  <c r="BA412" i="1" s="1"/>
  <c r="Q412" i="1"/>
  <c r="BC412" i="1" l="1"/>
  <c r="BF412" i="1" s="1"/>
  <c r="BB412" i="1"/>
  <c r="AZ413" i="1" s="1"/>
  <c r="AI412" i="1"/>
  <c r="BS413" i="1" s="1"/>
  <c r="AN413" i="1" s="1"/>
  <c r="M413" i="1" s="1"/>
  <c r="E413" i="1"/>
  <c r="BT413" i="1" s="1"/>
  <c r="AE413" i="1" l="1"/>
  <c r="BE413" i="1"/>
  <c r="I413" i="1"/>
  <c r="BD413" i="1" l="1"/>
  <c r="BA413" i="1" s="1"/>
  <c r="BQ413" i="1"/>
  <c r="Q413" i="1"/>
  <c r="BC413" i="1" l="1"/>
  <c r="BF413" i="1" s="1"/>
  <c r="BB413" i="1"/>
  <c r="AZ414" i="1" s="1"/>
  <c r="AI413" i="1"/>
  <c r="BS414" i="1" s="1"/>
  <c r="AN414" i="1" s="1"/>
  <c r="M414" i="1" s="1"/>
  <c r="E414" i="1"/>
  <c r="BT414" i="1" s="1"/>
  <c r="I414" i="1" l="1"/>
  <c r="BE414" i="1"/>
  <c r="AE414" i="1"/>
  <c r="BD414" i="1" l="1"/>
  <c r="BA414" i="1" s="1"/>
  <c r="BQ414" i="1"/>
  <c r="Q414" i="1"/>
  <c r="BC414" i="1" l="1"/>
  <c r="BF414" i="1" s="1"/>
  <c r="BB414" i="1"/>
  <c r="AZ415" i="1" s="1"/>
  <c r="AI414" i="1"/>
  <c r="BS415" i="1" s="1"/>
  <c r="AN415" i="1" s="1"/>
  <c r="M415" i="1" s="1"/>
  <c r="E415" i="1"/>
  <c r="BT415" i="1" s="1"/>
  <c r="BE415" i="1" l="1"/>
  <c r="AE415" i="1"/>
  <c r="I415" i="1"/>
  <c r="BQ415" i="1" l="1"/>
  <c r="BD415" i="1"/>
  <c r="BA415" i="1" s="1"/>
  <c r="Q415" i="1"/>
  <c r="BC415" i="1" l="1"/>
  <c r="BF415" i="1" s="1"/>
  <c r="BB415" i="1"/>
  <c r="AZ416" i="1" s="1"/>
  <c r="E416" i="1"/>
  <c r="BT416" i="1" s="1"/>
  <c r="AI415" i="1"/>
  <c r="BS416" i="1" s="1"/>
  <c r="AN416" i="1" s="1"/>
  <c r="Z416" i="1" s="1"/>
  <c r="V416" i="1" s="1"/>
  <c r="AD416" i="1" s="1"/>
  <c r="R422" i="1" l="1"/>
  <c r="AD417" i="1"/>
  <c r="AD418" i="1" s="1"/>
  <c r="AD419" i="1" s="1"/>
  <c r="AD420" i="1" s="1"/>
  <c r="AD421" i="1" s="1"/>
  <c r="M416" i="1"/>
  <c r="I416" i="1" s="1"/>
  <c r="BQ416" i="1" l="1"/>
  <c r="BD416" i="1"/>
  <c r="BA416" i="1" s="1"/>
  <c r="Q416" i="1"/>
  <c r="AE416" i="1"/>
  <c r="BE416" i="1"/>
  <c r="BC416" i="1" l="1"/>
  <c r="BF416" i="1" s="1"/>
  <c r="BB416" i="1"/>
  <c r="AZ417" i="1" s="1"/>
  <c r="AI416" i="1"/>
  <c r="BS417" i="1" s="1"/>
  <c r="AN417" i="1" s="1"/>
  <c r="M417" i="1" s="1"/>
  <c r="E417" i="1"/>
  <c r="BT417" i="1" s="1"/>
  <c r="BE417" i="1" l="1"/>
  <c r="AE417" i="1"/>
  <c r="I417" i="1"/>
  <c r="BD417" i="1" l="1"/>
  <c r="BA417" i="1" s="1"/>
  <c r="BQ417" i="1"/>
  <c r="Q417" i="1"/>
  <c r="BC417" i="1" l="1"/>
  <c r="BF417" i="1" s="1"/>
  <c r="BB417" i="1"/>
  <c r="AZ418" i="1" s="1"/>
  <c r="AI417" i="1"/>
  <c r="BS418" i="1" s="1"/>
  <c r="AN418" i="1" s="1"/>
  <c r="M418" i="1" s="1"/>
  <c r="E418" i="1"/>
  <c r="BT418" i="1" s="1"/>
  <c r="BE418" i="1" l="1"/>
  <c r="AE418" i="1"/>
  <c r="I418" i="1"/>
  <c r="BD418" i="1" l="1"/>
  <c r="BA418" i="1" s="1"/>
  <c r="BQ418" i="1"/>
  <c r="Q418" i="1"/>
  <c r="BC418" i="1" l="1"/>
  <c r="BF418" i="1" s="1"/>
  <c r="BB418" i="1"/>
  <c r="AZ419" i="1" s="1"/>
  <c r="AI418" i="1"/>
  <c r="BS419" i="1" s="1"/>
  <c r="AN419" i="1" s="1"/>
  <c r="M419" i="1" s="1"/>
  <c r="E419" i="1"/>
  <c r="BT419" i="1" s="1"/>
  <c r="AE419" i="1" l="1"/>
  <c r="BE419" i="1"/>
  <c r="I419" i="1"/>
  <c r="BD419" i="1" l="1"/>
  <c r="BA419" i="1" s="1"/>
  <c r="BQ419" i="1"/>
  <c r="Q419" i="1"/>
  <c r="BC419" i="1" l="1"/>
  <c r="BF419" i="1" s="1"/>
  <c r="BB419" i="1"/>
  <c r="AZ420" i="1" s="1"/>
  <c r="E420" i="1"/>
  <c r="BT420" i="1" s="1"/>
  <c r="AI419" i="1"/>
  <c r="BS420" i="1" s="1"/>
  <c r="AN420" i="1" s="1"/>
  <c r="M420" i="1" s="1"/>
  <c r="I420" i="1" l="1"/>
  <c r="AE420" i="1"/>
  <c r="BE420" i="1"/>
  <c r="BQ420" i="1" l="1"/>
  <c r="BD420" i="1"/>
  <c r="BA420" i="1" s="1"/>
  <c r="Q420" i="1"/>
  <c r="BC420" i="1" l="1"/>
  <c r="BF420" i="1" s="1"/>
  <c r="BB420" i="1"/>
  <c r="AZ421" i="1" s="1"/>
  <c r="E421" i="1"/>
  <c r="BT421" i="1" s="1"/>
  <c r="AI420" i="1"/>
  <c r="BS421" i="1" s="1"/>
  <c r="AN421" i="1" s="1"/>
  <c r="M421" i="1" s="1"/>
  <c r="I421" i="1" l="1"/>
  <c r="AE421" i="1"/>
  <c r="BE421" i="1"/>
  <c r="BD421" i="1" l="1"/>
  <c r="BA421" i="1" s="1"/>
  <c r="BQ421" i="1"/>
  <c r="Q421" i="1"/>
  <c r="BC421" i="1" l="1"/>
  <c r="BF421" i="1" s="1"/>
  <c r="BB421" i="1"/>
  <c r="AZ422" i="1" s="1"/>
  <c r="E422" i="1"/>
  <c r="BT422" i="1" s="1"/>
  <c r="AI421" i="1"/>
  <c r="BS422" i="1" s="1"/>
  <c r="AN422" i="1" s="1"/>
  <c r="Z422" i="1" s="1"/>
  <c r="V422" i="1" s="1"/>
  <c r="AD422" i="1" s="1"/>
  <c r="AD423" i="1" l="1"/>
  <c r="AD424" i="1" s="1"/>
  <c r="AD425" i="1" s="1"/>
  <c r="AD426" i="1" s="1"/>
  <c r="AD427" i="1" s="1"/>
  <c r="R428" i="1"/>
  <c r="M422" i="1"/>
  <c r="AE422" i="1" l="1"/>
  <c r="BE422" i="1"/>
  <c r="I422" i="1"/>
  <c r="BD422" i="1" l="1"/>
  <c r="BA422" i="1" s="1"/>
  <c r="BQ422" i="1"/>
  <c r="Q422" i="1"/>
  <c r="BC422" i="1" l="1"/>
  <c r="BF422" i="1" s="1"/>
  <c r="BB422" i="1"/>
  <c r="AZ423" i="1" s="1"/>
  <c r="E423" i="1"/>
  <c r="BT423" i="1" s="1"/>
  <c r="AI422" i="1"/>
  <c r="BS423" i="1" s="1"/>
  <c r="AN423" i="1" s="1"/>
  <c r="M423" i="1" s="1"/>
  <c r="AE423" i="1" l="1"/>
  <c r="BE423" i="1"/>
  <c r="I423" i="1"/>
  <c r="BD423" i="1" l="1"/>
  <c r="BA423" i="1" s="1"/>
  <c r="BQ423" i="1"/>
  <c r="Q423" i="1"/>
  <c r="BC423" i="1" l="1"/>
  <c r="BF423" i="1" s="1"/>
  <c r="BB423" i="1"/>
  <c r="AZ424" i="1" s="1"/>
  <c r="E424" i="1"/>
  <c r="BT424" i="1" s="1"/>
  <c r="AI423" i="1"/>
  <c r="BS424" i="1" s="1"/>
  <c r="AN424" i="1" s="1"/>
  <c r="M424" i="1" s="1"/>
  <c r="I424" i="1" l="1"/>
  <c r="BE424" i="1"/>
  <c r="AE424" i="1"/>
  <c r="BQ424" i="1" l="1"/>
  <c r="BD424" i="1"/>
  <c r="BA424" i="1" s="1"/>
  <c r="Q424" i="1"/>
  <c r="BC424" i="1" l="1"/>
  <c r="BF424" i="1" s="1"/>
  <c r="BB424" i="1"/>
  <c r="AZ425" i="1" s="1"/>
  <c r="E425" i="1"/>
  <c r="BT425" i="1" s="1"/>
  <c r="AI424" i="1"/>
  <c r="BS425" i="1" s="1"/>
  <c r="AN425" i="1" s="1"/>
  <c r="M425" i="1" s="1"/>
  <c r="BE425" i="1" l="1"/>
  <c r="AE425" i="1"/>
  <c r="I425" i="1"/>
  <c r="BQ425" i="1" l="1"/>
  <c r="BD425" i="1"/>
  <c r="BA425" i="1" s="1"/>
  <c r="Q425" i="1"/>
  <c r="BC425" i="1" l="1"/>
  <c r="BF425" i="1" s="1"/>
  <c r="BB425" i="1"/>
  <c r="AZ426" i="1" s="1"/>
  <c r="E426" i="1"/>
  <c r="BT426" i="1" s="1"/>
  <c r="AI425" i="1"/>
  <c r="BS426" i="1" s="1"/>
  <c r="AN426" i="1" s="1"/>
  <c r="M426" i="1" s="1"/>
  <c r="AE426" i="1" l="1"/>
  <c r="BE426" i="1"/>
  <c r="I426" i="1"/>
  <c r="BD426" i="1" l="1"/>
  <c r="BA426" i="1" s="1"/>
  <c r="BQ426" i="1"/>
  <c r="Q426" i="1"/>
  <c r="BC426" i="1" l="1"/>
  <c r="BF426" i="1" s="1"/>
  <c r="BB426" i="1"/>
  <c r="AZ427" i="1" s="1"/>
  <c r="E427" i="1"/>
  <c r="BT427" i="1" s="1"/>
  <c r="AI426" i="1"/>
  <c r="BS427" i="1" s="1"/>
  <c r="AN427" i="1" s="1"/>
  <c r="M427" i="1" s="1"/>
  <c r="BE427" i="1" l="1"/>
  <c r="AE427" i="1"/>
  <c r="I427" i="1"/>
  <c r="BQ427" i="1" l="1"/>
  <c r="BD427" i="1"/>
  <c r="BA427" i="1" s="1"/>
  <c r="Q427" i="1"/>
  <c r="BC427" i="1" l="1"/>
  <c r="BF427" i="1" s="1"/>
  <c r="BB427" i="1"/>
  <c r="AZ428" i="1" s="1"/>
  <c r="AI427" i="1"/>
  <c r="BS428" i="1" s="1"/>
  <c r="AN428" i="1" s="1"/>
  <c r="Z428" i="1" s="1"/>
  <c r="V428" i="1" s="1"/>
  <c r="AD428" i="1" s="1"/>
  <c r="AD429" i="1" s="1"/>
  <c r="AD430" i="1" s="1"/>
  <c r="AD431" i="1" s="1"/>
  <c r="AD432" i="1" s="1"/>
  <c r="AD433" i="1" s="1"/>
  <c r="E428" i="1"/>
  <c r="BT428" i="1" s="1"/>
  <c r="M428" i="1" l="1"/>
  <c r="AE428" i="1" l="1"/>
  <c r="BE428" i="1"/>
  <c r="I428" i="1"/>
  <c r="BD428" i="1" l="1"/>
  <c r="BA428" i="1" s="1"/>
  <c r="BQ428" i="1"/>
  <c r="Q428" i="1"/>
  <c r="BC428" i="1" l="1"/>
  <c r="BF428" i="1" s="1"/>
  <c r="BB428" i="1"/>
  <c r="AZ429" i="1" s="1"/>
  <c r="AI428" i="1"/>
  <c r="BS429" i="1" s="1"/>
  <c r="AN429" i="1" s="1"/>
  <c r="M429" i="1" s="1"/>
  <c r="E429" i="1"/>
  <c r="BT429" i="1" s="1"/>
  <c r="AE429" i="1" l="1"/>
  <c r="BE429" i="1"/>
  <c r="I429" i="1"/>
  <c r="BQ429" i="1" l="1"/>
  <c r="BD429" i="1"/>
  <c r="BA429" i="1" s="1"/>
  <c r="Q429" i="1"/>
  <c r="BC429" i="1" l="1"/>
  <c r="BF429" i="1" s="1"/>
  <c r="BB429" i="1"/>
  <c r="AZ430" i="1" s="1"/>
  <c r="E430" i="1"/>
  <c r="BT430" i="1" s="1"/>
  <c r="AI429" i="1"/>
  <c r="BS430" i="1" s="1"/>
  <c r="AN430" i="1" s="1"/>
  <c r="M430" i="1" s="1"/>
  <c r="BE430" i="1" l="1"/>
  <c r="AE430" i="1"/>
  <c r="I430" i="1"/>
  <c r="BQ430" i="1" l="1"/>
  <c r="BD430" i="1"/>
  <c r="BA430" i="1" s="1"/>
  <c r="Q430" i="1"/>
  <c r="BC430" i="1" l="1"/>
  <c r="BF430" i="1" s="1"/>
  <c r="BB430" i="1"/>
  <c r="AZ431" i="1" s="1"/>
  <c r="AI430" i="1"/>
  <c r="BS431" i="1" s="1"/>
  <c r="AN431" i="1" s="1"/>
  <c r="M431" i="1" s="1"/>
  <c r="E431" i="1"/>
  <c r="BT431" i="1" s="1"/>
  <c r="AE431" i="1" l="1"/>
  <c r="BE431" i="1"/>
  <c r="I431" i="1"/>
  <c r="BQ431" i="1" l="1"/>
  <c r="BD431" i="1"/>
  <c r="BA431" i="1" s="1"/>
  <c r="Q431" i="1"/>
  <c r="BC431" i="1" l="1"/>
  <c r="BF431" i="1" s="1"/>
  <c r="BB431" i="1"/>
  <c r="AZ432" i="1" s="1"/>
  <c r="E432" i="1"/>
  <c r="BT432" i="1" s="1"/>
  <c r="AI431" i="1"/>
  <c r="BS432" i="1" s="1"/>
  <c r="AN432" i="1" s="1"/>
  <c r="M432" i="1" s="1"/>
  <c r="BE432" i="1" l="1"/>
  <c r="AE432" i="1"/>
  <c r="I432" i="1"/>
  <c r="BD432" i="1" l="1"/>
  <c r="BA432" i="1" s="1"/>
  <c r="BQ432" i="1"/>
  <c r="Q432" i="1"/>
  <c r="BC432" i="1" l="1"/>
  <c r="BF432" i="1" s="1"/>
  <c r="BB432" i="1"/>
  <c r="AZ433" i="1" s="1"/>
  <c r="E433" i="1"/>
  <c r="BT433" i="1" s="1"/>
  <c r="AI432" i="1"/>
  <c r="BS433" i="1" s="1"/>
  <c r="AN433" i="1" s="1"/>
  <c r="M433" i="1" s="1"/>
  <c r="AE433" i="1" l="1"/>
  <c r="BE433" i="1"/>
  <c r="I433" i="1"/>
  <c r="BD433" i="1" l="1"/>
  <c r="BA433" i="1" s="1"/>
  <c r="BQ433" i="1"/>
  <c r="Q433" i="1"/>
  <c r="BC433" i="1" l="1"/>
  <c r="BF433" i="1" s="1"/>
  <c r="BB433" i="1"/>
  <c r="AZ434" i="1" s="1"/>
  <c r="E434" i="1"/>
  <c r="BT434" i="1" s="1"/>
  <c r="AI433" i="1"/>
  <c r="BS434" i="1" s="1"/>
  <c r="AN434" i="1" s="1"/>
  <c r="Z434" i="1" s="1"/>
  <c r="R434" i="1" s="1"/>
  <c r="V434" i="1" s="1"/>
  <c r="AD434" i="1" s="1"/>
  <c r="AD435" i="1" l="1"/>
  <c r="AD436" i="1" s="1"/>
  <c r="AD437" i="1" s="1"/>
  <c r="AD438" i="1" s="1"/>
  <c r="AD439" i="1" s="1"/>
  <c r="M434" i="1"/>
  <c r="I434" i="1" s="1"/>
  <c r="BD434" i="1" l="1"/>
  <c r="BA434" i="1" s="1"/>
  <c r="BQ434" i="1"/>
  <c r="Q434" i="1"/>
  <c r="BE434" i="1"/>
  <c r="AE434" i="1"/>
  <c r="BC434" i="1" l="1"/>
  <c r="BF434" i="1" s="1"/>
  <c r="BB434" i="1"/>
  <c r="AZ435" i="1" s="1"/>
  <c r="AI434" i="1"/>
  <c r="BS435" i="1" s="1"/>
  <c r="AN435" i="1" s="1"/>
  <c r="M435" i="1" s="1"/>
  <c r="E435" i="1"/>
  <c r="BT435" i="1" s="1"/>
  <c r="BE435" i="1" l="1"/>
  <c r="AE435" i="1"/>
  <c r="I435" i="1"/>
  <c r="BD435" i="1" l="1"/>
  <c r="BA435" i="1" s="1"/>
  <c r="BQ435" i="1"/>
  <c r="Q435" i="1"/>
  <c r="BC435" i="1" l="1"/>
  <c r="BF435" i="1" s="1"/>
  <c r="BB435" i="1"/>
  <c r="AZ436" i="1" s="1"/>
  <c r="E436" i="1"/>
  <c r="BT436" i="1" s="1"/>
  <c r="AI435" i="1"/>
  <c r="BS436" i="1" s="1"/>
  <c r="AN436" i="1" s="1"/>
  <c r="M436" i="1" s="1"/>
  <c r="AE436" i="1" l="1"/>
  <c r="BE436" i="1"/>
  <c r="I436" i="1"/>
  <c r="BD436" i="1" l="1"/>
  <c r="BA436" i="1" s="1"/>
  <c r="BQ436" i="1"/>
  <c r="Q436" i="1"/>
  <c r="BC436" i="1" l="1"/>
  <c r="BF436" i="1" s="1"/>
  <c r="BB436" i="1"/>
  <c r="AZ437" i="1" s="1"/>
  <c r="E437" i="1"/>
  <c r="BT437" i="1" s="1"/>
  <c r="AI436" i="1"/>
  <c r="BS437" i="1" s="1"/>
  <c r="AN437" i="1" s="1"/>
  <c r="M437" i="1" s="1"/>
  <c r="BE437" i="1" l="1"/>
  <c r="AE437" i="1"/>
  <c r="I437" i="1"/>
  <c r="BD437" i="1" l="1"/>
  <c r="BA437" i="1" s="1"/>
  <c r="BQ437" i="1"/>
  <c r="Q437" i="1"/>
  <c r="BC437" i="1" l="1"/>
  <c r="BF437" i="1" s="1"/>
  <c r="BB437" i="1"/>
  <c r="AZ438" i="1" s="1"/>
  <c r="AI437" i="1"/>
  <c r="BS438" i="1" s="1"/>
  <c r="AN438" i="1" s="1"/>
  <c r="M438" i="1" s="1"/>
  <c r="E438" i="1"/>
  <c r="BT438" i="1" s="1"/>
  <c r="BE438" i="1" l="1"/>
  <c r="AE438" i="1"/>
  <c r="I438" i="1"/>
  <c r="BQ438" i="1" l="1"/>
  <c r="BD438" i="1"/>
  <c r="BA438" i="1" s="1"/>
  <c r="Q438" i="1"/>
  <c r="BC438" i="1" l="1"/>
  <c r="BF438" i="1" s="1"/>
  <c r="BB438" i="1"/>
  <c r="AZ439" i="1" s="1"/>
  <c r="AI438" i="1"/>
  <c r="BS439" i="1" s="1"/>
  <c r="AN439" i="1" s="1"/>
  <c r="M439" i="1" s="1"/>
  <c r="E439" i="1"/>
  <c r="BT439" i="1" s="1"/>
  <c r="BE439" i="1" l="1"/>
  <c r="AE439" i="1"/>
  <c r="I439" i="1"/>
  <c r="BD439" i="1" l="1"/>
  <c r="BA439" i="1" s="1"/>
  <c r="BQ439" i="1"/>
  <c r="Q439" i="1"/>
  <c r="BC439" i="1" l="1"/>
  <c r="BF439" i="1" s="1"/>
  <c r="BB439" i="1"/>
  <c r="AZ440" i="1" s="1"/>
  <c r="AI439" i="1"/>
  <c r="BS440" i="1" s="1"/>
  <c r="AN440" i="1" s="1"/>
  <c r="Z440" i="1" s="1"/>
  <c r="R440" i="1" s="1"/>
  <c r="V440" i="1" l="1"/>
  <c r="AD440" i="1" s="1"/>
  <c r="M440" i="1"/>
  <c r="E440" i="1" s="1"/>
  <c r="BT440" i="1" l="1"/>
  <c r="I440" i="1"/>
  <c r="AE440" i="1"/>
  <c r="BE440" i="1"/>
  <c r="Q440" i="1" l="1"/>
  <c r="AI440" i="1" s="1"/>
  <c r="BD440" i="1"/>
  <c r="BA440" i="1" s="1"/>
  <c r="BQ440" i="1"/>
  <c r="BC440" i="1" l="1"/>
  <c r="BB440" i="1"/>
  <c r="BF440" i="1" l="1"/>
  <c r="BF19" i="1" s="1"/>
  <c r="BC19" i="1"/>
  <c r="AK6" i="1" l="1"/>
  <c r="W6" i="1" s="1"/>
  <c r="W4" i="1" s="1"/>
  <c r="AK8" i="1"/>
  <c r="AK7" i="1"/>
  <c r="AN7" i="1" s="1"/>
  <c r="M38" i="6" l="1"/>
</calcChain>
</file>

<file path=xl/sharedStrings.xml><?xml version="1.0" encoding="utf-8"?>
<sst xmlns="http://schemas.openxmlformats.org/spreadsheetml/2006/main" count="518" uniqueCount="351">
  <si>
    <t>お名前</t>
    <rPh sb="1" eb="3">
      <t>ナマエ</t>
    </rPh>
    <phoneticPr fontId="9"/>
  </si>
  <si>
    <t>年齢</t>
    <rPh sb="0" eb="2">
      <t>ネンレイ</t>
    </rPh>
    <phoneticPr fontId="9"/>
  </si>
  <si>
    <t>■ご職業</t>
    <rPh sb="2" eb="4">
      <t>ショクギョウ</t>
    </rPh>
    <phoneticPr fontId="9"/>
  </si>
  <si>
    <t>勤務先</t>
    <rPh sb="0" eb="3">
      <t>キンムサキ</t>
    </rPh>
    <phoneticPr fontId="9"/>
  </si>
  <si>
    <t>勤続年数</t>
    <rPh sb="0" eb="2">
      <t>キンゾク</t>
    </rPh>
    <rPh sb="2" eb="4">
      <t>ネンスウ</t>
    </rPh>
    <phoneticPr fontId="9"/>
  </si>
  <si>
    <t>■借入金融機関と金利</t>
    <rPh sb="1" eb="3">
      <t>カリイレ</t>
    </rPh>
    <rPh sb="3" eb="5">
      <t>キンユウ</t>
    </rPh>
    <rPh sb="5" eb="7">
      <t>キカン</t>
    </rPh>
    <rPh sb="8" eb="10">
      <t>キンリ</t>
    </rPh>
    <phoneticPr fontId="9"/>
  </si>
  <si>
    <t>金利</t>
    <rPh sb="0" eb="2">
      <t>キンリ</t>
    </rPh>
    <phoneticPr fontId="9"/>
  </si>
  <si>
    <t>元利均等</t>
  </si>
  <si>
    <t>返済期間</t>
    <rPh sb="0" eb="2">
      <t>ヘンサイ</t>
    </rPh>
    <rPh sb="2" eb="4">
      <t>キカン</t>
    </rPh>
    <phoneticPr fontId="9"/>
  </si>
  <si>
    <t>■借入の有無　</t>
    <rPh sb="1" eb="3">
      <t>カリイレ</t>
    </rPh>
    <rPh sb="4" eb="6">
      <t>ウム</t>
    </rPh>
    <phoneticPr fontId="9"/>
  </si>
  <si>
    <t>借入先</t>
    <rPh sb="0" eb="2">
      <t>カリイレ</t>
    </rPh>
    <rPh sb="2" eb="3">
      <t>サキ</t>
    </rPh>
    <phoneticPr fontId="9"/>
  </si>
  <si>
    <t>残高</t>
    <rPh sb="0" eb="2">
      <t>ザンダカ</t>
    </rPh>
    <phoneticPr fontId="9"/>
  </si>
  <si>
    <t>毎月支払い</t>
    <rPh sb="0" eb="2">
      <t>マイツキ</t>
    </rPh>
    <phoneticPr fontId="9"/>
  </si>
  <si>
    <t xml:space="preserve"> ご本人様年収</t>
    <rPh sb="2" eb="4">
      <t>ホンニン</t>
    </rPh>
    <rPh sb="4" eb="5">
      <t>サマ</t>
    </rPh>
    <rPh sb="5" eb="7">
      <t>ネンシュウ</t>
    </rPh>
    <phoneticPr fontId="9"/>
  </si>
  <si>
    <t xml:space="preserve"> ご家族様年収</t>
    <rPh sb="2" eb="5">
      <t>カゾクサマ</t>
    </rPh>
    <rPh sb="5" eb="7">
      <t>ネンシュウ</t>
    </rPh>
    <phoneticPr fontId="9"/>
  </si>
  <si>
    <t xml:space="preserve"> 合計</t>
    <rPh sb="1" eb="3">
      <t>ゴウケイ</t>
    </rPh>
    <phoneticPr fontId="9"/>
  </si>
  <si>
    <t xml:space="preserve"> 年間返済可能額</t>
    <rPh sb="1" eb="3">
      <t>ネンカン</t>
    </rPh>
    <rPh sb="3" eb="5">
      <t>ヘンサイ</t>
    </rPh>
    <rPh sb="5" eb="8">
      <t>カノウガク</t>
    </rPh>
    <phoneticPr fontId="9"/>
  </si>
  <si>
    <t xml:space="preserve"> 毎月返済可能額÷12</t>
    <rPh sb="1" eb="3">
      <t>マイツキ</t>
    </rPh>
    <rPh sb="3" eb="5">
      <t>ヘンサイ</t>
    </rPh>
    <rPh sb="5" eb="8">
      <t>カノウガク</t>
    </rPh>
    <phoneticPr fontId="9"/>
  </si>
  <si>
    <t xml:space="preserve"> 毎月のローンを差し引いた額</t>
    <rPh sb="1" eb="3">
      <t>マイツキ</t>
    </rPh>
    <rPh sb="8" eb="9">
      <t>サ</t>
    </rPh>
    <rPh sb="10" eb="11">
      <t>ヒ</t>
    </rPh>
    <rPh sb="13" eb="14">
      <t>ガク</t>
    </rPh>
    <phoneticPr fontId="9"/>
  </si>
  <si>
    <t xml:space="preserve"> 借入れ限度額</t>
    <rPh sb="1" eb="2">
      <t>カ</t>
    </rPh>
    <rPh sb="2" eb="3">
      <t>イ</t>
    </rPh>
    <rPh sb="4" eb="6">
      <t>ゲンド</t>
    </rPh>
    <rPh sb="6" eb="7">
      <t>ガク</t>
    </rPh>
    <phoneticPr fontId="9"/>
  </si>
  <si>
    <t xml:space="preserve"> 毎月のご返済希望額</t>
    <rPh sb="1" eb="3">
      <t>マイツキ</t>
    </rPh>
    <rPh sb="5" eb="7">
      <t>ヘンサイ</t>
    </rPh>
    <rPh sb="7" eb="9">
      <t>キボウ</t>
    </rPh>
    <rPh sb="9" eb="10">
      <t>ガク</t>
    </rPh>
    <phoneticPr fontId="9"/>
  </si>
  <si>
    <t xml:space="preserve"> 借入れ額</t>
    <rPh sb="1" eb="2">
      <t>カ</t>
    </rPh>
    <rPh sb="2" eb="3">
      <t>イ</t>
    </rPh>
    <rPh sb="4" eb="5">
      <t>ガク</t>
    </rPh>
    <phoneticPr fontId="9"/>
  </si>
  <si>
    <t xml:space="preserve"> 自己資金</t>
    <rPh sb="1" eb="3">
      <t>ジコ</t>
    </rPh>
    <rPh sb="3" eb="5">
      <t>シキン</t>
    </rPh>
    <phoneticPr fontId="9"/>
  </si>
  <si>
    <t xml:space="preserve"> 総予算</t>
    <rPh sb="1" eb="4">
      <t>ソウヨサン</t>
    </rPh>
    <phoneticPr fontId="9"/>
  </si>
  <si>
    <t>合計</t>
    <rPh sb="0" eb="2">
      <t>ゴウケイ</t>
    </rPh>
    <phoneticPr fontId="9"/>
  </si>
  <si>
    <t xml:space="preserve"> 特別仕様住宅申請費</t>
    <rPh sb="1" eb="3">
      <t>トクベツ</t>
    </rPh>
    <rPh sb="3" eb="5">
      <t>シヨウ</t>
    </rPh>
    <rPh sb="5" eb="7">
      <t>ジュウタク</t>
    </rPh>
    <rPh sb="7" eb="9">
      <t>シンセイ</t>
    </rPh>
    <rPh sb="9" eb="10">
      <t>ヒ</t>
    </rPh>
    <phoneticPr fontId="10"/>
  </si>
  <si>
    <t xml:space="preserve"> フラット35申請費</t>
    <rPh sb="7" eb="9">
      <t>シンセイ</t>
    </rPh>
    <rPh sb="9" eb="10">
      <t>ヒ</t>
    </rPh>
    <phoneticPr fontId="10"/>
  </si>
  <si>
    <t xml:space="preserve"> 浄化槽設置申請費</t>
    <rPh sb="1" eb="4">
      <t>ジョウカソウ</t>
    </rPh>
    <rPh sb="4" eb="6">
      <t>セッチ</t>
    </rPh>
    <rPh sb="6" eb="8">
      <t>シンセイ</t>
    </rPh>
    <rPh sb="8" eb="9">
      <t>ヒ</t>
    </rPh>
    <phoneticPr fontId="10"/>
  </si>
  <si>
    <t xml:space="preserve"> 給水設備審査手数料等</t>
    <rPh sb="1" eb="3">
      <t>キュウスイ</t>
    </rPh>
    <rPh sb="3" eb="5">
      <t>セツビ</t>
    </rPh>
    <rPh sb="5" eb="7">
      <t>シンサ</t>
    </rPh>
    <rPh sb="7" eb="10">
      <t>テスウリョウ</t>
    </rPh>
    <rPh sb="10" eb="11">
      <t>トウ</t>
    </rPh>
    <phoneticPr fontId="9"/>
  </si>
  <si>
    <t xml:space="preserve"> 電気・水道加入金</t>
    <rPh sb="1" eb="3">
      <t>デンキ</t>
    </rPh>
    <rPh sb="4" eb="6">
      <t>スイドウ</t>
    </rPh>
    <rPh sb="6" eb="8">
      <t>カニュウ</t>
    </rPh>
    <rPh sb="8" eb="9">
      <t>キン</t>
    </rPh>
    <phoneticPr fontId="10"/>
  </si>
  <si>
    <t xml:space="preserve"> 確認審査・完了検査手数料</t>
    <rPh sb="1" eb="3">
      <t>カクニン</t>
    </rPh>
    <rPh sb="3" eb="5">
      <t>シンサ</t>
    </rPh>
    <rPh sb="6" eb="8">
      <t>カンリョウ</t>
    </rPh>
    <rPh sb="8" eb="10">
      <t>ケンサ</t>
    </rPh>
    <rPh sb="10" eb="13">
      <t>テスウリョウ</t>
    </rPh>
    <phoneticPr fontId="10"/>
  </si>
  <si>
    <t xml:space="preserve"> 地盤調査費</t>
    <rPh sb="1" eb="3">
      <t>ジバン</t>
    </rPh>
    <rPh sb="3" eb="5">
      <t>チョウサ</t>
    </rPh>
    <rPh sb="5" eb="6">
      <t>ヒ</t>
    </rPh>
    <phoneticPr fontId="10"/>
  </si>
  <si>
    <t xml:space="preserve"> 太陽光発電工事</t>
    <rPh sb="1" eb="4">
      <t>タイヨウコウ</t>
    </rPh>
    <rPh sb="4" eb="6">
      <t>ハツデン</t>
    </rPh>
    <rPh sb="6" eb="8">
      <t>コウジ</t>
    </rPh>
    <phoneticPr fontId="10"/>
  </si>
  <si>
    <t xml:space="preserve"> 外構エクステリア工事</t>
    <rPh sb="1" eb="3">
      <t>ガイコウ</t>
    </rPh>
    <rPh sb="9" eb="11">
      <t>コウジ</t>
    </rPh>
    <phoneticPr fontId="10"/>
  </si>
  <si>
    <t xml:space="preserve"> 上下水道本管接続工事</t>
    <rPh sb="1" eb="3">
      <t>ジョウゲ</t>
    </rPh>
    <rPh sb="3" eb="5">
      <t>スイドウ</t>
    </rPh>
    <rPh sb="5" eb="7">
      <t>ホンカン</t>
    </rPh>
    <rPh sb="7" eb="9">
      <t>セツゾク</t>
    </rPh>
    <rPh sb="9" eb="11">
      <t>コウジ</t>
    </rPh>
    <phoneticPr fontId="10"/>
  </si>
  <si>
    <t xml:space="preserve"> アンテナ工事</t>
    <rPh sb="5" eb="7">
      <t>コウジ</t>
    </rPh>
    <phoneticPr fontId="10"/>
  </si>
  <si>
    <t xml:space="preserve"> 地盤調査の結果、地盤が弱い場合</t>
    <rPh sb="1" eb="3">
      <t>ジバン</t>
    </rPh>
    <rPh sb="3" eb="5">
      <t>チョウサ</t>
    </rPh>
    <rPh sb="6" eb="8">
      <t>ケッカ</t>
    </rPh>
    <rPh sb="9" eb="11">
      <t>ジバン</t>
    </rPh>
    <rPh sb="12" eb="13">
      <t>ヨワ</t>
    </rPh>
    <rPh sb="14" eb="16">
      <t>バアイ</t>
    </rPh>
    <phoneticPr fontId="9"/>
  </si>
  <si>
    <t xml:space="preserve"> 建物解体工事</t>
    <rPh sb="1" eb="3">
      <t>タテモノ</t>
    </rPh>
    <rPh sb="3" eb="5">
      <t>カイタイ</t>
    </rPh>
    <rPh sb="5" eb="7">
      <t>コウジ</t>
    </rPh>
    <phoneticPr fontId="10"/>
  </si>
  <si>
    <t xml:space="preserve"> 特別仕様住宅手続費</t>
    <rPh sb="1" eb="3">
      <t>トクベツ</t>
    </rPh>
    <rPh sb="3" eb="5">
      <t>シヨウ</t>
    </rPh>
    <rPh sb="5" eb="7">
      <t>ジュウタク</t>
    </rPh>
    <rPh sb="7" eb="9">
      <t>テツヅ</t>
    </rPh>
    <rPh sb="9" eb="10">
      <t>ヒ</t>
    </rPh>
    <phoneticPr fontId="10"/>
  </si>
  <si>
    <t xml:space="preserve"> 設計費・設計監理費</t>
    <rPh sb="1" eb="3">
      <t>セッケイ</t>
    </rPh>
    <rPh sb="3" eb="4">
      <t>ヒ</t>
    </rPh>
    <rPh sb="5" eb="7">
      <t>セッケイ</t>
    </rPh>
    <rPh sb="7" eb="9">
      <t>カンリ</t>
    </rPh>
    <rPh sb="9" eb="10">
      <t>ヒ</t>
    </rPh>
    <phoneticPr fontId="10"/>
  </si>
  <si>
    <t>様</t>
    <rPh sb="0" eb="1">
      <t>サマ</t>
    </rPh>
    <phoneticPr fontId="9"/>
  </si>
  <si>
    <t>坪</t>
    <rPh sb="0" eb="1">
      <t>ツボ</t>
    </rPh>
    <phoneticPr fontId="9"/>
  </si>
  <si>
    <t>２階建</t>
    <rPh sb="1" eb="2">
      <t>カイ</t>
    </rPh>
    <rPh sb="2" eb="3">
      <t>ダ</t>
    </rPh>
    <phoneticPr fontId="9"/>
  </si>
  <si>
    <t xml:space="preserve"> 売買契約書印紙代</t>
    <rPh sb="1" eb="3">
      <t>バイバイ</t>
    </rPh>
    <rPh sb="3" eb="6">
      <t>ケイヤクショ</t>
    </rPh>
    <rPh sb="6" eb="9">
      <t>インシダイ</t>
    </rPh>
    <phoneticPr fontId="10"/>
  </si>
  <si>
    <t xml:space="preserve"> 登記費用</t>
    <rPh sb="1" eb="3">
      <t>トウキ</t>
    </rPh>
    <rPh sb="3" eb="5">
      <t>ヒヨウ</t>
    </rPh>
    <phoneticPr fontId="10"/>
  </si>
  <si>
    <t xml:space="preserve"> 仲介手数料</t>
    <rPh sb="1" eb="3">
      <t>チュウカイ</t>
    </rPh>
    <rPh sb="3" eb="6">
      <t>テスウリョウ</t>
    </rPh>
    <phoneticPr fontId="10"/>
  </si>
  <si>
    <t xml:space="preserve"> 土地代金</t>
    <rPh sb="1" eb="3">
      <t>トチ</t>
    </rPh>
    <rPh sb="3" eb="5">
      <t>ダイキン</t>
    </rPh>
    <phoneticPr fontId="9"/>
  </si>
  <si>
    <t xml:space="preserve"> 銀行によって無料</t>
    <rPh sb="1" eb="3">
      <t>ギンコウ</t>
    </rPh>
    <rPh sb="7" eb="9">
      <t>ムリョウ</t>
    </rPh>
    <phoneticPr fontId="9"/>
  </si>
  <si>
    <t xml:space="preserve"> 保証協会保証料</t>
    <rPh sb="1" eb="3">
      <t>ホショウ</t>
    </rPh>
    <rPh sb="3" eb="5">
      <t>キョウカイ</t>
    </rPh>
    <rPh sb="5" eb="7">
      <t>ホショウ</t>
    </rPh>
    <rPh sb="7" eb="8">
      <t>リョウ</t>
    </rPh>
    <phoneticPr fontId="10"/>
  </si>
  <si>
    <t xml:space="preserve"> 火災保険料</t>
    <rPh sb="1" eb="3">
      <t>カサイ</t>
    </rPh>
    <rPh sb="3" eb="6">
      <t>ホケンリョウ</t>
    </rPh>
    <phoneticPr fontId="10"/>
  </si>
  <si>
    <t xml:space="preserve"> 融資手数料</t>
    <rPh sb="1" eb="3">
      <t>ユウシ</t>
    </rPh>
    <rPh sb="3" eb="6">
      <t>テスウリョウ</t>
    </rPh>
    <phoneticPr fontId="10"/>
  </si>
  <si>
    <t xml:space="preserve"> 抵当権設定費</t>
    <rPh sb="1" eb="4">
      <t>テイトウケン</t>
    </rPh>
    <rPh sb="4" eb="6">
      <t>セッテイ</t>
    </rPh>
    <rPh sb="6" eb="7">
      <t>ヒ</t>
    </rPh>
    <phoneticPr fontId="10"/>
  </si>
  <si>
    <t>月返済額</t>
    <rPh sb="0" eb="1">
      <t>ツキ</t>
    </rPh>
    <rPh sb="1" eb="3">
      <t>ヘンサイ</t>
    </rPh>
    <rPh sb="3" eb="4">
      <t>ガク</t>
    </rPh>
    <phoneticPr fontId="10"/>
  </si>
  <si>
    <t>月利息</t>
    <rPh sb="0" eb="1">
      <t>ツキ</t>
    </rPh>
    <rPh sb="1" eb="3">
      <t>リソク</t>
    </rPh>
    <phoneticPr fontId="10"/>
  </si>
  <si>
    <t>預金分利息</t>
    <rPh sb="0" eb="2">
      <t>ヨキン</t>
    </rPh>
    <rPh sb="2" eb="3">
      <t>ブン</t>
    </rPh>
    <rPh sb="3" eb="5">
      <t>リソク</t>
    </rPh>
    <phoneticPr fontId="10"/>
  </si>
  <si>
    <t>預金残高</t>
    <rPh sb="0" eb="2">
      <t>ヨキン</t>
    </rPh>
    <rPh sb="2" eb="4">
      <t>ザンダカ</t>
    </rPh>
    <phoneticPr fontId="10"/>
  </si>
  <si>
    <t>月数</t>
    <rPh sb="0" eb="2">
      <t>ツキスウ</t>
    </rPh>
    <phoneticPr fontId="10"/>
  </si>
  <si>
    <t>繰上返済</t>
    <rPh sb="0" eb="2">
      <t>クリアゲ</t>
    </rPh>
    <rPh sb="2" eb="4">
      <t>ヘンサイ</t>
    </rPh>
    <phoneticPr fontId="10"/>
  </si>
  <si>
    <t>金利</t>
    <rPh sb="0" eb="2">
      <t>キンリ</t>
    </rPh>
    <phoneticPr fontId="10"/>
  </si>
  <si>
    <t>残高</t>
    <rPh sb="0" eb="2">
      <t>ザンダカ</t>
    </rPh>
    <phoneticPr fontId="10"/>
  </si>
  <si>
    <t>利息</t>
    <rPh sb="0" eb="2">
      <t>リソク</t>
    </rPh>
    <phoneticPr fontId="10"/>
  </si>
  <si>
    <t>元金</t>
    <rPh sb="0" eb="2">
      <t>ガンキン</t>
    </rPh>
    <phoneticPr fontId="10"/>
  </si>
  <si>
    <t>返済額</t>
    <rPh sb="0" eb="2">
      <t>ヘンサイ</t>
    </rPh>
    <rPh sb="2" eb="3">
      <t>ガク</t>
    </rPh>
    <phoneticPr fontId="10"/>
  </si>
  <si>
    <t>利　　息</t>
    <rPh sb="0" eb="1">
      <t>リ</t>
    </rPh>
    <rPh sb="3" eb="4">
      <t>イキ</t>
    </rPh>
    <phoneticPr fontId="10"/>
  </si>
  <si>
    <t>元　　金</t>
    <rPh sb="0" eb="1">
      <t>モト</t>
    </rPh>
    <rPh sb="3" eb="4">
      <t>カネ</t>
    </rPh>
    <phoneticPr fontId="10"/>
  </si>
  <si>
    <t>残　　高</t>
    <rPh sb="0" eb="1">
      <t>ザン</t>
    </rPh>
    <rPh sb="3" eb="4">
      <t>タカ</t>
    </rPh>
    <phoneticPr fontId="10"/>
  </si>
  <si>
    <t>利息累計</t>
    <rPh sb="0" eb="2">
      <t>リソク</t>
    </rPh>
    <rPh sb="2" eb="4">
      <t>ルイケイ</t>
    </rPh>
    <phoneticPr fontId="10"/>
  </si>
  <si>
    <t>ボーナス分</t>
    <rPh sb="4" eb="5">
      <t>ブン</t>
    </rPh>
    <phoneticPr fontId="10"/>
  </si>
  <si>
    <t>毎月分</t>
    <rPh sb="0" eb="2">
      <t>マイツキ</t>
    </rPh>
    <rPh sb="2" eb="3">
      <t>ブン</t>
    </rPh>
    <phoneticPr fontId="10"/>
  </si>
  <si>
    <t>月数</t>
    <rPh sb="0" eb="1">
      <t>ツキ</t>
    </rPh>
    <rPh sb="1" eb="2">
      <t>カズ</t>
    </rPh>
    <phoneticPr fontId="10"/>
  </si>
  <si>
    <t>年数</t>
    <rPh sb="0" eb="2">
      <t>ネンスウ</t>
    </rPh>
    <phoneticPr fontId="10"/>
  </si>
  <si>
    <t>預金連動型データ</t>
    <rPh sb="0" eb="2">
      <t>ヨキン</t>
    </rPh>
    <rPh sb="2" eb="5">
      <t>レンドウガタ</t>
    </rPh>
    <phoneticPr fontId="10"/>
  </si>
  <si>
    <t>繰上返済データ</t>
    <rPh sb="0" eb="2">
      <t>クリアゲ</t>
    </rPh>
    <rPh sb="2" eb="4">
      <t>ヘンサイ</t>
    </rPh>
    <phoneticPr fontId="10"/>
  </si>
  <si>
    <t>25%激変緩和ルール</t>
    <rPh sb="3" eb="5">
      <t>ゲキヘン</t>
    </rPh>
    <rPh sb="5" eb="7">
      <t>カンワ</t>
    </rPh>
    <phoneticPr fontId="10"/>
  </si>
  <si>
    <t>返　済　予　定　表</t>
    <rPh sb="0" eb="1">
      <t>ヘン</t>
    </rPh>
    <rPh sb="2" eb="3">
      <t>スミ</t>
    </rPh>
    <rPh sb="4" eb="5">
      <t>ヨ</t>
    </rPh>
    <rPh sb="6" eb="7">
      <t>サダム</t>
    </rPh>
    <rPh sb="8" eb="9">
      <t>ヒョウ</t>
    </rPh>
    <phoneticPr fontId="10"/>
  </si>
  <si>
    <t>ヵ月</t>
    <rPh sb="1" eb="2">
      <t>ゲツ</t>
    </rPh>
    <phoneticPr fontId="10"/>
  </si>
  <si>
    <t>短縮期間</t>
    <rPh sb="0" eb="2">
      <t>タンシュク</t>
    </rPh>
    <rPh sb="2" eb="4">
      <t>キカン</t>
    </rPh>
    <phoneticPr fontId="10"/>
  </si>
  <si>
    <t>円</t>
    <rPh sb="0" eb="1">
      <t>エン</t>
    </rPh>
    <phoneticPr fontId="10"/>
  </si>
  <si>
    <t>（利　息）</t>
    <rPh sb="1" eb="2">
      <t>リ</t>
    </rPh>
    <rPh sb="3" eb="4">
      <t>イキ</t>
    </rPh>
    <phoneticPr fontId="10"/>
  </si>
  <si>
    <t>利息軽減額</t>
    <rPh sb="0" eb="2">
      <t>リソク</t>
    </rPh>
    <rPh sb="2" eb="4">
      <t>ケイゲン</t>
    </rPh>
    <rPh sb="4" eb="5">
      <t>ガク</t>
    </rPh>
    <phoneticPr fontId="10"/>
  </si>
  <si>
    <t>（元　金）</t>
    <rPh sb="1" eb="2">
      <t>モト</t>
    </rPh>
    <rPh sb="3" eb="4">
      <t>キン</t>
    </rPh>
    <phoneticPr fontId="10"/>
  </si>
  <si>
    <t>月目</t>
    <rPh sb="0" eb="2">
      <t>ツキメ</t>
    </rPh>
    <phoneticPr fontId="10"/>
  </si>
  <si>
    <t>繰上返済日</t>
    <rPh sb="0" eb="2">
      <t>クリアゲ</t>
    </rPh>
    <rPh sb="2" eb="5">
      <t>ヘンサイビ</t>
    </rPh>
    <phoneticPr fontId="10"/>
  </si>
  <si>
    <t>支払総額</t>
    <rPh sb="0" eb="2">
      <t>シハラ</t>
    </rPh>
    <rPh sb="2" eb="4">
      <t>ソウガク</t>
    </rPh>
    <phoneticPr fontId="10"/>
  </si>
  <si>
    <t>年</t>
    <rPh sb="0" eb="1">
      <t>ネン</t>
    </rPh>
    <phoneticPr fontId="10"/>
  </si>
  <si>
    <t>返済年数</t>
    <rPh sb="0" eb="2">
      <t>ヘンサイ</t>
    </rPh>
    <rPh sb="2" eb="4">
      <t>ネンスウ</t>
    </rPh>
    <phoneticPr fontId="10"/>
  </si>
  <si>
    <t>繰上返済額</t>
    <rPh sb="0" eb="2">
      <t>クリア</t>
    </rPh>
    <rPh sb="2" eb="4">
      <t>ヘンサイ</t>
    </rPh>
    <rPh sb="4" eb="5">
      <t>ガク</t>
    </rPh>
    <phoneticPr fontId="10"/>
  </si>
  <si>
    <t>借入金額</t>
    <rPh sb="0" eb="2">
      <t>カリイレ</t>
    </rPh>
    <rPh sb="2" eb="4">
      <t>キンガク</t>
    </rPh>
    <phoneticPr fontId="10"/>
  </si>
  <si>
    <t>□ご家族様</t>
    <rPh sb="2" eb="4">
      <t>カゾク</t>
    </rPh>
    <rPh sb="4" eb="5">
      <t>サマ</t>
    </rPh>
    <phoneticPr fontId="9"/>
  </si>
  <si>
    <t xml:space="preserve"> 屋外給水工事（敷地内）</t>
    <rPh sb="1" eb="3">
      <t>オクガイ</t>
    </rPh>
    <rPh sb="3" eb="5">
      <t>キュウスイ</t>
    </rPh>
    <rPh sb="5" eb="7">
      <t>コウジ</t>
    </rPh>
    <rPh sb="8" eb="10">
      <t>シキチ</t>
    </rPh>
    <rPh sb="10" eb="11">
      <t>ナイ</t>
    </rPh>
    <phoneticPr fontId="10"/>
  </si>
  <si>
    <t xml:space="preserve"> 屋外排水工事（敷地内）</t>
    <rPh sb="1" eb="3">
      <t>オクガイ</t>
    </rPh>
    <rPh sb="3" eb="5">
      <t>ハイスイ</t>
    </rPh>
    <rPh sb="5" eb="7">
      <t>コウジ</t>
    </rPh>
    <rPh sb="8" eb="10">
      <t>シキチ</t>
    </rPh>
    <rPh sb="10" eb="11">
      <t>ナイ</t>
    </rPh>
    <phoneticPr fontId="10"/>
  </si>
  <si>
    <t xml:space="preserve"> 衛生設備工事（敷地内）</t>
    <rPh sb="1" eb="3">
      <t>エイセイ</t>
    </rPh>
    <rPh sb="3" eb="5">
      <t>セツビ</t>
    </rPh>
    <rPh sb="5" eb="7">
      <t>コウジ</t>
    </rPh>
    <rPh sb="8" eb="10">
      <t>シキチ</t>
    </rPh>
    <rPh sb="10" eb="11">
      <t>ナイ</t>
    </rPh>
    <phoneticPr fontId="10"/>
  </si>
  <si>
    <t xml:space="preserve"> 浄化槽65万円　下水道20万円</t>
    <rPh sb="1" eb="4">
      <t>ジョウカソウ</t>
    </rPh>
    <rPh sb="6" eb="7">
      <t>マン</t>
    </rPh>
    <rPh sb="7" eb="8">
      <t>エン</t>
    </rPh>
    <rPh sb="9" eb="12">
      <t>ゲスイドウ</t>
    </rPh>
    <rPh sb="14" eb="15">
      <t>マン</t>
    </rPh>
    <rPh sb="15" eb="16">
      <t>エン</t>
    </rPh>
    <phoneticPr fontId="9"/>
  </si>
  <si>
    <t xml:space="preserve"> 給排水追加工事（敷地内）</t>
    <rPh sb="1" eb="4">
      <t>キュウハイスイ</t>
    </rPh>
    <rPh sb="4" eb="6">
      <t>ツイカ</t>
    </rPh>
    <rPh sb="6" eb="8">
      <t>コウジ</t>
    </rPh>
    <rPh sb="9" eb="11">
      <t>シキチ</t>
    </rPh>
    <rPh sb="11" eb="12">
      <t>ナイ</t>
    </rPh>
    <phoneticPr fontId="10"/>
  </si>
  <si>
    <t xml:space="preserve"> アンテナ取付工事</t>
    <rPh sb="5" eb="6">
      <t>ト</t>
    </rPh>
    <rPh sb="6" eb="7">
      <t>ツ</t>
    </rPh>
    <rPh sb="7" eb="9">
      <t>コウジ</t>
    </rPh>
    <phoneticPr fontId="9"/>
  </si>
  <si>
    <t xml:space="preserve"> 地盤の性質や耐力調査</t>
    <rPh sb="1" eb="3">
      <t>ジバン</t>
    </rPh>
    <rPh sb="4" eb="6">
      <t>セイシツ</t>
    </rPh>
    <rPh sb="7" eb="9">
      <t>タイリョク</t>
    </rPh>
    <rPh sb="9" eb="11">
      <t>チョウサ</t>
    </rPh>
    <phoneticPr fontId="9"/>
  </si>
  <si>
    <t>お名前</t>
    <phoneticPr fontId="13"/>
  </si>
  <si>
    <r>
      <t>Step １　ご年収より</t>
    </r>
    <r>
      <rPr>
        <sz val="12"/>
        <color rgb="FFFF0000"/>
        <rFont val="ＭＳ Ｐゴシック"/>
        <family val="3"/>
        <charset val="128"/>
        <scheme val="minor"/>
      </rPr>
      <t>借入限度額</t>
    </r>
    <r>
      <rPr>
        <sz val="12"/>
        <color theme="1"/>
        <rFont val="ＭＳ Ｐゴシック"/>
        <family val="3"/>
        <charset val="128"/>
        <scheme val="minor"/>
      </rPr>
      <t>を算出します。</t>
    </r>
    <rPh sb="8" eb="10">
      <t>ネンシュウ</t>
    </rPh>
    <rPh sb="12" eb="14">
      <t>カリイレ</t>
    </rPh>
    <rPh sb="14" eb="16">
      <t>ゲンド</t>
    </rPh>
    <rPh sb="16" eb="17">
      <t>ガク</t>
    </rPh>
    <rPh sb="18" eb="20">
      <t>サンシュツ</t>
    </rPh>
    <phoneticPr fontId="9"/>
  </si>
  <si>
    <t xml:space="preserve"> 年収負担率</t>
    <phoneticPr fontId="9"/>
  </si>
  <si>
    <r>
      <t>Step ２　毎月の返済ご希望額から</t>
    </r>
    <r>
      <rPr>
        <sz val="12"/>
        <color rgb="FFFF0000"/>
        <rFont val="ＭＳ Ｐゴシック"/>
        <family val="3"/>
        <charset val="128"/>
        <scheme val="minor"/>
      </rPr>
      <t>借入可能額</t>
    </r>
    <r>
      <rPr>
        <sz val="12"/>
        <color theme="1"/>
        <rFont val="ＭＳ Ｐゴシック"/>
        <family val="3"/>
        <charset val="128"/>
        <scheme val="minor"/>
      </rPr>
      <t>を算出します。</t>
    </r>
    <rPh sb="7" eb="9">
      <t>マイツキ</t>
    </rPh>
    <rPh sb="10" eb="12">
      <t>ヘンサイ</t>
    </rPh>
    <rPh sb="13" eb="15">
      <t>キボウ</t>
    </rPh>
    <rPh sb="15" eb="16">
      <t>ガク</t>
    </rPh>
    <rPh sb="18" eb="19">
      <t>カ</t>
    </rPh>
    <rPh sb="19" eb="20">
      <t>イ</t>
    </rPh>
    <rPh sb="20" eb="23">
      <t>カノウガク</t>
    </rPh>
    <phoneticPr fontId="9"/>
  </si>
  <si>
    <r>
      <t>Step 3　借入れ額と自己資金より</t>
    </r>
    <r>
      <rPr>
        <sz val="12"/>
        <color rgb="FFFF0000"/>
        <rFont val="ＭＳ Ｐゴシック"/>
        <family val="3"/>
        <charset val="128"/>
        <scheme val="minor"/>
      </rPr>
      <t>総予算</t>
    </r>
    <r>
      <rPr>
        <sz val="12"/>
        <color theme="1"/>
        <rFont val="ＭＳ Ｐゴシック"/>
        <family val="3"/>
        <charset val="128"/>
        <scheme val="minor"/>
      </rPr>
      <t>を算出します。</t>
    </r>
    <rPh sb="10" eb="11">
      <t>ガク</t>
    </rPh>
    <rPh sb="12" eb="14">
      <t>ジコ</t>
    </rPh>
    <rPh sb="14" eb="16">
      <t>シキン</t>
    </rPh>
    <rPh sb="18" eb="21">
      <t>ソウヨサン</t>
    </rPh>
    <phoneticPr fontId="9"/>
  </si>
  <si>
    <t>　　</t>
    <phoneticPr fontId="9"/>
  </si>
  <si>
    <t>　Step 2　別途工事</t>
    <rPh sb="8" eb="10">
      <t>ベット</t>
    </rPh>
    <rPh sb="10" eb="12">
      <t>コウジ</t>
    </rPh>
    <phoneticPr fontId="10"/>
  </si>
  <si>
    <t>様</t>
    <rPh sb="0" eb="1">
      <t>サマ</t>
    </rPh>
    <phoneticPr fontId="13"/>
  </si>
  <si>
    <t>11年～15年</t>
    <rPh sb="2" eb="3">
      <t>ネン</t>
    </rPh>
    <rPh sb="6" eb="7">
      <t>ネン</t>
    </rPh>
    <phoneticPr fontId="13"/>
  </si>
  <si>
    <t>16年～20年</t>
    <rPh sb="2" eb="3">
      <t>ネン</t>
    </rPh>
    <rPh sb="6" eb="7">
      <t>ネン</t>
    </rPh>
    <phoneticPr fontId="13"/>
  </si>
  <si>
    <t>21年～25年</t>
    <rPh sb="2" eb="3">
      <t>ネン</t>
    </rPh>
    <rPh sb="6" eb="7">
      <t>ネン</t>
    </rPh>
    <phoneticPr fontId="13"/>
  </si>
  <si>
    <t>26年～30年</t>
    <rPh sb="2" eb="3">
      <t>ネン</t>
    </rPh>
    <rPh sb="6" eb="7">
      <t>ネン</t>
    </rPh>
    <phoneticPr fontId="13"/>
  </si>
  <si>
    <t>31年～35年</t>
    <rPh sb="2" eb="3">
      <t>ネン</t>
    </rPh>
    <rPh sb="6" eb="7">
      <t>ネン</t>
    </rPh>
    <phoneticPr fontId="13"/>
  </si>
  <si>
    <t>期間</t>
    <rPh sb="0" eb="2">
      <t>キカン</t>
    </rPh>
    <phoneticPr fontId="13"/>
  </si>
  <si>
    <t>返済額</t>
    <rPh sb="0" eb="2">
      <t>ヘンサイ</t>
    </rPh>
    <rPh sb="2" eb="3">
      <t>ガク</t>
    </rPh>
    <phoneticPr fontId="13"/>
  </si>
  <si>
    <t>自由設定</t>
    <rPh sb="0" eb="2">
      <t>ジユウ</t>
    </rPh>
    <rPh sb="2" eb="4">
      <t>セッテイ</t>
    </rPh>
    <phoneticPr fontId="13"/>
  </si>
  <si>
    <t>固定設定</t>
    <rPh sb="0" eb="2">
      <t>コテイ</t>
    </rPh>
    <rPh sb="2" eb="4">
      <t>セッテイ</t>
    </rPh>
    <phoneticPr fontId="13"/>
  </si>
  <si>
    <t>06年～１0年</t>
    <rPh sb="2" eb="3">
      <t>ネン</t>
    </rPh>
    <rPh sb="6" eb="7">
      <t>ネン</t>
    </rPh>
    <phoneticPr fontId="13"/>
  </si>
  <si>
    <t>0１年～05年</t>
    <rPh sb="2" eb="3">
      <t>ネン</t>
    </rPh>
    <rPh sb="6" eb="7">
      <t>ネン</t>
    </rPh>
    <phoneticPr fontId="13"/>
  </si>
  <si>
    <t>フラット35ｓ</t>
    <phoneticPr fontId="13"/>
  </si>
  <si>
    <t>Ａプラン</t>
    <phoneticPr fontId="13"/>
  </si>
  <si>
    <t>Ａプラン+</t>
    <phoneticPr fontId="13"/>
  </si>
  <si>
    <t>0１年～05年</t>
    <phoneticPr fontId="13"/>
  </si>
  <si>
    <t>06年～１0年</t>
    <phoneticPr fontId="13"/>
  </si>
  <si>
    <t>11年～15年</t>
    <phoneticPr fontId="13"/>
  </si>
  <si>
    <t>16年～20年</t>
    <phoneticPr fontId="13"/>
  </si>
  <si>
    <t>21年～25年</t>
    <phoneticPr fontId="13"/>
  </si>
  <si>
    <t>26年～30年</t>
    <phoneticPr fontId="13"/>
  </si>
  <si>
    <t>31年～35年</t>
    <phoneticPr fontId="13"/>
  </si>
  <si>
    <t>期間</t>
    <phoneticPr fontId="13"/>
  </si>
  <si>
    <t>金利</t>
    <phoneticPr fontId="13"/>
  </si>
  <si>
    <t xml:space="preserve"> ボーナスを含めた毎月返済額</t>
    <rPh sb="6" eb="7">
      <t>フク</t>
    </rPh>
    <rPh sb="9" eb="11">
      <t>マイツキ</t>
    </rPh>
    <rPh sb="11" eb="13">
      <t>ヘンサイ</t>
    </rPh>
    <rPh sb="13" eb="14">
      <t>ガク</t>
    </rPh>
    <phoneticPr fontId="9"/>
  </si>
  <si>
    <t xml:space="preserve"> 水道メーターから建物までの配管</t>
    <rPh sb="1" eb="3">
      <t>スイドウ</t>
    </rPh>
    <rPh sb="9" eb="11">
      <t>タテモノ</t>
    </rPh>
    <rPh sb="14" eb="16">
      <t>ハイカン</t>
    </rPh>
    <phoneticPr fontId="9"/>
  </si>
  <si>
    <t xml:space="preserve"> 建物から側溝までの配管</t>
    <rPh sb="1" eb="3">
      <t>タテモノ</t>
    </rPh>
    <rPh sb="5" eb="7">
      <t>ソッコウ</t>
    </rPh>
    <rPh sb="10" eb="12">
      <t>ハイカン</t>
    </rPh>
    <phoneticPr fontId="9"/>
  </si>
  <si>
    <t xml:space="preserve"> 6千円×ｍ　＊10ｍを超える分</t>
    <rPh sb="2" eb="4">
      <t>センエン</t>
    </rPh>
    <rPh sb="12" eb="13">
      <t>コ</t>
    </rPh>
    <rPh sb="15" eb="16">
      <t>ブン</t>
    </rPh>
    <phoneticPr fontId="9"/>
  </si>
  <si>
    <t xml:space="preserve"> 建築確認申請及び検査手続の代行</t>
    <rPh sb="1" eb="3">
      <t>ケンチク</t>
    </rPh>
    <rPh sb="3" eb="5">
      <t>カクニン</t>
    </rPh>
    <rPh sb="5" eb="7">
      <t>シンセイ</t>
    </rPh>
    <rPh sb="7" eb="8">
      <t>オヨ</t>
    </rPh>
    <rPh sb="9" eb="11">
      <t>ケンサ</t>
    </rPh>
    <rPh sb="11" eb="13">
      <t>テツヅキ</t>
    </rPh>
    <rPh sb="14" eb="16">
      <t>ダイコウ</t>
    </rPh>
    <phoneticPr fontId="9"/>
  </si>
  <si>
    <t xml:space="preserve"> 借入金額の１%　（銀行によって無料）　</t>
    <rPh sb="1" eb="2">
      <t>カ</t>
    </rPh>
    <rPh sb="2" eb="3">
      <t>イ</t>
    </rPh>
    <rPh sb="3" eb="5">
      <t>キンガク</t>
    </rPh>
    <phoneticPr fontId="9"/>
  </si>
  <si>
    <t>年</t>
    <rPh sb="0" eb="1">
      <t>ネン</t>
    </rPh>
    <phoneticPr fontId="13"/>
  </si>
  <si>
    <t>お名前</t>
    <rPh sb="1" eb="3">
      <t>ナマエ</t>
    </rPh>
    <phoneticPr fontId="13"/>
  </si>
  <si>
    <t xml:space="preserve"> カーポート・柵・庭整備など</t>
    <rPh sb="7" eb="8">
      <t>サク</t>
    </rPh>
    <rPh sb="9" eb="10">
      <t>ニワ</t>
    </rPh>
    <rPh sb="10" eb="12">
      <t>セイビ</t>
    </rPh>
    <phoneticPr fontId="9"/>
  </si>
  <si>
    <t>　固定資産税評価額</t>
    <rPh sb="6" eb="9">
      <t>ヒョウカガク</t>
    </rPh>
    <phoneticPr fontId="10"/>
  </si>
  <si>
    <t>　課税標準額</t>
    <rPh sb="1" eb="3">
      <t>カゼイ</t>
    </rPh>
    <rPh sb="3" eb="5">
      <t>ヒョウジュン</t>
    </rPh>
    <rPh sb="5" eb="6">
      <t>ガク</t>
    </rPh>
    <phoneticPr fontId="10"/>
  </si>
  <si>
    <t>　土地価格</t>
    <rPh sb="1" eb="3">
      <t>トチ</t>
    </rPh>
    <rPh sb="3" eb="5">
      <t>カカク</t>
    </rPh>
    <phoneticPr fontId="10"/>
  </si>
  <si>
    <t>　購入金額</t>
    <rPh sb="1" eb="3">
      <t>コウニュウ</t>
    </rPh>
    <rPh sb="3" eb="5">
      <t>キンガク</t>
    </rPh>
    <phoneticPr fontId="13"/>
  </si>
  <si>
    <t>　課税標準額×0.2％（鹿屋税率）</t>
    <rPh sb="12" eb="14">
      <t>カノヤ</t>
    </rPh>
    <phoneticPr fontId="13"/>
  </si>
  <si>
    <t>　都市計画税</t>
    <rPh sb="1" eb="3">
      <t>トシ</t>
    </rPh>
    <rPh sb="3" eb="5">
      <t>ケイカク</t>
    </rPh>
    <rPh sb="5" eb="6">
      <t>ゼイ</t>
    </rPh>
    <phoneticPr fontId="13"/>
  </si>
  <si>
    <t>　小規模住宅用地　200㎡（約60坪）以下の住宅
　　固定資産税評価額×3分の1
　一般住宅用地　200㎡（約60坪）を超える部分の住宅
　　固定資産税評価額×3分の2</t>
    <rPh sb="14" eb="15">
      <t>ヤク</t>
    </rPh>
    <rPh sb="17" eb="18">
      <t>ツボ</t>
    </rPh>
    <rPh sb="55" eb="56">
      <t>ヤク</t>
    </rPh>
    <rPh sb="58" eb="59">
      <t>ツボ</t>
    </rPh>
    <phoneticPr fontId="13"/>
  </si>
  <si>
    <t>　建物価格</t>
    <rPh sb="1" eb="3">
      <t>タテモノ</t>
    </rPh>
    <rPh sb="3" eb="5">
      <t>カカク</t>
    </rPh>
    <phoneticPr fontId="13"/>
  </si>
  <si>
    <t>　購入価格の70％程　（三年ごとに見直し）</t>
    <rPh sb="1" eb="3">
      <t>コウニュウ</t>
    </rPh>
    <phoneticPr fontId="13"/>
  </si>
  <si>
    <t>　購入価格の60％程　（三年ごとに見直し）</t>
    <rPh sb="1" eb="3">
      <t>コウニュウ</t>
    </rPh>
    <phoneticPr fontId="13"/>
  </si>
  <si>
    <t>年間にかかる税金の合計</t>
    <rPh sb="0" eb="2">
      <t>ネンカン</t>
    </rPh>
    <rPh sb="6" eb="8">
      <t>ゼイキン</t>
    </rPh>
    <rPh sb="9" eb="11">
      <t>ゴウケイ</t>
    </rPh>
    <phoneticPr fontId="9"/>
  </si>
  <si>
    <t>　軽減措置
　2020年3/31まで</t>
    <rPh sb="1" eb="3">
      <t>ケイゲン</t>
    </rPh>
    <rPh sb="3" eb="5">
      <t>ソチ</t>
    </rPh>
    <phoneticPr fontId="10"/>
  </si>
  <si>
    <t>　不動産取得税</t>
    <rPh sb="1" eb="4">
      <t>フドウサン</t>
    </rPh>
    <rPh sb="4" eb="6">
      <t>シュトク</t>
    </rPh>
    <phoneticPr fontId="13"/>
  </si>
  <si>
    <t>　軽減措置
　2021年3/31まで</t>
    <rPh sb="1" eb="3">
      <t>ケイゲン</t>
    </rPh>
    <rPh sb="3" eb="5">
      <t>ソチ</t>
    </rPh>
    <phoneticPr fontId="10"/>
  </si>
  <si>
    <t>　課税標準額
　簡易的に5分の1で
　計算しています</t>
    <rPh sb="1" eb="3">
      <t>カゼイ</t>
    </rPh>
    <rPh sb="3" eb="5">
      <t>ヒョウジュン</t>
    </rPh>
    <rPh sb="5" eb="6">
      <t>ガク</t>
    </rPh>
    <rPh sb="9" eb="11">
      <t>カンイ</t>
    </rPh>
    <rPh sb="11" eb="12">
      <t>マト</t>
    </rPh>
    <rPh sb="14" eb="15">
      <t>ブン</t>
    </rPh>
    <rPh sb="20" eb="22">
      <t>ケイサン</t>
    </rPh>
    <phoneticPr fontId="10"/>
  </si>
  <si>
    <t>短縮期間（月）</t>
    <rPh sb="0" eb="2">
      <t>タンシュク</t>
    </rPh>
    <rPh sb="2" eb="4">
      <t>キカン</t>
    </rPh>
    <rPh sb="5" eb="6">
      <t>ツキ</t>
    </rPh>
    <phoneticPr fontId="10"/>
  </si>
  <si>
    <t>固定金利</t>
    <rPh sb="0" eb="2">
      <t>コテイ</t>
    </rPh>
    <rPh sb="2" eb="4">
      <t>キンリ</t>
    </rPh>
    <phoneticPr fontId="13"/>
  </si>
  <si>
    <t>不動産取得税・印紙税・消費税の目安</t>
    <rPh sb="0" eb="3">
      <t>フドウサン</t>
    </rPh>
    <rPh sb="3" eb="5">
      <t>シュトク</t>
    </rPh>
    <rPh sb="5" eb="6">
      <t>ゼイ</t>
    </rPh>
    <rPh sb="7" eb="9">
      <t>インシ</t>
    </rPh>
    <rPh sb="9" eb="10">
      <t>ゼイ</t>
    </rPh>
    <rPh sb="11" eb="14">
      <t>ショウヒゼイ</t>
    </rPh>
    <rPh sb="15" eb="17">
      <t>メヤス</t>
    </rPh>
    <phoneticPr fontId="9"/>
  </si>
  <si>
    <t>　土地に消費税はかかりません</t>
    <rPh sb="1" eb="3">
      <t>トチ</t>
    </rPh>
    <rPh sb="4" eb="7">
      <t>ショウヒゼイ</t>
    </rPh>
    <phoneticPr fontId="13"/>
  </si>
  <si>
    <t>　消費税</t>
    <rPh sb="1" eb="4">
      <t>ショウヒゼイ</t>
    </rPh>
    <phoneticPr fontId="13"/>
  </si>
  <si>
    <t>不動産取得税・消費税・印紙税の合計</t>
    <rPh sb="0" eb="3">
      <t>フドウサン</t>
    </rPh>
    <rPh sb="3" eb="5">
      <t>シュトク</t>
    </rPh>
    <rPh sb="5" eb="6">
      <t>ゼイ</t>
    </rPh>
    <rPh sb="7" eb="10">
      <t>ショウヒゼイ</t>
    </rPh>
    <rPh sb="11" eb="14">
      <t>インシゼイ</t>
    </rPh>
    <rPh sb="15" eb="17">
      <t>ゴウケイ</t>
    </rPh>
    <phoneticPr fontId="9"/>
  </si>
  <si>
    <t>　住宅ローン減税</t>
    <rPh sb="1" eb="3">
      <t>ジュウタク</t>
    </rPh>
    <rPh sb="6" eb="8">
      <t>ゲンゼイ</t>
    </rPh>
    <phoneticPr fontId="13"/>
  </si>
  <si>
    <t>　住まいの給付金</t>
    <rPh sb="1" eb="2">
      <t>ス</t>
    </rPh>
    <rPh sb="5" eb="8">
      <t>キュウフキン</t>
    </rPh>
    <phoneticPr fontId="13"/>
  </si>
  <si>
    <t>　消費税の引上げによる負担を軽減する為現金を給付　　
　年収425万円以下⇒30万円　425万円超475万円以下⇒20万円　
　475万円超510万円以下⇒10万円</t>
    <rPh sb="28" eb="30">
      <t>ネンシュウ</t>
    </rPh>
    <rPh sb="59" eb="61">
      <t>マンエン</t>
    </rPh>
    <rPh sb="80" eb="82">
      <t>マンエン</t>
    </rPh>
    <phoneticPr fontId="13"/>
  </si>
  <si>
    <t xml:space="preserve"> 登記費用（表題登記・保存登記など)</t>
    <rPh sb="1" eb="3">
      <t>トウキ</t>
    </rPh>
    <rPh sb="3" eb="5">
      <t>ヒヨウ</t>
    </rPh>
    <rPh sb="6" eb="8">
      <t>ヒョウダイ</t>
    </rPh>
    <phoneticPr fontId="10"/>
  </si>
  <si>
    <t>　宅地　固定資産税</t>
    <rPh sb="4" eb="6">
      <t>コテイ</t>
    </rPh>
    <rPh sb="6" eb="9">
      <t>シサンゼイ</t>
    </rPh>
    <phoneticPr fontId="9"/>
  </si>
  <si>
    <t>　宅地　都市計画税</t>
    <rPh sb="4" eb="6">
      <t>トシ</t>
    </rPh>
    <rPh sb="6" eb="8">
      <t>ケイカク</t>
    </rPh>
    <rPh sb="8" eb="9">
      <t>ゼイ</t>
    </rPh>
    <phoneticPr fontId="9"/>
  </si>
  <si>
    <t>　建物　都市計画税</t>
    <rPh sb="1" eb="3">
      <t>タテモノ</t>
    </rPh>
    <rPh sb="4" eb="6">
      <t>トシ</t>
    </rPh>
    <rPh sb="6" eb="8">
      <t>ケイカク</t>
    </rPh>
    <rPh sb="8" eb="9">
      <t>ゼイ</t>
    </rPh>
    <phoneticPr fontId="9"/>
  </si>
  <si>
    <t>　建物　固定資産税</t>
    <rPh sb="1" eb="3">
      <t>タテモノ</t>
    </rPh>
    <rPh sb="4" eb="6">
      <t>コテイ</t>
    </rPh>
    <rPh sb="6" eb="9">
      <t>シサンゼイ</t>
    </rPh>
    <phoneticPr fontId="9"/>
  </si>
  <si>
    <t>　宅地　不動産取得税</t>
    <rPh sb="1" eb="3">
      <t>タクチ</t>
    </rPh>
    <rPh sb="4" eb="7">
      <t>フドウサン</t>
    </rPh>
    <rPh sb="7" eb="9">
      <t>シュトク</t>
    </rPh>
    <rPh sb="9" eb="10">
      <t>ゼイ</t>
    </rPh>
    <phoneticPr fontId="9"/>
  </si>
  <si>
    <t>　宅地　消費税</t>
    <rPh sb="1" eb="3">
      <t>タクチ</t>
    </rPh>
    <rPh sb="4" eb="6">
      <t>ショウヒ</t>
    </rPh>
    <rPh sb="6" eb="7">
      <t>ゼイ</t>
    </rPh>
    <phoneticPr fontId="9"/>
  </si>
  <si>
    <t>　宅地　印紙税</t>
    <rPh sb="1" eb="3">
      <t>タクチ</t>
    </rPh>
    <rPh sb="4" eb="7">
      <t>インシゼイ</t>
    </rPh>
    <phoneticPr fontId="9"/>
  </si>
  <si>
    <t>　建物　不動産取得税</t>
    <rPh sb="1" eb="3">
      <t>タテモノ</t>
    </rPh>
    <rPh sb="4" eb="7">
      <t>フドウサン</t>
    </rPh>
    <rPh sb="7" eb="9">
      <t>シュトク</t>
    </rPh>
    <rPh sb="9" eb="10">
      <t>ゼイ</t>
    </rPh>
    <phoneticPr fontId="9"/>
  </si>
  <si>
    <t>　建物　消費税</t>
    <rPh sb="1" eb="3">
      <t>タテモノ</t>
    </rPh>
    <rPh sb="4" eb="6">
      <t>ショウヒ</t>
    </rPh>
    <rPh sb="6" eb="7">
      <t>ゼイ</t>
    </rPh>
    <phoneticPr fontId="9"/>
  </si>
  <si>
    <t>　建物　印紙税</t>
    <rPh sb="1" eb="3">
      <t>タテモノ</t>
    </rPh>
    <rPh sb="4" eb="7">
      <t>インシゼイ</t>
    </rPh>
    <phoneticPr fontId="9"/>
  </si>
  <si>
    <t>戻ってくる税金</t>
    <rPh sb="0" eb="1">
      <t>モド</t>
    </rPh>
    <rPh sb="5" eb="7">
      <t>ゼイキン</t>
    </rPh>
    <phoneticPr fontId="9"/>
  </si>
  <si>
    <t xml:space="preserve"> 省令準耐火構造(10年一括払い時）</t>
    <rPh sb="11" eb="12">
      <t>ネン</t>
    </rPh>
    <rPh sb="12" eb="14">
      <t>イッカツ</t>
    </rPh>
    <rPh sb="14" eb="15">
      <t>バラ</t>
    </rPh>
    <rPh sb="16" eb="17">
      <t>ジ</t>
    </rPh>
    <phoneticPr fontId="9"/>
  </si>
  <si>
    <t>借入・返済条件</t>
    <rPh sb="0" eb="1">
      <t>シャク</t>
    </rPh>
    <rPh sb="1" eb="2">
      <t>イリ</t>
    </rPh>
    <rPh sb="3" eb="5">
      <t>ヘンサイ</t>
    </rPh>
    <rPh sb="5" eb="6">
      <t>ジョウ</t>
    </rPh>
    <rPh sb="6" eb="7">
      <t>ケン</t>
    </rPh>
    <phoneticPr fontId="10"/>
  </si>
  <si>
    <t>総返済額内訳</t>
    <rPh sb="0" eb="1">
      <t>ソウ</t>
    </rPh>
    <rPh sb="1" eb="2">
      <t>ヘン</t>
    </rPh>
    <rPh sb="2" eb="3">
      <t>スミ</t>
    </rPh>
    <rPh sb="3" eb="4">
      <t>ガク</t>
    </rPh>
    <rPh sb="4" eb="5">
      <t>ナイ</t>
    </rPh>
    <rPh sb="5" eb="6">
      <t>ヤク</t>
    </rPh>
    <phoneticPr fontId="10"/>
  </si>
  <si>
    <t>　固定資産税評価額から1200万円軽減されます。
　*長期優良住宅1300万円</t>
    <rPh sb="15" eb="17">
      <t>マンエン</t>
    </rPh>
    <rPh sb="17" eb="19">
      <t>ケイゲン</t>
    </rPh>
    <rPh sb="27" eb="29">
      <t>チョウキ</t>
    </rPh>
    <rPh sb="29" eb="31">
      <t>ユウリョウ</t>
    </rPh>
    <rPh sb="31" eb="33">
      <t>ジュウタク</t>
    </rPh>
    <rPh sb="37" eb="39">
      <t>マンエン</t>
    </rPh>
    <phoneticPr fontId="13"/>
  </si>
  <si>
    <t>　住宅ローン残高（年末）の1.0％を、
　所得税及び住民税の一部から10年間控除
  一般住宅4000万円（40万円）　*長期優良住宅5000万円（50万円）</t>
    <rPh sb="9" eb="11">
      <t>ネンマツ</t>
    </rPh>
    <rPh sb="24" eb="25">
      <t>オヨ</t>
    </rPh>
    <rPh sb="38" eb="40">
      <t>コウジョ</t>
    </rPh>
    <rPh sb="43" eb="45">
      <t>イッパン</t>
    </rPh>
    <rPh sb="45" eb="47">
      <t>ジュウタク</t>
    </rPh>
    <rPh sb="51" eb="53">
      <t>マンエン</t>
    </rPh>
    <rPh sb="56" eb="58">
      <t>マンエン</t>
    </rPh>
    <rPh sb="61" eb="63">
      <t>チョウキ</t>
    </rPh>
    <rPh sb="63" eb="65">
      <t>ユウリョウ</t>
    </rPh>
    <rPh sb="65" eb="67">
      <t>ジュウタク</t>
    </rPh>
    <rPh sb="71" eb="72">
      <t>マン</t>
    </rPh>
    <rPh sb="72" eb="73">
      <t>エン</t>
    </rPh>
    <rPh sb="76" eb="78">
      <t>マンエン</t>
    </rPh>
    <phoneticPr fontId="13"/>
  </si>
  <si>
    <t>35</t>
    <phoneticPr fontId="13"/>
  </si>
  <si>
    <t>ローンシミュレーション　　元利均等</t>
    <rPh sb="13" eb="17">
      <t>ガンリキントウ</t>
    </rPh>
    <phoneticPr fontId="10"/>
  </si>
  <si>
    <t>ローンシミュレーション  　元金均等</t>
    <rPh sb="14" eb="16">
      <t>ガンキン</t>
    </rPh>
    <phoneticPr fontId="10"/>
  </si>
  <si>
    <t>繰上返済試算表</t>
    <rPh sb="0" eb="2">
      <t>クリア</t>
    </rPh>
    <rPh sb="2" eb="4">
      <t>ヘンサイ</t>
    </rPh>
    <rPh sb="4" eb="6">
      <t>シサン</t>
    </rPh>
    <rPh sb="6" eb="7">
      <t>ヒョウ</t>
    </rPh>
    <phoneticPr fontId="10"/>
  </si>
  <si>
    <t xml:space="preserve"> エアコン（工事費込み）</t>
    <rPh sb="6" eb="8">
      <t>コウジ</t>
    </rPh>
    <rPh sb="8" eb="9">
      <t>ヒ</t>
    </rPh>
    <rPh sb="9" eb="10">
      <t>コ</t>
    </rPh>
    <phoneticPr fontId="9"/>
  </si>
  <si>
    <t>完済時の年齢</t>
    <rPh sb="0" eb="2">
      <t>カンサイ</t>
    </rPh>
    <rPh sb="2" eb="3">
      <t>ジ</t>
    </rPh>
    <rPh sb="4" eb="6">
      <t>ネンレイ</t>
    </rPh>
    <phoneticPr fontId="9"/>
  </si>
  <si>
    <t>歳</t>
    <rPh sb="0" eb="1">
      <t>サイ</t>
    </rPh>
    <phoneticPr fontId="13"/>
  </si>
  <si>
    <t xml:space="preserve"> 長期優良住宅申請の手続代行 15万円</t>
    <rPh sb="1" eb="3">
      <t>チョウキ</t>
    </rPh>
    <rPh sb="3" eb="5">
      <t>ユウリョウ</t>
    </rPh>
    <rPh sb="5" eb="7">
      <t>ジュウタク</t>
    </rPh>
    <rPh sb="7" eb="9">
      <t>シンセイ</t>
    </rPh>
    <rPh sb="10" eb="12">
      <t>テツヅ</t>
    </rPh>
    <rPh sb="12" eb="14">
      <t>ダイコウ</t>
    </rPh>
    <rPh sb="17" eb="19">
      <t>マンエン</t>
    </rPh>
    <phoneticPr fontId="9"/>
  </si>
  <si>
    <t xml:space="preserve"> 長期優良住宅適合証明発行　3万5千円</t>
    <rPh sb="1" eb="3">
      <t>チョウキ</t>
    </rPh>
    <rPh sb="3" eb="5">
      <t>ユウリョウ</t>
    </rPh>
    <rPh sb="5" eb="7">
      <t>ジュウタク</t>
    </rPh>
    <rPh sb="7" eb="9">
      <t>テキゴウ</t>
    </rPh>
    <rPh sb="9" eb="11">
      <t>ショウメイ</t>
    </rPh>
    <rPh sb="11" eb="13">
      <t>ハッコウ</t>
    </rPh>
    <rPh sb="15" eb="16">
      <t>マン</t>
    </rPh>
    <rPh sb="17" eb="18">
      <t>セン</t>
    </rPh>
    <rPh sb="18" eb="19">
      <t>エン</t>
    </rPh>
    <phoneticPr fontId="9"/>
  </si>
  <si>
    <t>固定</t>
  </si>
  <si>
    <t>宮崎銀行</t>
    <rPh sb="0" eb="2">
      <t>ミヤザキ</t>
    </rPh>
    <rPh sb="2" eb="4">
      <t>ギンコウ</t>
    </rPh>
    <phoneticPr fontId="13"/>
  </si>
  <si>
    <t>鹿児島銀行</t>
    <rPh sb="0" eb="3">
      <t>カゴシマ</t>
    </rPh>
    <rPh sb="3" eb="5">
      <t>ギンコウ</t>
    </rPh>
    <phoneticPr fontId="13"/>
  </si>
  <si>
    <t>つなぎ融資手数料</t>
    <rPh sb="3" eb="5">
      <t>ユウシ</t>
    </rPh>
    <rPh sb="5" eb="8">
      <t>テスウリョウ</t>
    </rPh>
    <phoneticPr fontId="13"/>
  </si>
  <si>
    <t>つなぎ融資金利</t>
    <rPh sb="3" eb="5">
      <t>ユウシ</t>
    </rPh>
    <rPh sb="5" eb="7">
      <t>キンリ</t>
    </rPh>
    <phoneticPr fontId="13"/>
  </si>
  <si>
    <t>　</t>
    <phoneticPr fontId="13"/>
  </si>
  <si>
    <t>土地のつなぎ融資</t>
    <rPh sb="0" eb="2">
      <t>トチ</t>
    </rPh>
    <rPh sb="6" eb="8">
      <t>ユウシ</t>
    </rPh>
    <phoneticPr fontId="13"/>
  </si>
  <si>
    <t>建物のつなぎ融資</t>
    <rPh sb="0" eb="2">
      <t>タテモノ</t>
    </rPh>
    <rPh sb="6" eb="8">
      <t>ユウシ</t>
    </rPh>
    <phoneticPr fontId="13"/>
  </si>
  <si>
    <t>合計</t>
    <rPh sb="0" eb="2">
      <t>ゴウケイ</t>
    </rPh>
    <phoneticPr fontId="13"/>
  </si>
  <si>
    <t>１年目</t>
    <rPh sb="1" eb="3">
      <t>ネンメ</t>
    </rPh>
    <phoneticPr fontId="13"/>
  </si>
  <si>
    <t>２年目</t>
    <rPh sb="1" eb="3">
      <t>ネンメ</t>
    </rPh>
    <phoneticPr fontId="13"/>
  </si>
  <si>
    <t>３年目</t>
    <rPh sb="1" eb="3">
      <t>ネンメ</t>
    </rPh>
    <phoneticPr fontId="13"/>
  </si>
  <si>
    <t>４年目</t>
    <rPh sb="1" eb="3">
      <t>ネンメ</t>
    </rPh>
    <phoneticPr fontId="13"/>
  </si>
  <si>
    <t>５年目</t>
    <rPh sb="1" eb="3">
      <t>ネンメ</t>
    </rPh>
    <phoneticPr fontId="13"/>
  </si>
  <si>
    <t>６年目</t>
    <rPh sb="1" eb="3">
      <t>ネンメ</t>
    </rPh>
    <phoneticPr fontId="13"/>
  </si>
  <si>
    <t>７年目</t>
    <rPh sb="1" eb="3">
      <t>ネンメ</t>
    </rPh>
    <phoneticPr fontId="13"/>
  </si>
  <si>
    <t>８年目</t>
    <rPh sb="1" eb="3">
      <t>ネンメ</t>
    </rPh>
    <phoneticPr fontId="13"/>
  </si>
  <si>
    <t>９年目</t>
    <rPh sb="1" eb="3">
      <t>ネンメ</t>
    </rPh>
    <phoneticPr fontId="13"/>
  </si>
  <si>
    <t>１０年目</t>
    <rPh sb="2" eb="4">
      <t>ネンメ</t>
    </rPh>
    <phoneticPr fontId="13"/>
  </si>
  <si>
    <t>残高</t>
    <rPh sb="0" eb="2">
      <t>ザンダカ</t>
    </rPh>
    <phoneticPr fontId="13"/>
  </si>
  <si>
    <t>年数</t>
    <rPh sb="0" eb="2">
      <t>ネンスウ</t>
    </rPh>
    <phoneticPr fontId="13"/>
  </si>
  <si>
    <t>控除率</t>
    <rPh sb="0" eb="2">
      <t>コウジョ</t>
    </rPh>
    <rPh sb="2" eb="3">
      <t>リツ</t>
    </rPh>
    <phoneticPr fontId="13"/>
  </si>
  <si>
    <t>ボーナス返済 総額</t>
    <rPh sb="4" eb="6">
      <t>ヘンサイ</t>
    </rPh>
    <rPh sb="8" eb="9">
      <t>ガク</t>
    </rPh>
    <phoneticPr fontId="10"/>
  </si>
  <si>
    <t>月々返済 総額</t>
    <rPh sb="0" eb="2">
      <t>ツキヅキ</t>
    </rPh>
    <rPh sb="2" eb="4">
      <t>ヘンサイ</t>
    </rPh>
    <rPh sb="6" eb="7">
      <t>ガク</t>
    </rPh>
    <phoneticPr fontId="13"/>
  </si>
  <si>
    <t xml:space="preserve"> ボーナスご返済ご希望額（半年毎）</t>
    <rPh sb="6" eb="8">
      <t>ヘンサイ</t>
    </rPh>
    <rPh sb="9" eb="11">
      <t>キボウ</t>
    </rPh>
    <rPh sb="11" eb="12">
      <t>ガク</t>
    </rPh>
    <rPh sb="13" eb="15">
      <t>ハントシ</t>
    </rPh>
    <rPh sb="15" eb="16">
      <t>ゴト</t>
    </rPh>
    <phoneticPr fontId="9"/>
  </si>
  <si>
    <t>月々</t>
    <rPh sb="0" eb="2">
      <t>ツキヅキ</t>
    </rPh>
    <phoneticPr fontId="13"/>
  </si>
  <si>
    <t>【参考】　</t>
    <rPh sb="1" eb="3">
      <t>サンコウ</t>
    </rPh>
    <phoneticPr fontId="13"/>
  </si>
  <si>
    <t>持分割合</t>
    <phoneticPr fontId="13"/>
  </si>
  <si>
    <t xml:space="preserve"> 借入れ可能額</t>
    <rPh sb="1" eb="2">
      <t>カ</t>
    </rPh>
    <rPh sb="2" eb="3">
      <t>イ</t>
    </rPh>
    <rPh sb="4" eb="7">
      <t>カノウガク</t>
    </rPh>
    <phoneticPr fontId="9"/>
  </si>
  <si>
    <t>鹿児島銀行</t>
  </si>
  <si>
    <t xml:space="preserve"> 10万円程</t>
    <rPh sb="3" eb="5">
      <t>マンエン</t>
    </rPh>
    <rPh sb="5" eb="6">
      <t>ホド</t>
    </rPh>
    <phoneticPr fontId="9"/>
  </si>
  <si>
    <t xml:space="preserve"> 12万円程</t>
    <rPh sb="3" eb="4">
      <t>マン</t>
    </rPh>
    <rPh sb="4" eb="5">
      <t>エン</t>
    </rPh>
    <rPh sb="5" eb="6">
      <t>ホド</t>
    </rPh>
    <phoneticPr fontId="9"/>
  </si>
  <si>
    <t>フラット35ｓ</t>
    <phoneticPr fontId="13"/>
  </si>
  <si>
    <t>返済負担率には自動車ローンやカードローン等による借り入れも含みます。</t>
    <phoneticPr fontId="9"/>
  </si>
  <si>
    <t xml:space="preserve"> 敷地内に水道管がない場合　20～40万円 </t>
    <rPh sb="1" eb="3">
      <t>シキチ</t>
    </rPh>
    <rPh sb="3" eb="4">
      <t>ナイ</t>
    </rPh>
    <rPh sb="5" eb="7">
      <t>スイドウ</t>
    </rPh>
    <rPh sb="7" eb="8">
      <t>カン</t>
    </rPh>
    <rPh sb="11" eb="13">
      <t>バアイ</t>
    </rPh>
    <rPh sb="19" eb="21">
      <t>マンエン</t>
    </rPh>
    <phoneticPr fontId="9"/>
  </si>
  <si>
    <t>　建物　中間金（上棟時）</t>
    <rPh sb="1" eb="3">
      <t>タテモノ</t>
    </rPh>
    <phoneticPr fontId="13"/>
  </si>
  <si>
    <t>　土地　残金</t>
    <rPh sb="1" eb="3">
      <t>トチ</t>
    </rPh>
    <phoneticPr fontId="13"/>
  </si>
  <si>
    <t>優良住宅ローン</t>
    <rPh sb="0" eb="2">
      <t>ユウリョウ</t>
    </rPh>
    <rPh sb="2" eb="4">
      <t>ジュウタク</t>
    </rPh>
    <phoneticPr fontId="13"/>
  </si>
  <si>
    <t>融資金額</t>
    <rPh sb="0" eb="2">
      <t>ユウシ</t>
    </rPh>
    <rPh sb="2" eb="4">
      <t>キンガク</t>
    </rPh>
    <phoneticPr fontId="13"/>
  </si>
  <si>
    <t>購入金額</t>
    <rPh sb="0" eb="2">
      <t>コウニュウ</t>
    </rPh>
    <rPh sb="2" eb="4">
      <t>キンガク</t>
    </rPh>
    <phoneticPr fontId="13"/>
  </si>
  <si>
    <t>融資％</t>
    <rPh sb="0" eb="2">
      <t>ユウシ</t>
    </rPh>
    <phoneticPr fontId="13"/>
  </si>
  <si>
    <t xml:space="preserve"> つなぎ融資</t>
    <rPh sb="4" eb="6">
      <t>ユウシ</t>
    </rPh>
    <phoneticPr fontId="10"/>
  </si>
  <si>
    <t>変動金利</t>
    <rPh sb="0" eb="2">
      <t>ヘンドウ</t>
    </rPh>
    <rPh sb="2" eb="4">
      <t>キンリ</t>
    </rPh>
    <phoneticPr fontId="13"/>
  </si>
  <si>
    <t>10年固定</t>
    <rPh sb="2" eb="3">
      <t>ネン</t>
    </rPh>
    <rPh sb="3" eb="5">
      <t>コテイ</t>
    </rPh>
    <phoneticPr fontId="13"/>
  </si>
  <si>
    <t>1割部分</t>
    <rPh sb="1" eb="2">
      <t>ワリ</t>
    </rPh>
    <rPh sb="2" eb="4">
      <t>ブブン</t>
    </rPh>
    <phoneticPr fontId="13"/>
  </si>
  <si>
    <t>当初10年間の金利</t>
    <rPh sb="0" eb="2">
      <t>トウショ</t>
    </rPh>
    <rPh sb="4" eb="5">
      <t>ネン</t>
    </rPh>
    <rPh sb="5" eb="6">
      <t>カン</t>
    </rPh>
    <rPh sb="7" eb="9">
      <t>キンリ</t>
    </rPh>
    <phoneticPr fontId="13"/>
  </si>
  <si>
    <t>融資機関</t>
    <rPh sb="0" eb="2">
      <t>ユウシ</t>
    </rPh>
    <rPh sb="2" eb="4">
      <t>キカン</t>
    </rPh>
    <phoneticPr fontId="13"/>
  </si>
  <si>
    <t>金利の種類</t>
    <rPh sb="0" eb="2">
      <t>キンリ</t>
    </rPh>
    <rPh sb="3" eb="5">
      <t>シュルイ</t>
    </rPh>
    <phoneticPr fontId="13"/>
  </si>
  <si>
    <t>融資手数料（金額）</t>
    <rPh sb="0" eb="2">
      <t>ユウシ</t>
    </rPh>
    <rPh sb="2" eb="5">
      <t>テスウリョウ</t>
    </rPh>
    <rPh sb="6" eb="8">
      <t>キンガク</t>
    </rPh>
    <phoneticPr fontId="13"/>
  </si>
  <si>
    <t>当初10年間の支払額</t>
    <rPh sb="0" eb="2">
      <t>トウショ</t>
    </rPh>
    <rPh sb="4" eb="6">
      <t>ネンカン</t>
    </rPh>
    <rPh sb="7" eb="9">
      <t>シハラ</t>
    </rPh>
    <rPh sb="9" eb="10">
      <t>ガク</t>
    </rPh>
    <phoneticPr fontId="13"/>
  </si>
  <si>
    <t>その後の支払額</t>
    <rPh sb="2" eb="3">
      <t>ゴ</t>
    </rPh>
    <rPh sb="4" eb="6">
      <t>シハラ</t>
    </rPh>
    <rPh sb="6" eb="7">
      <t>ガク</t>
    </rPh>
    <phoneticPr fontId="13"/>
  </si>
  <si>
    <t>ローン金利</t>
    <rPh sb="3" eb="5">
      <t>キンリ</t>
    </rPh>
    <phoneticPr fontId="13"/>
  </si>
  <si>
    <t>金利</t>
    <rPh sb="0" eb="2">
      <t>キンリ</t>
    </rPh>
    <phoneticPr fontId="13"/>
  </si>
  <si>
    <t>フラット３５S（優良住宅ローン）</t>
    <rPh sb="8" eb="10">
      <t>ユウリョウ</t>
    </rPh>
    <rPh sb="10" eb="12">
      <t>ジュウタク</t>
    </rPh>
    <phoneticPr fontId="13"/>
  </si>
  <si>
    <t>融資率9割</t>
    <rPh sb="0" eb="2">
      <t>ユウシ</t>
    </rPh>
    <rPh sb="2" eb="3">
      <t>リツ</t>
    </rPh>
    <rPh sb="4" eb="5">
      <t>ワリ</t>
    </rPh>
    <phoneticPr fontId="13"/>
  </si>
  <si>
    <t>金利Ａプラン</t>
    <phoneticPr fontId="13"/>
  </si>
  <si>
    <t>子育て・地域活性</t>
    <rPh sb="6" eb="8">
      <t>カッセイ</t>
    </rPh>
    <phoneticPr fontId="13"/>
  </si>
  <si>
    <t>住宅ローン比較</t>
    <rPh sb="0" eb="2">
      <t>ジュウタク</t>
    </rPh>
    <rPh sb="5" eb="7">
      <t>ヒカク</t>
    </rPh>
    <phoneticPr fontId="9"/>
  </si>
  <si>
    <t>つなぎ融資 試算表</t>
    <rPh sb="3" eb="5">
      <t>ユウシ</t>
    </rPh>
    <rPh sb="6" eb="9">
      <t>シサンヒョウ</t>
    </rPh>
    <phoneticPr fontId="9"/>
  </si>
  <si>
    <t>-</t>
    <phoneticPr fontId="13"/>
  </si>
  <si>
    <t>借入金額</t>
    <rPh sb="0" eb="1">
      <t>カ</t>
    </rPh>
    <rPh sb="1" eb="2">
      <t>イ</t>
    </rPh>
    <rPh sb="2" eb="4">
      <t>キンガク</t>
    </rPh>
    <phoneticPr fontId="13"/>
  </si>
  <si>
    <t>総支払額</t>
    <rPh sb="0" eb="1">
      <t>ソウ</t>
    </rPh>
    <rPh sb="1" eb="3">
      <t>シハライ</t>
    </rPh>
    <rPh sb="3" eb="4">
      <t>ガク</t>
    </rPh>
    <phoneticPr fontId="13"/>
  </si>
  <si>
    <t>（利息）</t>
    <rPh sb="1" eb="3">
      <t>リソク</t>
    </rPh>
    <phoneticPr fontId="13"/>
  </si>
  <si>
    <t>その後の金利</t>
    <rPh sb="2" eb="3">
      <t>ゴ</t>
    </rPh>
    <rPh sb="4" eb="6">
      <t>キンリ</t>
    </rPh>
    <phoneticPr fontId="13"/>
  </si>
  <si>
    <t>融資期間</t>
    <rPh sb="0" eb="2">
      <t>ユウシ</t>
    </rPh>
    <rPh sb="2" eb="4">
      <t>キカン</t>
    </rPh>
    <phoneticPr fontId="13"/>
  </si>
  <si>
    <t>10割借入</t>
    <rPh sb="2" eb="3">
      <t>ワリ</t>
    </rPh>
    <rPh sb="3" eb="5">
      <t>カリイレ</t>
    </rPh>
    <phoneticPr fontId="13"/>
  </si>
  <si>
    <t>変動金利</t>
    <rPh sb="0" eb="2">
      <t>ヘンドウ</t>
    </rPh>
    <rPh sb="2" eb="4">
      <t>キンリ</t>
    </rPh>
    <phoneticPr fontId="13"/>
  </si>
  <si>
    <t>固定金利</t>
    <rPh sb="0" eb="2">
      <t>コテイ</t>
    </rPh>
    <rPh sb="2" eb="4">
      <t>キンリ</t>
    </rPh>
    <phoneticPr fontId="13"/>
  </si>
  <si>
    <t>9割借入</t>
    <rPh sb="1" eb="2">
      <t>ワリ</t>
    </rPh>
    <rPh sb="2" eb="4">
      <t>カリイレ</t>
    </rPh>
    <phoneticPr fontId="13"/>
  </si>
  <si>
    <t>（元金）</t>
    <rPh sb="1" eb="3">
      <t>ガンキン</t>
    </rPh>
    <phoneticPr fontId="13"/>
  </si>
  <si>
    <t>各取扱銀行</t>
    <rPh sb="0" eb="1">
      <t>カク</t>
    </rPh>
    <rPh sb="1" eb="2">
      <t>ト</t>
    </rPh>
    <rPh sb="2" eb="3">
      <t>アツカ</t>
    </rPh>
    <rPh sb="3" eb="5">
      <t>ギンコウ</t>
    </rPh>
    <phoneticPr fontId="13"/>
  </si>
  <si>
    <t>住宅性能評価物件</t>
    <phoneticPr fontId="13"/>
  </si>
  <si>
    <t>その他の物件</t>
    <phoneticPr fontId="13"/>
  </si>
  <si>
    <t>＊参考　融資手数料</t>
    <rPh sb="1" eb="3">
      <t>サンコウ</t>
    </rPh>
    <phoneticPr fontId="9"/>
  </si>
  <si>
    <t>フラット３５Ｓ（金利Ａプラン）</t>
    <rPh sb="8" eb="10">
      <t>キンリ</t>
    </rPh>
    <phoneticPr fontId="13"/>
  </si>
  <si>
    <t>年収</t>
    <rPh sb="0" eb="2">
      <t>ネンシュウ</t>
    </rPh>
    <phoneticPr fontId="13"/>
  </si>
  <si>
    <t>　　*太陽光発電を搭載することで
　　　光熱費約２万円を上乗せ可能</t>
    <rPh sb="3" eb="5">
      <t>タイヨウ</t>
    </rPh>
    <rPh sb="5" eb="6">
      <t>ヒカリ</t>
    </rPh>
    <rPh sb="6" eb="8">
      <t>ハツデン</t>
    </rPh>
    <rPh sb="9" eb="11">
      <t>トウサイ</t>
    </rPh>
    <rPh sb="20" eb="23">
      <t>コウネツヒ</t>
    </rPh>
    <rPh sb="23" eb="24">
      <t>ヤク</t>
    </rPh>
    <rPh sb="25" eb="26">
      <t>マン</t>
    </rPh>
    <rPh sb="26" eb="27">
      <t>エン</t>
    </rPh>
    <rPh sb="28" eb="30">
      <t>ウワノ</t>
    </rPh>
    <rPh sb="31" eb="33">
      <t>カノウ</t>
    </rPh>
    <phoneticPr fontId="13"/>
  </si>
  <si>
    <t>ろうきん</t>
    <phoneticPr fontId="13"/>
  </si>
  <si>
    <t>-</t>
    <phoneticPr fontId="13"/>
  </si>
  <si>
    <t>融資手数料（利率）</t>
    <rPh sb="0" eb="2">
      <t>ユウシ</t>
    </rPh>
    <rPh sb="2" eb="5">
      <t>テスウリョウ</t>
    </rPh>
    <rPh sb="6" eb="8">
      <t>リリツ</t>
    </rPh>
    <phoneticPr fontId="13"/>
  </si>
  <si>
    <t xml:space="preserve"> 印紙代</t>
    <rPh sb="1" eb="4">
      <t>インシダイ</t>
    </rPh>
    <phoneticPr fontId="10"/>
  </si>
  <si>
    <t>金利Ａプラン(10年）</t>
    <rPh sb="9" eb="10">
      <t>ネン</t>
    </rPh>
    <phoneticPr fontId="13"/>
  </si>
  <si>
    <t>固定資産税・都市計画税の目安　(毎年/四期）</t>
    <rPh sb="0" eb="2">
      <t>コテイ</t>
    </rPh>
    <rPh sb="2" eb="4">
      <t>シサン</t>
    </rPh>
    <rPh sb="4" eb="5">
      <t>ゼイ</t>
    </rPh>
    <rPh sb="6" eb="8">
      <t>トシ</t>
    </rPh>
    <rPh sb="8" eb="10">
      <t>ケイカク</t>
    </rPh>
    <rPh sb="10" eb="11">
      <t>ゼイ</t>
    </rPh>
    <rPh sb="12" eb="14">
      <t>メヤス</t>
    </rPh>
    <rPh sb="16" eb="18">
      <t>マイトシ</t>
    </rPh>
    <rPh sb="19" eb="21">
      <t>ヨンキ</t>
    </rPh>
    <phoneticPr fontId="9"/>
  </si>
  <si>
    <t>期間（日数）</t>
    <rPh sb="0" eb="2">
      <t>キカン</t>
    </rPh>
    <rPh sb="3" eb="5">
      <t>ニッスウ</t>
    </rPh>
    <phoneticPr fontId="13"/>
  </si>
  <si>
    <t>-</t>
    <phoneticPr fontId="13"/>
  </si>
  <si>
    <t>-</t>
    <phoneticPr fontId="13"/>
  </si>
  <si>
    <t>　　</t>
  </si>
  <si>
    <t xml:space="preserve"> 造成費用</t>
    <rPh sb="1" eb="3">
      <t>ゾウセイ</t>
    </rPh>
    <rPh sb="3" eb="4">
      <t>ヒ</t>
    </rPh>
    <rPh sb="4" eb="5">
      <t>ヨウ</t>
    </rPh>
    <phoneticPr fontId="10"/>
  </si>
  <si>
    <t xml:space="preserve"> 地鎮祭費用</t>
    <rPh sb="1" eb="4">
      <t>ジチンサイ</t>
    </rPh>
    <rPh sb="4" eb="6">
      <t>ヒヨウ</t>
    </rPh>
    <phoneticPr fontId="10"/>
  </si>
  <si>
    <t xml:space="preserve"> 上棟式費用</t>
    <rPh sb="1" eb="3">
      <t>ジョウトウ</t>
    </rPh>
    <rPh sb="3" eb="4">
      <t>シキ</t>
    </rPh>
    <rPh sb="4" eb="6">
      <t>ヒヨウ</t>
    </rPh>
    <phoneticPr fontId="10"/>
  </si>
  <si>
    <t>融資額×0.4%
 ＋54000円</t>
    <phoneticPr fontId="13"/>
  </si>
  <si>
    <t>計</t>
    <rPh sb="0" eb="1">
      <t>ケイ</t>
    </rPh>
    <phoneticPr fontId="13"/>
  </si>
  <si>
    <t>　軽減措置⇒半額
　　2020年3/31まで</t>
    <rPh sb="6" eb="8">
      <t>ハンガク</t>
    </rPh>
    <rPh sb="15" eb="16">
      <t>ネン</t>
    </rPh>
    <phoneticPr fontId="10"/>
  </si>
  <si>
    <t xml:space="preserve"> 農地転用・分筆測量等</t>
    <rPh sb="8" eb="10">
      <t>ソクリョウ</t>
    </rPh>
    <phoneticPr fontId="10"/>
  </si>
  <si>
    <t>　Step 1　付帯工事</t>
    <rPh sb="8" eb="10">
      <t>フタイ</t>
    </rPh>
    <rPh sb="10" eb="12">
      <t>コウジ</t>
    </rPh>
    <phoneticPr fontId="9"/>
  </si>
  <si>
    <t>　Step 3　立替金など</t>
    <rPh sb="8" eb="11">
      <t>タテカエキン</t>
    </rPh>
    <phoneticPr fontId="10"/>
  </si>
  <si>
    <t>　Step 4　登記費用・住宅ローン費用</t>
    <rPh sb="8" eb="10">
      <t>トウキ</t>
    </rPh>
    <rPh sb="10" eb="12">
      <t>ヒヨウ</t>
    </rPh>
    <rPh sb="13" eb="15">
      <t>ジュウタク</t>
    </rPh>
    <rPh sb="18" eb="20">
      <t>ヒヨウ</t>
    </rPh>
    <phoneticPr fontId="10"/>
  </si>
  <si>
    <t>　Step 5　土地関連費用</t>
    <rPh sb="12" eb="14">
      <t>ヒヨウ</t>
    </rPh>
    <phoneticPr fontId="10"/>
  </si>
  <si>
    <t xml:space="preserve"> 地盤補強工事</t>
    <rPh sb="1" eb="3">
      <t>ジバン</t>
    </rPh>
    <rPh sb="3" eb="5">
      <t>ホキョウ</t>
    </rPh>
    <rPh sb="5" eb="7">
      <t>コウジ</t>
    </rPh>
    <phoneticPr fontId="10"/>
  </si>
  <si>
    <t xml:space="preserve"> 評価額×0.4％
　(軽減措置0.15％ 長期優良住宅0.1％)</t>
    <rPh sb="1" eb="4">
      <t>ヒョウカガク</t>
    </rPh>
    <rPh sb="12" eb="14">
      <t>ケイゲン</t>
    </rPh>
    <rPh sb="14" eb="16">
      <t>ソチ</t>
    </rPh>
    <rPh sb="22" eb="24">
      <t>チョウキ</t>
    </rPh>
    <rPh sb="24" eb="26">
      <t>ユウリョウ</t>
    </rPh>
    <rPh sb="26" eb="28">
      <t>ジュウタク</t>
    </rPh>
    <phoneticPr fontId="9"/>
  </si>
  <si>
    <t xml:space="preserve"> 評価額×0.4％ (軽減措置0.1％)</t>
    <rPh sb="1" eb="3">
      <t>ヒョウカ</t>
    </rPh>
    <rPh sb="3" eb="4">
      <t>ガク</t>
    </rPh>
    <rPh sb="11" eb="13">
      <t>ケイゲン</t>
    </rPh>
    <rPh sb="13" eb="15">
      <t>ソチ</t>
    </rPh>
    <phoneticPr fontId="9"/>
  </si>
  <si>
    <t>　　　住宅ローンシュミレーション</t>
    <phoneticPr fontId="13"/>
  </si>
  <si>
    <t>　固定資産税</t>
    <phoneticPr fontId="13"/>
  </si>
  <si>
    <t>　課税標準額×1.4％（標準税率）</t>
    <phoneticPr fontId="13"/>
  </si>
  <si>
    <t>　消費税</t>
    <rPh sb="1" eb="3">
      <t>ショウヒ</t>
    </rPh>
    <rPh sb="3" eb="4">
      <t>ゼイ</t>
    </rPh>
    <phoneticPr fontId="9"/>
  </si>
  <si>
    <t>　固定資産税評価額が2分の1に軽減されます。</t>
    <phoneticPr fontId="13"/>
  </si>
  <si>
    <t>　固定資産税評価額×3％（標準税率）</t>
    <phoneticPr fontId="13"/>
  </si>
  <si>
    <t>　契約書記載金額</t>
    <phoneticPr fontId="13"/>
  </si>
  <si>
    <t>　8％　（2019年10月1日～10％）</t>
    <phoneticPr fontId="13"/>
  </si>
  <si>
    <t>　小規模住宅用地　200㎡（約60坪）以下の住宅
　　　固定資産税評価額×6分の1
　一般住宅用地　200㎡（約60坪）を超える部分の住宅
　　　固定資産税評価額×3分の1</t>
    <phoneticPr fontId="13"/>
  </si>
  <si>
    <t>　固定資産税評価額×1.4％（標準税率）</t>
    <phoneticPr fontId="13"/>
  </si>
  <si>
    <t>　120㎡（約36.3坪）までの部分
　新築後３年度分　長期優良住宅は５年度分</t>
    <phoneticPr fontId="13"/>
  </si>
  <si>
    <t xml:space="preserve"> 確認申請費･検査事務手続費</t>
    <phoneticPr fontId="10"/>
  </si>
  <si>
    <t xml:space="preserve"> 100㎡まで</t>
    <phoneticPr fontId="9"/>
  </si>
  <si>
    <t xml:space="preserve"> 農地転用7万円程　分筆・測量27万円程</t>
    <phoneticPr fontId="9"/>
  </si>
  <si>
    <t>平屋</t>
    <phoneticPr fontId="9"/>
  </si>
  <si>
    <t>その他</t>
    <rPh sb="2" eb="3">
      <t>タ</t>
    </rPh>
    <phoneticPr fontId="13"/>
  </si>
  <si>
    <t>フラット３５</t>
    <phoneticPr fontId="13"/>
  </si>
  <si>
    <t>備考</t>
    <rPh sb="0" eb="2">
      <t>ビコウ</t>
    </rPh>
    <phoneticPr fontId="13"/>
  </si>
  <si>
    <t>最低手数料108,000円</t>
    <phoneticPr fontId="13"/>
  </si>
  <si>
    <r>
      <rPr>
        <sz val="12"/>
        <color rgb="FFFF0000"/>
        <rFont val="ＭＳ Ｐゴシック"/>
        <family val="3"/>
        <charset val="128"/>
        <scheme val="minor"/>
      </rPr>
      <t xml:space="preserve">主な銀行の年収負担率
</t>
    </r>
    <r>
      <rPr>
        <sz val="12"/>
        <color theme="1"/>
        <rFont val="ＭＳ Ｐゴシック"/>
        <family val="3"/>
        <charset val="128"/>
        <scheme val="minor"/>
      </rPr>
      <t xml:space="preserve">
1円～3,000,000円　⇒⇒⇒⇒　25%
3,000,001円～4,000,000円　⇒　30%
4,000,001円～～　⇒⇒⇒⇒⇒　35%
*現実的な年収負担率は20%～25%程
*借入金額相当分の担保提供が必要</t>
    </r>
    <rPh sb="0" eb="1">
      <t>オモ</t>
    </rPh>
    <rPh sb="2" eb="4">
      <t>ギンコウ</t>
    </rPh>
    <rPh sb="5" eb="7">
      <t>ネンシュウ</t>
    </rPh>
    <rPh sb="7" eb="9">
      <t>フタン</t>
    </rPh>
    <rPh sb="9" eb="10">
      <t>リツ</t>
    </rPh>
    <rPh sb="13" eb="14">
      <t>エン</t>
    </rPh>
    <rPh sb="44" eb="45">
      <t>エン</t>
    </rPh>
    <phoneticPr fontId="9"/>
  </si>
  <si>
    <t xml:space="preserve"> ３万円×坪数</t>
    <rPh sb="2" eb="4">
      <t>マンエン</t>
    </rPh>
    <rPh sb="5" eb="7">
      <t>ツボスウ</t>
    </rPh>
    <phoneticPr fontId="13"/>
  </si>
  <si>
    <t>つなぎ融資（中間金）</t>
    <rPh sb="3" eb="5">
      <t>ユウシ</t>
    </rPh>
    <phoneticPr fontId="10"/>
  </si>
  <si>
    <t>*記載金額はおおよその目安です。</t>
    <phoneticPr fontId="9"/>
  </si>
  <si>
    <t>　500万円以下⇒2000円　　500万円超⇒１万円
　軽減措置⇒半額（2020年3月31日まで）</t>
    <rPh sb="6" eb="8">
      <t>イカ</t>
    </rPh>
    <rPh sb="13" eb="14">
      <t>エン</t>
    </rPh>
    <rPh sb="21" eb="22">
      <t>チョウ</t>
    </rPh>
    <rPh sb="24" eb="26">
      <t>マンエン</t>
    </rPh>
    <rPh sb="33" eb="35">
      <t>ハンガク</t>
    </rPh>
    <phoneticPr fontId="13"/>
  </si>
  <si>
    <t>　1000万円超5000万円以下⇒2万円　
　軽減措置⇒半額（2020年3月31日まで）</t>
    <rPh sb="18" eb="19">
      <t>マン</t>
    </rPh>
    <rPh sb="19" eb="20">
      <t>エン</t>
    </rPh>
    <rPh sb="28" eb="30">
      <t>ハンガク</t>
    </rPh>
    <phoneticPr fontId="13"/>
  </si>
  <si>
    <t>*記載金額はおおよその目安です。</t>
    <phoneticPr fontId="13"/>
  </si>
  <si>
    <t>住宅ローン控除 限度額の試算</t>
    <rPh sb="0" eb="2">
      <t>ジュウタク</t>
    </rPh>
    <rPh sb="5" eb="7">
      <t>コウジョ</t>
    </rPh>
    <rPh sb="8" eb="10">
      <t>ゲンド</t>
    </rPh>
    <rPh sb="10" eb="11">
      <t>ガク</t>
    </rPh>
    <rPh sb="12" eb="14">
      <t>シサン</t>
    </rPh>
    <phoneticPr fontId="9"/>
  </si>
  <si>
    <t>（元利均等表より金額転載）</t>
    <rPh sb="5" eb="6">
      <t>ヒョウ</t>
    </rPh>
    <phoneticPr fontId="13"/>
  </si>
  <si>
    <t>ＳＨＯＳＡＫＵ事務所</t>
    <rPh sb="7" eb="9">
      <t>ジム</t>
    </rPh>
    <rPh sb="9" eb="10">
      <t>ショ</t>
    </rPh>
    <phoneticPr fontId="13"/>
  </si>
  <si>
    <t>50</t>
    <phoneticPr fontId="13"/>
  </si>
  <si>
    <t>20</t>
    <phoneticPr fontId="13"/>
  </si>
  <si>
    <t>自営</t>
  </si>
  <si>
    <t>ショウサク　太郎</t>
    <rPh sb="6" eb="8">
      <t>タロウ</t>
    </rPh>
    <phoneticPr fontId="13"/>
  </si>
  <si>
    <t>―――――――――――――――――――――――――――――――</t>
  </si>
  <si>
    <t>Profile　花房 尚作（はなふさ しょうさく）</t>
  </si>
  <si>
    <t>現職　SHOSAKU事務所代表</t>
  </si>
  <si>
    <t>学歴　放送大学大学院修士課程</t>
  </si>
  <si>
    <t>専攻　文化人類学研究</t>
  </si>
  <si>
    <t>　　　宅地建物取引士　管理業務主任者　マンション管理士</t>
  </si>
  <si>
    <t>表現　演出家　役者　作家　ナレーター　講師</t>
  </si>
  <si>
    <t>■代表者経歴</t>
    <rPh sb="1" eb="4">
      <t>ダイヒョウシャ</t>
    </rPh>
    <phoneticPr fontId="13"/>
  </si>
  <si>
    <t>著書　田舎はいやらしい（2022年光文社新書）</t>
    <rPh sb="3" eb="5">
      <t>イナカ</t>
    </rPh>
    <rPh sb="16" eb="17">
      <t>ネン</t>
    </rPh>
    <rPh sb="17" eb="20">
      <t>コウブンシャ</t>
    </rPh>
    <rPh sb="20" eb="22">
      <t>シンショ</t>
    </rPh>
    <phoneticPr fontId="13"/>
  </si>
  <si>
    <t>価値観の多様性はなぜ認められないのか（2019年日本橋出版）</t>
    <phoneticPr fontId="13"/>
  </si>
  <si>
    <t>連絡先　E-mail：info@sho39.com</t>
    <phoneticPr fontId="13"/>
  </si>
  <si>
    <t>登録　１級FP技能士　ＣＦＰ® </t>
    <phoneticPr fontId="13"/>
  </si>
  <si>
    <t>ＳＨＯＳＡＫＵ事務所代表。
埼玉県川口市出身。
山崎銀之丞に師事し、舞台を中心に活動。戯曲やシナリオを執筆し東京都新宿区にて定期公演を行う。これまで役者、演出家、劇作家として舞台興業多数、ナレーターとしてＣＭナレーション多数。また、米国（マサチューセッツ州ボストン）にて二年間在住し、海外四十カ国（百八十都市）を周遊。価値観の多様性について講演セミナーを行う。また、文化人類学研究者として地域活性化についての相談業務を行う。また、外資系損害保険会社やハウスメーカーでの業務経験をいかし、FP相談業務を行う。いろいろやっていてまとまりがないのが売り。</t>
    <rPh sb="91" eb="93">
      <t>タスウ</t>
    </rPh>
    <rPh sb="110" eb="112">
      <t>タスウ</t>
    </rPh>
    <phoneticPr fontId="13"/>
  </si>
  <si>
    <t>*　借入限度額、借入可能額ともに概算金額です。
　  低い方の金額が借入れ額となります。
　  予算を把握する目的から早めの事前審査をおすすめします。</t>
    <rPh sb="27" eb="28">
      <t>ヒク</t>
    </rPh>
    <rPh sb="29" eb="30">
      <t>ホウ</t>
    </rPh>
    <rPh sb="31" eb="33">
      <t>キンガク</t>
    </rPh>
    <rPh sb="34" eb="35">
      <t>カ</t>
    </rPh>
    <rPh sb="35" eb="36">
      <t>イ</t>
    </rPh>
    <rPh sb="37" eb="38">
      <t>ガク</t>
    </rPh>
    <rPh sb="48" eb="50">
      <t>ヨサン</t>
    </rPh>
    <rPh sb="51" eb="53">
      <t>ハアク</t>
    </rPh>
    <rPh sb="55" eb="57">
      <t>モクテキ</t>
    </rPh>
    <rPh sb="59" eb="60">
      <t>ハヤ</t>
    </rPh>
    <rPh sb="62" eb="64">
      <t>ジゼン</t>
    </rPh>
    <rPh sb="64" eb="66">
      <t>シンサ</t>
    </rPh>
    <phoneticPr fontId="9"/>
  </si>
  <si>
    <t>*金額はおおよその目安です。</t>
    <rPh sb="9" eb="11">
      <t>メヤス</t>
    </rPh>
    <phoneticPr fontId="9"/>
  </si>
  <si>
    <t>建築費用の概算Ⅰ</t>
    <rPh sb="5" eb="7">
      <t>ガイサン</t>
    </rPh>
    <phoneticPr fontId="9"/>
  </si>
  <si>
    <t xml:space="preserve"> 建築費用の概算Ⅱ</t>
    <rPh sb="6" eb="8">
      <t>ガイサン</t>
    </rPh>
    <phoneticPr fontId="13"/>
  </si>
  <si>
    <t xml:space="preserve"> 4.98kwの場合</t>
    <rPh sb="8" eb="10">
      <t>バアイ</t>
    </rPh>
    <phoneticPr fontId="9"/>
  </si>
  <si>
    <t>　Step 1　付帯工事</t>
    <phoneticPr fontId="9"/>
  </si>
  <si>
    <t>　Step 2　別途工事</t>
    <rPh sb="8" eb="10">
      <t>ベット</t>
    </rPh>
    <rPh sb="10" eb="12">
      <t>コウジ</t>
    </rPh>
    <phoneticPr fontId="9"/>
  </si>
  <si>
    <t>　Step 3　立替金など</t>
    <rPh sb="8" eb="11">
      <t>タテカエキン</t>
    </rPh>
    <phoneticPr fontId="9"/>
  </si>
  <si>
    <t>　Step 4　登記費用・住宅ローン費用</t>
    <rPh sb="8" eb="10">
      <t>トウキ</t>
    </rPh>
    <rPh sb="10" eb="12">
      <t>ヒヨウ</t>
    </rPh>
    <rPh sb="13" eb="15">
      <t>ジュウタク</t>
    </rPh>
    <rPh sb="18" eb="20">
      <t>ヒヨウ</t>
    </rPh>
    <phoneticPr fontId="9"/>
  </si>
  <si>
    <t>　Step 5　土地関連費用</t>
    <rPh sb="8" eb="10">
      <t>トチ</t>
    </rPh>
    <rPh sb="10" eb="12">
      <t>カンレン</t>
    </rPh>
    <rPh sb="12" eb="14">
      <t>ヒヨウ</t>
    </rPh>
    <phoneticPr fontId="9"/>
  </si>
  <si>
    <t>　各種費用の合計</t>
    <phoneticPr fontId="9"/>
  </si>
  <si>
    <t xml:space="preserve">  ①　住宅ローンシュミレーションの総予算</t>
    <rPh sb="4" eb="6">
      <t>ジュウタク</t>
    </rPh>
    <rPh sb="18" eb="19">
      <t>ソウ</t>
    </rPh>
    <rPh sb="19" eb="21">
      <t>ヨサン</t>
    </rPh>
    <phoneticPr fontId="9"/>
  </si>
  <si>
    <t xml:space="preserve">  ②　住宅ローンシュミレーションの総予算　-　各種費用の合計</t>
    <rPh sb="4" eb="6">
      <t>ジュウタク</t>
    </rPh>
    <rPh sb="18" eb="19">
      <t>ソウ</t>
    </rPh>
    <rPh sb="19" eb="21">
      <t>ヨサン</t>
    </rPh>
    <phoneticPr fontId="9"/>
  </si>
  <si>
    <t>　③　消費税（１０％）</t>
    <rPh sb="3" eb="6">
      <t>ショウヒゼイ</t>
    </rPh>
    <phoneticPr fontId="13"/>
  </si>
  <si>
    <t>　④　②-③　（建築費用の目安）</t>
    <rPh sb="8" eb="11">
      <t>ケンチクヒ</t>
    </rPh>
    <rPh sb="11" eb="12">
      <t>ヨウ</t>
    </rPh>
    <rPh sb="13" eb="15">
      <t>メヤス</t>
    </rPh>
    <phoneticPr fontId="13"/>
  </si>
  <si>
    <t xml:space="preserve"> 建築坪数の目安（平屋60万円　2階建55万円）</t>
    <rPh sb="1" eb="3">
      <t>ケンチク</t>
    </rPh>
    <rPh sb="3" eb="5">
      <t>ツボスウ</t>
    </rPh>
    <rPh sb="6" eb="8">
      <t>メヤス</t>
    </rPh>
    <rPh sb="9" eb="11">
      <t>ヒラヤ</t>
    </rPh>
    <rPh sb="13" eb="14">
      <t>マン</t>
    </rPh>
    <rPh sb="14" eb="15">
      <t>エン</t>
    </rPh>
    <rPh sb="17" eb="19">
      <t>カイダ</t>
    </rPh>
    <rPh sb="21" eb="22">
      <t>マン</t>
    </rPh>
    <rPh sb="22" eb="23">
      <t>エン</t>
    </rPh>
    <phoneticPr fontId="9"/>
  </si>
  <si>
    <t>*軽減措置の適用についはご確認をお願いします。</t>
    <rPh sb="1" eb="3">
      <t>ケイゲン</t>
    </rPh>
    <rPh sb="3" eb="5">
      <t>ソチ</t>
    </rPh>
    <rPh sb="6" eb="8">
      <t>テキヨウ</t>
    </rPh>
    <rPh sb="13" eb="15">
      <t>カクニン</t>
    </rPh>
    <rPh sb="17" eb="18">
      <t>ネガ</t>
    </rPh>
    <phoneticPr fontId="9"/>
  </si>
  <si>
    <t>　建築坪数の目安</t>
    <rPh sb="1" eb="3">
      <t>ケンチク</t>
    </rPh>
    <rPh sb="3" eb="5">
      <t>ツボスウ</t>
    </rPh>
    <rPh sb="6" eb="8">
      <t>メヤス</t>
    </rPh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</si>
</sst>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6" formatCode="&quot;¥&quot;#,##0;[Red]&quot;¥&quot;\-#,##0"/>
    <numFmt numFmtId="176" formatCode="_(&quot;$&quot;* #,##0.00_);_(&quot;$&quot;* \(#,##0.00\);_(&quot;$&quot;* &quot;-&quot;??_);_(@_)"/>
    <numFmt numFmtId="177" formatCode="_(&quot;$&quot;* #,##0_);_(&quot;$&quot;* \(#,##0\);_(&quot;$&quot;* &quot;-&quot;??_);_(@_)"/>
    <numFmt numFmtId="178" formatCode="&quot;$&quot;#,##0"/>
    <numFmt numFmtId="179" formatCode="0.0%"/>
    <numFmt numFmtId="180" formatCode="&quot;¥&quot;#,##0_);[Red]\(&quot;¥&quot;#,##0\)"/>
    <numFmt numFmtId="181" formatCode="@&quot;歳&quot;"/>
    <numFmt numFmtId="182" formatCode="@&quot;年&quot;"/>
    <numFmt numFmtId="183" formatCode="@&quot; 様&quot;"/>
    <numFmt numFmtId="184" formatCode="0_ "/>
    <numFmt numFmtId="185" formatCode="#,##0.000;[Red]\-#,##0.000"/>
    <numFmt numFmtId="186" formatCode="0.00_);[Red]\(0.00\)"/>
    <numFmt numFmtId="187" formatCode="0.000%"/>
    <numFmt numFmtId="188" formatCode="#,##0&quot;円&quot;;[Red]\-#,##0&quot;円&quot;"/>
    <numFmt numFmtId="189" formatCode="[$¥-411]#,##0.00;[$¥-411]#,##0.00"/>
    <numFmt numFmtId="190" formatCode="[$¥-411]#,##0;[$¥-411]#,##0"/>
    <numFmt numFmtId="191" formatCode="[$¥-411]#,##0;\-[$¥-411]#,##0"/>
    <numFmt numFmtId="192" formatCode="##&quot;年&quot;"/>
  </numFmts>
  <fonts count="39" x14ac:knownFonts="1">
    <font>
      <sz val="11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b/>
      <sz val="23"/>
      <color theme="1" tint="0.34998626667073579"/>
      <name val="ＭＳ Ｐゴシック"/>
      <family val="2"/>
      <scheme val="major"/>
    </font>
    <font>
      <sz val="16"/>
      <color theme="4"/>
      <name val="ＭＳ Ｐゴシック"/>
      <family val="2"/>
      <scheme val="minor"/>
    </font>
    <font>
      <sz val="10"/>
      <color theme="1" tint="0.34998626667073579"/>
      <name val="ＭＳ Ｐゴシック"/>
      <family val="2"/>
      <scheme val="major"/>
    </font>
    <font>
      <sz val="9"/>
      <color theme="1" tint="0.34998626667073579"/>
      <name val="ＭＳ Ｐゴシック"/>
      <family val="2"/>
      <scheme val="major"/>
    </font>
    <font>
      <sz val="12"/>
      <color theme="1" tint="0.34998626667073579"/>
      <name val="ＭＳ Ｐゴシック"/>
      <family val="2"/>
      <scheme val="minor"/>
    </font>
    <font>
      <b/>
      <sz val="11"/>
      <color theme="0"/>
      <name val="ＭＳ Ｐゴシック"/>
      <family val="1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indexed="8"/>
      <name val="HGP明朝E"/>
      <family val="1"/>
      <charset val="128"/>
    </font>
    <font>
      <sz val="6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2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2"/>
      <color rgb="FF111111"/>
      <name val="ＭＳ Ｐゴシック"/>
      <family val="3"/>
      <charset val="128"/>
      <scheme val="minor"/>
    </font>
    <font>
      <u/>
      <sz val="12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12"/>
      <name val="ＭＳ Ｐゴシック"/>
      <family val="2"/>
      <charset val="128"/>
      <scheme val="minor"/>
    </font>
    <font>
      <sz val="12"/>
      <color theme="1"/>
      <name val="Arial"/>
      <family val="2"/>
    </font>
    <font>
      <sz val="11"/>
      <color theme="1"/>
      <name val="ＭＳ Ｐゴシック"/>
      <family val="2"/>
      <charset val="128"/>
      <scheme val="minor"/>
    </font>
    <font>
      <sz val="12"/>
      <color theme="1"/>
      <name val="ＭＳ ゴシック"/>
      <family val="3"/>
      <charset val="128"/>
    </font>
    <font>
      <sz val="18"/>
      <color theme="1"/>
      <name val="ＭＳ ゴシック"/>
      <family val="3"/>
      <charset val="128"/>
    </font>
    <font>
      <sz val="12"/>
      <color theme="1"/>
      <name val="ＭＳ Ｐゴシック"/>
      <family val="2"/>
      <charset val="128"/>
      <scheme val="minor"/>
    </font>
    <font>
      <sz val="16"/>
      <color theme="1"/>
      <name val="ＭＳ ゴシック"/>
      <family val="3"/>
      <charset val="128"/>
    </font>
    <font>
      <sz val="26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4"/>
      <color theme="0"/>
      <name val="ＭＳ Ｐゴシック"/>
      <family val="3"/>
      <charset val="128"/>
      <scheme val="minor"/>
    </font>
    <font>
      <sz val="11"/>
      <color theme="1"/>
      <name val="游明朝"/>
      <family val="1"/>
      <charset val="128"/>
    </font>
    <font>
      <sz val="12"/>
      <color theme="1"/>
      <name val="游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</fills>
  <borders count="129">
    <border>
      <left/>
      <right/>
      <top/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21">
    <xf numFmtId="0" fontId="0" fillId="0" borderId="0">
      <alignment vertical="center"/>
    </xf>
    <xf numFmtId="0" fontId="1" fillId="0" borderId="0"/>
    <xf numFmtId="176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177" fontId="4" fillId="0" borderId="1" applyNumberFormat="0" applyFill="0" applyBorder="0" applyProtection="0">
      <alignment horizontal="right" indent="1"/>
    </xf>
    <xf numFmtId="0" fontId="5" fillId="0" borderId="0" applyNumberFormat="0" applyFill="0" applyBorder="0">
      <alignment horizontal="left" indent="1"/>
    </xf>
    <xf numFmtId="0" fontId="8" fillId="2" borderId="0" applyNumberFormat="0">
      <alignment horizontal="center" vertical="top" textRotation="90"/>
    </xf>
    <xf numFmtId="0" fontId="6" fillId="3" borderId="1">
      <alignment horizontal="left" indent="1"/>
    </xf>
    <xf numFmtId="178" fontId="7" fillId="3" borderId="1"/>
    <xf numFmtId="38" fontId="1" fillId="0" borderId="0" applyFont="0" applyFill="0" applyBorder="0" applyAlignment="0" applyProtection="0">
      <alignment vertical="center"/>
    </xf>
    <xf numFmtId="6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38" fontId="12" fillId="0" borderId="0" applyFill="0" applyBorder="0" applyProtection="0">
      <alignment vertical="center"/>
    </xf>
    <xf numFmtId="9" fontId="12" fillId="0" borderId="0" applyFill="0" applyBorder="0" applyProtection="0">
      <alignment vertical="center"/>
    </xf>
    <xf numFmtId="0" fontId="11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6" fontId="1" fillId="0" borderId="0" applyFont="0" applyFill="0" applyBorder="0" applyAlignment="0" applyProtection="0">
      <alignment vertical="center"/>
    </xf>
    <xf numFmtId="6" fontId="26" fillId="0" borderId="0" applyFont="0" applyFill="0" applyBorder="0" applyAlignment="0" applyProtection="0">
      <alignment vertical="center"/>
    </xf>
    <xf numFmtId="38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</cellStyleXfs>
  <cellXfs count="839">
    <xf numFmtId="0" fontId="0" fillId="0" borderId="0" xfId="0">
      <alignment vertical="center"/>
    </xf>
    <xf numFmtId="0" fontId="14" fillId="4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4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horizontal="left" vertical="center"/>
    </xf>
    <xf numFmtId="180" fontId="14" fillId="4" borderId="0" xfId="0" applyNumberFormat="1" applyFont="1" applyFill="1" applyBorder="1" applyAlignment="1">
      <alignment horizontal="right" vertical="center"/>
    </xf>
    <xf numFmtId="0" fontId="14" fillId="4" borderId="0" xfId="0" applyFont="1" applyFill="1" applyAlignment="1">
      <alignment horizontal="right" vertical="center"/>
    </xf>
    <xf numFmtId="181" fontId="14" fillId="0" borderId="0" xfId="0" applyNumberFormat="1" applyFont="1" applyFill="1" applyAlignment="1">
      <alignment horizontal="center" vertical="center"/>
    </xf>
    <xf numFmtId="0" fontId="16" fillId="0" borderId="0" xfId="4" applyNumberFormat="1" applyFont="1" applyFill="1" applyBorder="1" applyAlignment="1">
      <alignment vertical="center"/>
    </xf>
    <xf numFmtId="0" fontId="16" fillId="4" borderId="0" xfId="4" applyNumberFormat="1" applyFont="1" applyFill="1" applyBorder="1" applyAlignment="1">
      <alignment horizontal="center" vertical="center"/>
    </xf>
    <xf numFmtId="179" fontId="14" fillId="4" borderId="0" xfId="0" applyNumberFormat="1" applyFont="1" applyFill="1" applyAlignment="1">
      <alignment vertical="center"/>
    </xf>
    <xf numFmtId="182" fontId="14" fillId="4" borderId="0" xfId="0" applyNumberFormat="1" applyFont="1" applyFill="1" applyAlignment="1">
      <alignment vertical="center"/>
    </xf>
    <xf numFmtId="0" fontId="14" fillId="4" borderId="0" xfId="0" applyNumberFormat="1" applyFont="1" applyFill="1" applyAlignment="1">
      <alignment horizontal="right" vertical="center"/>
    </xf>
    <xf numFmtId="0" fontId="14" fillId="0" borderId="0" xfId="0" applyFont="1" applyFill="1" applyAlignment="1">
      <alignment horizontal="right" vertical="center"/>
    </xf>
    <xf numFmtId="0" fontId="14" fillId="0" borderId="0" xfId="0" applyFont="1" applyFill="1" applyAlignment="1">
      <alignment horizontal="center" vertical="center"/>
    </xf>
    <xf numFmtId="180" fontId="14" fillId="0" borderId="0" xfId="0" applyNumberFormat="1" applyFont="1" applyFill="1" applyAlignment="1">
      <alignment horizontal="center" vertical="center"/>
    </xf>
    <xf numFmtId="180" fontId="19" fillId="0" borderId="0" xfId="0" applyNumberFormat="1" applyFont="1" applyFill="1" applyAlignment="1">
      <alignment vertical="center"/>
    </xf>
    <xf numFmtId="0" fontId="20" fillId="4" borderId="0" xfId="0" applyFont="1" applyFill="1" applyAlignment="1">
      <alignment vertical="center"/>
    </xf>
    <xf numFmtId="0" fontId="14" fillId="4" borderId="0" xfId="0" applyNumberFormat="1" applyFont="1" applyFill="1" applyBorder="1" applyAlignment="1">
      <alignment horizontal="left" vertical="center"/>
    </xf>
    <xf numFmtId="0" fontId="14" fillId="0" borderId="0" xfId="0" applyFont="1" applyAlignment="1">
      <alignment vertical="center"/>
    </xf>
    <xf numFmtId="0" fontId="14" fillId="4" borderId="0" xfId="0" applyFont="1" applyFill="1" applyAlignment="1">
      <alignment vertical="center" wrapText="1"/>
    </xf>
    <xf numFmtId="0" fontId="21" fillId="4" borderId="0" xfId="0" applyFont="1" applyFill="1" applyAlignment="1">
      <alignment vertical="center"/>
    </xf>
    <xf numFmtId="0" fontId="18" fillId="0" borderId="0" xfId="15" applyFont="1">
      <alignment vertical="center"/>
    </xf>
    <xf numFmtId="38" fontId="18" fillId="0" borderId="0" xfId="16" applyFont="1" applyFill="1" applyBorder="1" applyAlignment="1">
      <alignment vertical="center"/>
    </xf>
    <xf numFmtId="0" fontId="18" fillId="0" borderId="0" xfId="15" applyFont="1" applyFill="1" applyBorder="1" applyAlignment="1">
      <alignment vertical="center"/>
    </xf>
    <xf numFmtId="0" fontId="18" fillId="0" borderId="27" xfId="15" applyFont="1" applyBorder="1">
      <alignment vertical="center"/>
    </xf>
    <xf numFmtId="0" fontId="18" fillId="0" borderId="0" xfId="15" applyFont="1" applyBorder="1">
      <alignment vertical="center"/>
    </xf>
    <xf numFmtId="38" fontId="22" fillId="0" borderId="0" xfId="16" applyFont="1" applyBorder="1">
      <alignment vertical="center"/>
    </xf>
    <xf numFmtId="38" fontId="22" fillId="0" borderId="0" xfId="16" applyFont="1" applyFill="1" applyBorder="1" applyAlignment="1">
      <alignment vertical="center"/>
    </xf>
    <xf numFmtId="0" fontId="22" fillId="5" borderId="0" xfId="15" applyFont="1" applyFill="1" applyBorder="1" applyAlignment="1">
      <alignment horizontal="center" vertical="center"/>
    </xf>
    <xf numFmtId="38" fontId="22" fillId="5" borderId="56" xfId="16" applyFont="1" applyFill="1" applyBorder="1" applyAlignment="1">
      <alignment vertical="center"/>
    </xf>
    <xf numFmtId="0" fontId="18" fillId="4" borderId="7" xfId="15" applyFont="1" applyFill="1" applyBorder="1" applyAlignment="1">
      <alignment vertical="center"/>
    </xf>
    <xf numFmtId="0" fontId="15" fillId="4" borderId="0" xfId="15" applyFont="1" applyFill="1" applyBorder="1" applyAlignment="1" applyProtection="1">
      <alignment vertical="center"/>
    </xf>
    <xf numFmtId="0" fontId="18" fillId="4" borderId="0" xfId="15" applyFont="1" applyFill="1">
      <alignment vertical="center"/>
    </xf>
    <xf numFmtId="38" fontId="18" fillId="4" borderId="0" xfId="16" applyFont="1" applyFill="1" applyBorder="1" applyAlignment="1">
      <alignment vertical="center"/>
    </xf>
    <xf numFmtId="0" fontId="18" fillId="4" borderId="0" xfId="15" applyFont="1" applyFill="1" applyBorder="1" applyAlignment="1">
      <alignment vertical="center"/>
    </xf>
    <xf numFmtId="0" fontId="14" fillId="4" borderId="0" xfId="15" applyFont="1" applyFill="1" applyBorder="1" applyAlignment="1">
      <alignment vertical="center"/>
    </xf>
    <xf numFmtId="0" fontId="14" fillId="4" borderId="0" xfId="15" applyFont="1" applyFill="1">
      <alignment vertical="center"/>
    </xf>
    <xf numFmtId="0" fontId="18" fillId="4" borderId="0" xfId="15" applyFont="1" applyFill="1" applyBorder="1">
      <alignment vertical="center"/>
    </xf>
    <xf numFmtId="38" fontId="18" fillId="4" borderId="0" xfId="15" applyNumberFormat="1" applyFont="1" applyFill="1" applyBorder="1" applyAlignment="1">
      <alignment vertical="center"/>
    </xf>
    <xf numFmtId="56" fontId="22" fillId="4" borderId="0" xfId="15" applyNumberFormat="1" applyFont="1" applyFill="1" applyAlignment="1">
      <alignment horizontal="center" vertical="center"/>
    </xf>
    <xf numFmtId="0" fontId="18" fillId="4" borderId="25" xfId="15" applyFont="1" applyFill="1" applyBorder="1" applyAlignment="1">
      <alignment vertical="center"/>
    </xf>
    <xf numFmtId="0" fontId="18" fillId="4" borderId="2" xfId="15" applyFont="1" applyFill="1" applyBorder="1" applyAlignment="1">
      <alignment vertical="center"/>
    </xf>
    <xf numFmtId="0" fontId="18" fillId="4" borderId="69" xfId="15" applyFont="1" applyFill="1" applyBorder="1" applyAlignment="1">
      <alignment vertical="center"/>
    </xf>
    <xf numFmtId="0" fontId="18" fillId="5" borderId="2" xfId="15" applyFont="1" applyFill="1" applyBorder="1" applyAlignment="1">
      <alignment vertical="center"/>
    </xf>
    <xf numFmtId="0" fontId="18" fillId="5" borderId="7" xfId="15" applyFont="1" applyFill="1" applyBorder="1" applyAlignment="1">
      <alignment vertical="center"/>
    </xf>
    <xf numFmtId="0" fontId="18" fillId="4" borderId="0" xfId="15" applyFont="1" applyFill="1" applyBorder="1" applyAlignment="1">
      <alignment vertical="center" wrapText="1"/>
    </xf>
    <xf numFmtId="38" fontId="22" fillId="0" borderId="46" xfId="16" applyFont="1" applyFill="1" applyBorder="1" applyAlignment="1">
      <alignment vertical="center"/>
    </xf>
    <xf numFmtId="38" fontId="22" fillId="0" borderId="58" xfId="16" applyFont="1" applyFill="1" applyBorder="1" applyAlignment="1">
      <alignment vertical="center"/>
    </xf>
    <xf numFmtId="0" fontId="18" fillId="0" borderId="17" xfId="15" applyFont="1" applyBorder="1">
      <alignment vertical="center"/>
    </xf>
    <xf numFmtId="38" fontId="22" fillId="0" borderId="69" xfId="16" applyFont="1" applyBorder="1" applyAlignment="1">
      <alignment vertical="center"/>
    </xf>
    <xf numFmtId="0" fontId="18" fillId="0" borderId="69" xfId="15" applyFont="1" applyBorder="1">
      <alignment vertical="center"/>
    </xf>
    <xf numFmtId="38" fontId="22" fillId="0" borderId="69" xfId="16" applyFont="1" applyFill="1" applyBorder="1" applyAlignment="1">
      <alignment vertical="center"/>
    </xf>
    <xf numFmtId="38" fontId="22" fillId="0" borderId="69" xfId="16" applyFont="1" applyBorder="1">
      <alignment vertical="center"/>
    </xf>
    <xf numFmtId="38" fontId="22" fillId="0" borderId="82" xfId="16" applyFont="1" applyFill="1" applyBorder="1" applyAlignment="1">
      <alignment vertical="center"/>
    </xf>
    <xf numFmtId="0" fontId="18" fillId="0" borderId="20" xfId="15" applyFont="1" applyBorder="1">
      <alignment vertical="center"/>
    </xf>
    <xf numFmtId="38" fontId="22" fillId="0" borderId="20" xfId="16" applyFont="1" applyBorder="1">
      <alignment vertical="center"/>
    </xf>
    <xf numFmtId="0" fontId="18" fillId="4" borderId="2" xfId="16" applyNumberFormat="1" applyFont="1" applyFill="1" applyBorder="1" applyAlignment="1">
      <alignment vertical="center"/>
    </xf>
    <xf numFmtId="0" fontId="14" fillId="4" borderId="0" xfId="0" applyFont="1" applyFill="1" applyAlignment="1">
      <alignment horizontal="right" vertical="center"/>
    </xf>
    <xf numFmtId="185" fontId="22" fillId="4" borderId="0" xfId="16" applyNumberFormat="1" applyFont="1" applyFill="1" applyBorder="1" applyAlignment="1">
      <alignment horizontal="center" vertical="center"/>
    </xf>
    <xf numFmtId="38" fontId="22" fillId="4" borderId="0" xfId="16" applyFont="1" applyFill="1" applyBorder="1">
      <alignment vertical="center"/>
    </xf>
    <xf numFmtId="38" fontId="22" fillId="4" borderId="0" xfId="16" applyFont="1" applyFill="1">
      <alignment vertical="center"/>
    </xf>
    <xf numFmtId="38" fontId="22" fillId="4" borderId="0" xfId="15" applyNumberFormat="1" applyFont="1" applyFill="1">
      <alignment vertical="center"/>
    </xf>
    <xf numFmtId="185" fontId="22" fillId="4" borderId="0" xfId="16" applyNumberFormat="1" applyFont="1" applyFill="1" applyBorder="1" applyAlignment="1">
      <alignment vertical="center"/>
    </xf>
    <xf numFmtId="185" fontId="22" fillId="4" borderId="0" xfId="16" applyNumberFormat="1" applyFont="1" applyFill="1" applyBorder="1">
      <alignment vertical="center"/>
    </xf>
    <xf numFmtId="185" fontId="22" fillId="4" borderId="3" xfId="16" applyNumberFormat="1" applyFont="1" applyFill="1" applyBorder="1" applyAlignment="1">
      <alignment horizontal="center" vertical="center"/>
    </xf>
    <xf numFmtId="185" fontId="22" fillId="4" borderId="37" xfId="16" applyNumberFormat="1" applyFont="1" applyFill="1" applyBorder="1" applyAlignment="1">
      <alignment horizontal="center" vertical="center"/>
    </xf>
    <xf numFmtId="185" fontId="22" fillId="4" borderId="19" xfId="16" applyNumberFormat="1" applyFont="1" applyFill="1" applyBorder="1" applyAlignment="1">
      <alignment horizontal="center" vertical="center"/>
    </xf>
    <xf numFmtId="185" fontId="22" fillId="4" borderId="67" xfId="16" applyNumberFormat="1" applyFont="1" applyFill="1" applyBorder="1" applyAlignment="1">
      <alignment horizontal="center" vertical="center"/>
    </xf>
    <xf numFmtId="185" fontId="22" fillId="4" borderId="85" xfId="16" applyNumberFormat="1" applyFont="1" applyFill="1" applyBorder="1" applyAlignment="1">
      <alignment horizontal="center" vertical="center"/>
    </xf>
    <xf numFmtId="185" fontId="22" fillId="4" borderId="20" xfId="16" applyNumberFormat="1" applyFont="1" applyFill="1" applyBorder="1" applyAlignment="1">
      <alignment horizontal="center" vertical="center"/>
    </xf>
    <xf numFmtId="185" fontId="22" fillId="4" borderId="21" xfId="16" applyNumberFormat="1" applyFont="1" applyFill="1" applyBorder="1" applyAlignment="1">
      <alignment horizontal="center" vertical="center"/>
    </xf>
    <xf numFmtId="185" fontId="22" fillId="7" borderId="4" xfId="16" applyNumberFormat="1" applyFont="1" applyFill="1" applyBorder="1" applyAlignment="1" applyProtection="1">
      <alignment horizontal="center" vertical="center"/>
      <protection locked="0"/>
    </xf>
    <xf numFmtId="185" fontId="22" fillId="7" borderId="19" xfId="16" applyNumberFormat="1" applyFont="1" applyFill="1" applyBorder="1" applyAlignment="1" applyProtection="1">
      <alignment horizontal="center" vertical="center"/>
      <protection locked="0"/>
    </xf>
    <xf numFmtId="0" fontId="23" fillId="4" borderId="0" xfId="0" applyFont="1" applyFill="1">
      <alignment vertical="center"/>
    </xf>
    <xf numFmtId="0" fontId="24" fillId="4" borderId="0" xfId="0" applyFont="1" applyFill="1" applyAlignment="1">
      <alignment vertical="center"/>
    </xf>
    <xf numFmtId="0" fontId="14" fillId="4" borderId="0" xfId="0" applyFont="1" applyFill="1" applyAlignment="1">
      <alignment horizontal="right" vertical="center"/>
    </xf>
    <xf numFmtId="0" fontId="16" fillId="6" borderId="0" xfId="4" applyNumberFormat="1" applyFont="1" applyFill="1" applyBorder="1" applyAlignment="1">
      <alignment horizontal="center" vertical="center"/>
    </xf>
    <xf numFmtId="186" fontId="18" fillId="6" borderId="5" xfId="15" applyNumberFormat="1" applyFont="1" applyFill="1" applyBorder="1" applyAlignment="1">
      <alignment horizontal="center" vertical="center"/>
    </xf>
    <xf numFmtId="0" fontId="18" fillId="5" borderId="5" xfId="15" applyFont="1" applyFill="1" applyBorder="1" applyAlignment="1">
      <alignment horizontal="center" vertical="center"/>
    </xf>
    <xf numFmtId="0" fontId="0" fillId="4" borderId="0" xfId="0" applyFill="1">
      <alignment vertical="center"/>
    </xf>
    <xf numFmtId="0" fontId="22" fillId="5" borderId="5" xfId="15" applyFont="1" applyFill="1" applyBorder="1" applyAlignment="1">
      <alignment horizontal="center" vertical="center"/>
    </xf>
    <xf numFmtId="0" fontId="22" fillId="5" borderId="12" xfId="15" applyFont="1" applyFill="1" applyBorder="1" applyAlignment="1">
      <alignment horizontal="center" vertical="center"/>
    </xf>
    <xf numFmtId="0" fontId="25" fillId="0" borderId="0" xfId="0" applyFont="1">
      <alignment vertical="center"/>
    </xf>
    <xf numFmtId="38" fontId="18" fillId="4" borderId="2" xfId="16" applyFont="1" applyFill="1" applyBorder="1" applyAlignment="1">
      <alignment horizontal="right" vertical="center"/>
    </xf>
    <xf numFmtId="0" fontId="18" fillId="6" borderId="86" xfId="15" applyFont="1" applyFill="1" applyBorder="1" applyAlignment="1">
      <alignment vertical="center"/>
    </xf>
    <xf numFmtId="0" fontId="18" fillId="4" borderId="91" xfId="15" applyFont="1" applyFill="1" applyBorder="1" applyAlignment="1">
      <alignment vertical="center"/>
    </xf>
    <xf numFmtId="0" fontId="18" fillId="6" borderId="91" xfId="15" applyFont="1" applyFill="1" applyBorder="1" applyAlignment="1">
      <alignment vertical="center"/>
    </xf>
    <xf numFmtId="0" fontId="18" fillId="4" borderId="87" xfId="15" applyFont="1" applyFill="1" applyBorder="1" applyAlignment="1">
      <alignment vertical="center"/>
    </xf>
    <xf numFmtId="0" fontId="18" fillId="6" borderId="87" xfId="15" applyFont="1" applyFill="1" applyBorder="1" applyAlignment="1">
      <alignment vertical="center"/>
    </xf>
    <xf numFmtId="181" fontId="14" fillId="4" borderId="0" xfId="0" applyNumberFormat="1" applyFont="1" applyFill="1" applyAlignment="1">
      <alignment horizontal="right" vertical="center"/>
    </xf>
    <xf numFmtId="0" fontId="14" fillId="4" borderId="0" xfId="0" applyFont="1" applyFill="1" applyBorder="1" applyAlignment="1">
      <alignment horizontal="left" vertical="center"/>
    </xf>
    <xf numFmtId="0" fontId="14" fillId="0" borderId="19" xfId="0" applyFont="1" applyBorder="1" applyAlignment="1">
      <alignment vertical="center"/>
    </xf>
    <xf numFmtId="0" fontId="14" fillId="0" borderId="0" xfId="0" applyFont="1" applyFill="1" applyAlignment="1">
      <alignment horizontal="left" vertical="center"/>
    </xf>
    <xf numFmtId="0" fontId="27" fillId="4" borderId="0" xfId="0" applyFont="1" applyFill="1" applyBorder="1">
      <alignment vertical="center"/>
    </xf>
    <xf numFmtId="189" fontId="27" fillId="4" borderId="0" xfId="19" applyNumberFormat="1" applyFont="1" applyFill="1" applyBorder="1" applyAlignment="1">
      <alignment horizontal="right" vertical="center"/>
    </xf>
    <xf numFmtId="189" fontId="27" fillId="4" borderId="0" xfId="19" applyNumberFormat="1" applyFont="1" applyFill="1" applyBorder="1" applyAlignment="1">
      <alignment vertical="center"/>
    </xf>
    <xf numFmtId="188" fontId="27" fillId="4" borderId="0" xfId="19" applyNumberFormat="1" applyFont="1" applyFill="1" applyBorder="1" applyAlignment="1">
      <alignment vertical="center"/>
    </xf>
    <xf numFmtId="189" fontId="27" fillId="4" borderId="0" xfId="0" applyNumberFormat="1" applyFont="1" applyFill="1" applyBorder="1" applyAlignment="1">
      <alignment horizontal="center" vertical="center"/>
    </xf>
    <xf numFmtId="189" fontId="27" fillId="4" borderId="0" xfId="0" applyNumberFormat="1" applyFont="1" applyFill="1" applyBorder="1" applyAlignment="1">
      <alignment horizontal="right" vertical="center"/>
    </xf>
    <xf numFmtId="0" fontId="27" fillId="4" borderId="0" xfId="0" applyFont="1" applyFill="1" applyBorder="1" applyAlignment="1">
      <alignment horizontal="center" vertical="center"/>
    </xf>
    <xf numFmtId="0" fontId="14" fillId="4" borderId="11" xfId="0" applyFont="1" applyFill="1" applyBorder="1" applyAlignment="1">
      <alignment horizontal="center" vertical="center"/>
    </xf>
    <xf numFmtId="38" fontId="14" fillId="4" borderId="5" xfId="19" applyFont="1" applyFill="1" applyBorder="1">
      <alignment vertical="center"/>
    </xf>
    <xf numFmtId="0" fontId="14" fillId="4" borderId="0" xfId="0" applyFont="1" applyFill="1" applyAlignment="1">
      <alignment horizontal="right" vertical="center"/>
    </xf>
    <xf numFmtId="180" fontId="14" fillId="6" borderId="0" xfId="0" applyNumberFormat="1" applyFont="1" applyFill="1" applyAlignment="1">
      <alignment horizontal="right" vertical="center"/>
    </xf>
    <xf numFmtId="6" fontId="14" fillId="0" borderId="19" xfId="18" applyFont="1" applyBorder="1" applyAlignment="1">
      <alignment vertical="center"/>
    </xf>
    <xf numFmtId="9" fontId="14" fillId="4" borderId="0" xfId="0" applyNumberFormat="1" applyFont="1" applyFill="1" applyBorder="1" applyAlignment="1">
      <alignment horizontal="right" vertical="center"/>
    </xf>
    <xf numFmtId="0" fontId="14" fillId="4" borderId="100" xfId="0" applyFont="1" applyFill="1" applyBorder="1" applyAlignment="1">
      <alignment vertical="center"/>
    </xf>
    <xf numFmtId="180" fontId="14" fillId="0" borderId="5" xfId="0" applyNumberFormat="1" applyFont="1" applyBorder="1" applyAlignment="1">
      <alignment horizontal="center" vertical="center"/>
    </xf>
    <xf numFmtId="0" fontId="18" fillId="6" borderId="101" xfId="15" applyFont="1" applyFill="1" applyBorder="1" applyAlignment="1">
      <alignment vertical="center"/>
    </xf>
    <xf numFmtId="0" fontId="28" fillId="4" borderId="0" xfId="0" applyFont="1" applyFill="1" applyBorder="1" applyAlignment="1">
      <alignment vertical="center"/>
    </xf>
    <xf numFmtId="0" fontId="22" fillId="5" borderId="34" xfId="15" applyFont="1" applyFill="1" applyBorder="1" applyAlignment="1">
      <alignment horizontal="center" vertical="center"/>
    </xf>
    <xf numFmtId="0" fontId="22" fillId="5" borderId="27" xfId="15" applyFont="1" applyFill="1" applyBorder="1" applyAlignment="1">
      <alignment horizontal="center" vertical="center"/>
    </xf>
    <xf numFmtId="38" fontId="22" fillId="0" borderId="56" xfId="16" applyFont="1" applyBorder="1" applyAlignment="1">
      <alignment vertical="center"/>
    </xf>
    <xf numFmtId="38" fontId="22" fillId="0" borderId="53" xfId="16" applyFont="1" applyBorder="1" applyAlignment="1">
      <alignment vertical="center"/>
    </xf>
    <xf numFmtId="38" fontId="22" fillId="0" borderId="41" xfId="16" applyFont="1" applyFill="1" applyBorder="1" applyAlignment="1">
      <alignment vertical="center"/>
    </xf>
    <xf numFmtId="38" fontId="22" fillId="0" borderId="46" xfId="16" applyFont="1" applyBorder="1" applyAlignment="1">
      <alignment vertical="center"/>
    </xf>
    <xf numFmtId="38" fontId="22" fillId="0" borderId="43" xfId="16" applyFont="1" applyBorder="1" applyAlignment="1">
      <alignment vertical="center"/>
    </xf>
    <xf numFmtId="38" fontId="22" fillId="5" borderId="43" xfId="16" applyFont="1" applyFill="1" applyBorder="1" applyAlignment="1">
      <alignment vertical="center"/>
    </xf>
    <xf numFmtId="38" fontId="22" fillId="5" borderId="53" xfId="16" applyFont="1" applyFill="1" applyBorder="1" applyAlignment="1">
      <alignment vertical="center"/>
    </xf>
    <xf numFmtId="38" fontId="22" fillId="0" borderId="27" xfId="16" applyFont="1" applyBorder="1" applyAlignment="1">
      <alignment vertical="center"/>
    </xf>
    <xf numFmtId="38" fontId="22" fillId="5" borderId="46" xfId="16" applyFont="1" applyFill="1" applyBorder="1" applyAlignment="1">
      <alignment vertical="center"/>
    </xf>
    <xf numFmtId="38" fontId="22" fillId="5" borderId="27" xfId="16" applyFont="1" applyFill="1" applyBorder="1" applyAlignment="1">
      <alignment vertical="center"/>
    </xf>
    <xf numFmtId="38" fontId="22" fillId="5" borderId="36" xfId="16" applyFont="1" applyFill="1" applyBorder="1" applyAlignment="1">
      <alignment vertical="center"/>
    </xf>
    <xf numFmtId="38" fontId="22" fillId="0" borderId="20" xfId="16" applyFont="1" applyBorder="1" applyAlignment="1">
      <alignment vertical="center"/>
    </xf>
    <xf numFmtId="0" fontId="15" fillId="4" borderId="0" xfId="15" applyFont="1" applyFill="1" applyBorder="1" applyAlignment="1" applyProtection="1">
      <alignment horizontal="center" vertical="center"/>
    </xf>
    <xf numFmtId="0" fontId="22" fillId="4" borderId="0" xfId="15" applyFont="1" applyFill="1" applyBorder="1" applyAlignment="1" applyProtection="1">
      <alignment vertical="center"/>
      <protection locked="0"/>
    </xf>
    <xf numFmtId="38" fontId="18" fillId="4" borderId="2" xfId="16" applyFont="1" applyFill="1" applyBorder="1" applyAlignment="1">
      <alignment horizontal="right" vertical="center"/>
    </xf>
    <xf numFmtId="0" fontId="18" fillId="5" borderId="5" xfId="15" applyFont="1" applyFill="1" applyBorder="1" applyAlignment="1">
      <alignment horizontal="center" vertical="center"/>
    </xf>
    <xf numFmtId="38" fontId="22" fillId="0" borderId="41" xfId="16" applyFont="1" applyFill="1" applyBorder="1" applyAlignment="1">
      <alignment vertical="center"/>
    </xf>
    <xf numFmtId="38" fontId="22" fillId="0" borderId="46" xfId="16" applyFont="1" applyBorder="1" applyAlignment="1">
      <alignment vertical="center"/>
    </xf>
    <xf numFmtId="38" fontId="22" fillId="0" borderId="43" xfId="16" applyFont="1" applyBorder="1" applyAlignment="1">
      <alignment vertical="center"/>
    </xf>
    <xf numFmtId="38" fontId="22" fillId="0" borderId="20" xfId="16" applyFont="1" applyBorder="1" applyAlignment="1">
      <alignment vertical="center"/>
    </xf>
    <xf numFmtId="38" fontId="22" fillId="5" borderId="27" xfId="16" applyFont="1" applyFill="1" applyBorder="1" applyAlignment="1">
      <alignment vertical="center"/>
    </xf>
    <xf numFmtId="38" fontId="22" fillId="5" borderId="36" xfId="16" applyFont="1" applyFill="1" applyBorder="1" applyAlignment="1">
      <alignment vertical="center"/>
    </xf>
    <xf numFmtId="38" fontId="22" fillId="5" borderId="43" xfId="16" applyFont="1" applyFill="1" applyBorder="1" applyAlignment="1">
      <alignment vertical="center"/>
    </xf>
    <xf numFmtId="38" fontId="22" fillId="5" borderId="46" xfId="16" applyFont="1" applyFill="1" applyBorder="1" applyAlignment="1">
      <alignment vertical="center"/>
    </xf>
    <xf numFmtId="38" fontId="22" fillId="0" borderId="53" xfId="16" applyFont="1" applyBorder="1" applyAlignment="1">
      <alignment vertical="center"/>
    </xf>
    <xf numFmtId="38" fontId="22" fillId="5" borderId="53" xfId="16" applyFont="1" applyFill="1" applyBorder="1" applyAlignment="1">
      <alignment vertical="center"/>
    </xf>
    <xf numFmtId="38" fontId="22" fillId="0" borderId="27" xfId="16" applyFont="1" applyBorder="1" applyAlignment="1">
      <alignment vertical="center"/>
    </xf>
    <xf numFmtId="38" fontId="22" fillId="0" borderId="56" xfId="16" applyFont="1" applyBorder="1" applyAlignment="1">
      <alignment vertical="center"/>
    </xf>
    <xf numFmtId="0" fontId="22" fillId="5" borderId="34" xfId="15" applyFont="1" applyFill="1" applyBorder="1" applyAlignment="1">
      <alignment horizontal="center" vertical="center"/>
    </xf>
    <xf numFmtId="0" fontId="22" fillId="5" borderId="27" xfId="15" applyFont="1" applyFill="1" applyBorder="1" applyAlignment="1">
      <alignment horizontal="center" vertical="center"/>
    </xf>
    <xf numFmtId="182" fontId="14" fillId="6" borderId="0" xfId="0" applyNumberFormat="1" applyFont="1" applyFill="1" applyAlignment="1">
      <alignment horizontal="center" vertical="center"/>
    </xf>
    <xf numFmtId="0" fontId="31" fillId="0" borderId="0" xfId="0" applyFont="1">
      <alignment vertical="center"/>
    </xf>
    <xf numFmtId="0" fontId="31" fillId="0" borderId="0" xfId="0" applyFont="1" applyAlignment="1">
      <alignment horizontal="center" vertical="center"/>
    </xf>
    <xf numFmtId="0" fontId="29" fillId="0" borderId="0" xfId="0" applyFont="1">
      <alignment vertical="center"/>
    </xf>
    <xf numFmtId="0" fontId="29" fillId="0" borderId="0" xfId="0" applyFont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56" fontId="22" fillId="4" borderId="3" xfId="15" applyNumberFormat="1" applyFont="1" applyFill="1" applyBorder="1" applyAlignment="1">
      <alignment horizontal="center" vertical="center"/>
    </xf>
    <xf numFmtId="56" fontId="22" fillId="4" borderId="26" xfId="15" applyNumberFormat="1" applyFont="1" applyFill="1" applyBorder="1" applyAlignment="1">
      <alignment horizontal="center" vertical="center"/>
    </xf>
    <xf numFmtId="0" fontId="0" fillId="4" borderId="27" xfId="0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30" fillId="4" borderId="0" xfId="0" applyFont="1" applyFill="1" applyBorder="1" applyAlignment="1">
      <alignment horizontal="center" vertical="center"/>
    </xf>
    <xf numFmtId="0" fontId="29" fillId="5" borderId="8" xfId="0" applyFont="1" applyFill="1" applyBorder="1" applyAlignment="1">
      <alignment horizontal="center" vertical="center"/>
    </xf>
    <xf numFmtId="0" fontId="29" fillId="5" borderId="64" xfId="0" applyFont="1" applyFill="1" applyBorder="1" applyAlignment="1">
      <alignment horizontal="center" vertical="center"/>
    </xf>
    <xf numFmtId="9" fontId="14" fillId="5" borderId="95" xfId="0" applyNumberFormat="1" applyFont="1" applyFill="1" applyBorder="1" applyAlignment="1">
      <alignment horizontal="center" vertical="center"/>
    </xf>
    <xf numFmtId="9" fontId="14" fillId="5" borderId="64" xfId="0" applyNumberFormat="1" applyFont="1" applyFill="1" applyBorder="1" applyAlignment="1">
      <alignment horizontal="center" vertical="center"/>
    </xf>
    <xf numFmtId="10" fontId="14" fillId="4" borderId="5" xfId="20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17" fillId="0" borderId="100" xfId="0" applyFont="1" applyBorder="1" applyAlignment="1">
      <alignment vertical="center" wrapText="1"/>
    </xf>
    <xf numFmtId="0" fontId="17" fillId="0" borderId="19" xfId="0" applyFont="1" applyBorder="1" applyAlignment="1">
      <alignment vertical="center" wrapText="1"/>
    </xf>
    <xf numFmtId="0" fontId="14" fillId="4" borderId="6" xfId="0" applyFont="1" applyFill="1" applyBorder="1" applyAlignment="1">
      <alignment vertical="center"/>
    </xf>
    <xf numFmtId="9" fontId="14" fillId="6" borderId="5" xfId="0" applyNumberFormat="1" applyFon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right" vertical="center"/>
    </xf>
    <xf numFmtId="0" fontId="14" fillId="4" borderId="7" xfId="0" applyFont="1" applyFill="1" applyBorder="1" applyAlignment="1">
      <alignment horizontal="right" vertical="center"/>
    </xf>
    <xf numFmtId="0" fontId="14" fillId="4" borderId="100" xfId="0" applyFont="1" applyFill="1" applyBorder="1" applyAlignment="1">
      <alignment vertical="center" wrapText="1"/>
    </xf>
    <xf numFmtId="0" fontId="14" fillId="4" borderId="19" xfId="0" applyFont="1" applyFill="1" applyBorder="1" applyAlignment="1">
      <alignment vertical="center" wrapText="1"/>
    </xf>
    <xf numFmtId="10" fontId="14" fillId="4" borderId="11" xfId="20" applyNumberFormat="1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vertical="center"/>
    </xf>
    <xf numFmtId="0" fontId="14" fillId="4" borderId="88" xfId="0" applyFont="1" applyFill="1" applyBorder="1" applyAlignment="1">
      <alignment horizontal="center" vertical="center"/>
    </xf>
    <xf numFmtId="0" fontId="21" fillId="4" borderId="0" xfId="0" applyFont="1" applyFill="1" applyAlignment="1">
      <alignment horizontal="left" vertical="center"/>
    </xf>
    <xf numFmtId="0" fontId="31" fillId="4" borderId="0" xfId="0" applyFont="1" applyFill="1">
      <alignment vertical="center"/>
    </xf>
    <xf numFmtId="0" fontId="29" fillId="4" borderId="0" xfId="0" applyFont="1" applyFill="1">
      <alignment vertical="center"/>
    </xf>
    <xf numFmtId="0" fontId="15" fillId="4" borderId="63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/>
    </xf>
    <xf numFmtId="0" fontId="16" fillId="4" borderId="71" xfId="0" applyFont="1" applyFill="1" applyBorder="1" applyAlignment="1">
      <alignment horizontal="center" vertical="center"/>
    </xf>
    <xf numFmtId="0" fontId="16" fillId="4" borderId="105" xfId="0" applyFont="1" applyFill="1" applyBorder="1" applyAlignment="1">
      <alignment horizontal="center" vertical="center"/>
    </xf>
    <xf numFmtId="0" fontId="31" fillId="4" borderId="0" xfId="0" applyFont="1" applyFill="1" applyAlignment="1">
      <alignment horizontal="center" vertical="center"/>
    </xf>
    <xf numFmtId="0" fontId="29" fillId="4" borderId="13" xfId="0" applyFont="1" applyFill="1" applyBorder="1" applyAlignment="1">
      <alignment horizontal="center" vertical="center"/>
    </xf>
    <xf numFmtId="0" fontId="14" fillId="4" borderId="106" xfId="0" applyFont="1" applyFill="1" applyBorder="1" applyAlignment="1">
      <alignment horizontal="center" vertical="center"/>
    </xf>
    <xf numFmtId="0" fontId="14" fillId="4" borderId="108" xfId="0" applyFont="1" applyFill="1" applyBorder="1" applyAlignment="1">
      <alignment horizontal="center" vertical="center"/>
    </xf>
    <xf numFmtId="0" fontId="14" fillId="4" borderId="111" xfId="0" applyFont="1" applyFill="1" applyBorder="1" applyAlignment="1">
      <alignment horizontal="center" vertical="center"/>
    </xf>
    <xf numFmtId="0" fontId="14" fillId="4" borderId="87" xfId="0" applyFont="1" applyFill="1" applyBorder="1" applyAlignment="1">
      <alignment horizontal="center" vertical="center"/>
    </xf>
    <xf numFmtId="0" fontId="29" fillId="4" borderId="0" xfId="0" applyFont="1" applyFill="1" applyAlignment="1">
      <alignment horizontal="center" vertical="center"/>
    </xf>
    <xf numFmtId="0" fontId="14" fillId="4" borderId="13" xfId="0" applyFont="1" applyFill="1" applyBorder="1" applyAlignment="1">
      <alignment horizontal="center" vertical="center"/>
    </xf>
    <xf numFmtId="10" fontId="14" fillId="4" borderId="106" xfId="20" applyNumberFormat="1" applyFont="1" applyFill="1" applyBorder="1" applyAlignment="1">
      <alignment horizontal="center" vertical="center"/>
    </xf>
    <xf numFmtId="10" fontId="14" fillId="4" borderId="108" xfId="20" applyNumberFormat="1" applyFont="1" applyFill="1" applyBorder="1" applyAlignment="1">
      <alignment horizontal="center" vertical="center"/>
    </xf>
    <xf numFmtId="187" fontId="14" fillId="4" borderId="111" xfId="20" applyNumberFormat="1" applyFont="1" applyFill="1" applyBorder="1" applyAlignment="1">
      <alignment horizontal="center" vertical="center"/>
    </xf>
    <xf numFmtId="10" fontId="14" fillId="4" borderId="87" xfId="20" applyNumberFormat="1" applyFont="1" applyFill="1" applyBorder="1" applyAlignment="1">
      <alignment horizontal="center" vertical="center"/>
    </xf>
    <xf numFmtId="0" fontId="14" fillId="4" borderId="106" xfId="0" applyFont="1" applyFill="1" applyBorder="1" applyAlignment="1">
      <alignment horizontal="center" vertical="center" wrapText="1"/>
    </xf>
    <xf numFmtId="0" fontId="14" fillId="4" borderId="108" xfId="0" applyFont="1" applyFill="1" applyBorder="1" applyAlignment="1">
      <alignment horizontal="center" vertical="center" wrapText="1"/>
    </xf>
    <xf numFmtId="0" fontId="29" fillId="4" borderId="111" xfId="0" applyFont="1" applyFill="1" applyBorder="1" applyAlignment="1">
      <alignment horizontal="center" vertical="center"/>
    </xf>
    <xf numFmtId="0" fontId="14" fillId="4" borderId="87" xfId="0" applyFont="1" applyFill="1" applyBorder="1" applyAlignment="1">
      <alignment horizontal="center" vertical="center" wrapText="1"/>
    </xf>
    <xf numFmtId="188" fontId="14" fillId="4" borderId="108" xfId="19" applyNumberFormat="1" applyFont="1" applyFill="1" applyBorder="1" applyAlignment="1">
      <alignment vertical="center"/>
    </xf>
    <xf numFmtId="188" fontId="14" fillId="4" borderId="111" xfId="19" applyNumberFormat="1" applyFont="1" applyFill="1" applyBorder="1" applyAlignment="1">
      <alignment vertical="center"/>
    </xf>
    <xf numFmtId="0" fontId="14" fillId="4" borderId="13" xfId="0" applyFont="1" applyFill="1" applyBorder="1" applyAlignment="1">
      <alignment horizontal="center" vertical="center" wrapText="1"/>
    </xf>
    <xf numFmtId="188" fontId="14" fillId="4" borderId="106" xfId="19" applyNumberFormat="1" applyFont="1" applyFill="1" applyBorder="1" applyAlignment="1">
      <alignment horizontal="right" vertical="center"/>
    </xf>
    <xf numFmtId="188" fontId="14" fillId="4" borderId="108" xfId="19" applyNumberFormat="1" applyFont="1" applyFill="1" applyBorder="1" applyAlignment="1">
      <alignment horizontal="right" vertical="center"/>
    </xf>
    <xf numFmtId="188" fontId="14" fillId="4" borderId="111" xfId="19" applyNumberFormat="1" applyFont="1" applyFill="1" applyBorder="1" applyAlignment="1">
      <alignment horizontal="right" vertical="center"/>
    </xf>
    <xf numFmtId="188" fontId="14" fillId="4" borderId="87" xfId="19" applyNumberFormat="1" applyFont="1" applyFill="1" applyBorder="1" applyAlignment="1">
      <alignment horizontal="right" vertical="center"/>
    </xf>
    <xf numFmtId="188" fontId="14" fillId="4" borderId="107" xfId="19" applyNumberFormat="1" applyFont="1" applyFill="1" applyBorder="1" applyAlignment="1">
      <alignment horizontal="right" vertical="center"/>
    </xf>
    <xf numFmtId="188" fontId="14" fillId="4" borderId="109" xfId="19" applyNumberFormat="1" applyFont="1" applyFill="1" applyBorder="1" applyAlignment="1">
      <alignment horizontal="right" vertical="center"/>
    </xf>
    <xf numFmtId="188" fontId="14" fillId="4" borderId="110" xfId="19" applyNumberFormat="1" applyFont="1" applyFill="1" applyBorder="1" applyAlignment="1">
      <alignment horizontal="right" vertical="center"/>
    </xf>
    <xf numFmtId="188" fontId="14" fillId="4" borderId="91" xfId="19" applyNumberFormat="1" applyFont="1" applyFill="1" applyBorder="1" applyAlignment="1">
      <alignment horizontal="right" vertical="center"/>
    </xf>
    <xf numFmtId="188" fontId="14" fillId="4" borderId="0" xfId="19" applyNumberFormat="1" applyFont="1" applyFill="1" applyBorder="1" applyAlignment="1">
      <alignment horizontal="right" vertical="center"/>
    </xf>
    <xf numFmtId="0" fontId="14" fillId="4" borderId="20" xfId="0" applyFont="1" applyFill="1" applyBorder="1" applyAlignment="1">
      <alignment vertical="center"/>
    </xf>
    <xf numFmtId="0" fontId="21" fillId="4" borderId="20" xfId="0" applyFont="1" applyFill="1" applyBorder="1" applyAlignment="1">
      <alignment vertical="center"/>
    </xf>
    <xf numFmtId="10" fontId="14" fillId="4" borderId="12" xfId="20" applyNumberFormat="1" applyFont="1" applyFill="1" applyBorder="1" applyAlignment="1">
      <alignment horizontal="center" vertical="center"/>
    </xf>
    <xf numFmtId="0" fontId="27" fillId="8" borderId="96" xfId="0" applyFont="1" applyFill="1" applyBorder="1" applyAlignment="1">
      <alignment horizontal="center" vertical="center"/>
    </xf>
    <xf numFmtId="189" fontId="27" fillId="8" borderId="97" xfId="19" applyNumberFormat="1" applyFont="1" applyFill="1" applyBorder="1" applyAlignment="1">
      <alignment horizontal="center" vertical="center"/>
    </xf>
    <xf numFmtId="188" fontId="29" fillId="4" borderId="106" xfId="0" applyNumberFormat="1" applyFont="1" applyFill="1" applyBorder="1" applyAlignment="1">
      <alignment vertical="center"/>
    </xf>
    <xf numFmtId="188" fontId="29" fillId="4" borderId="87" xfId="0" applyNumberFormat="1" applyFont="1" applyFill="1" applyBorder="1" applyAlignment="1">
      <alignment vertical="center"/>
    </xf>
    <xf numFmtId="0" fontId="14" fillId="4" borderId="88" xfId="0" applyFont="1" applyFill="1" applyBorder="1" applyAlignment="1">
      <alignment horizontal="center" vertical="center"/>
    </xf>
    <xf numFmtId="0" fontId="32" fillId="4" borderId="13" xfId="0" applyFont="1" applyFill="1" applyBorder="1" applyAlignment="1" applyProtection="1">
      <alignment horizontal="left" vertical="center" wrapText="1"/>
    </xf>
    <xf numFmtId="0" fontId="32" fillId="4" borderId="2" xfId="0" applyFont="1" applyFill="1" applyBorder="1" applyAlignment="1" applyProtection="1">
      <alignment horizontal="left" vertical="center" wrapText="1"/>
    </xf>
    <xf numFmtId="0" fontId="32" fillId="4" borderId="2" xfId="0" applyFont="1" applyFill="1" applyBorder="1" applyAlignment="1" applyProtection="1">
      <alignment horizontal="left" vertical="center"/>
    </xf>
    <xf numFmtId="180" fontId="32" fillId="4" borderId="2" xfId="0" applyNumberFormat="1" applyFont="1" applyFill="1" applyBorder="1" applyAlignment="1" applyProtection="1">
      <alignment horizontal="right" vertical="center"/>
    </xf>
    <xf numFmtId="180" fontId="32" fillId="4" borderId="87" xfId="0" applyNumberFormat="1" applyFont="1" applyFill="1" applyBorder="1" applyAlignment="1" applyProtection="1">
      <alignment horizontal="right" vertical="center"/>
    </xf>
    <xf numFmtId="0" fontId="18" fillId="4" borderId="13" xfId="0" applyFont="1" applyFill="1" applyBorder="1" applyAlignment="1">
      <alignment horizontal="left" vertical="center"/>
    </xf>
    <xf numFmtId="0" fontId="18" fillId="4" borderId="2" xfId="0" applyFont="1" applyFill="1" applyBorder="1" applyAlignment="1">
      <alignment horizontal="left" vertical="center"/>
    </xf>
    <xf numFmtId="180" fontId="18" fillId="4" borderId="2" xfId="0" applyNumberFormat="1" applyFont="1" applyFill="1" applyBorder="1" applyAlignment="1">
      <alignment horizontal="right" vertical="center"/>
    </xf>
    <xf numFmtId="180" fontId="18" fillId="4" borderId="87" xfId="0" applyNumberFormat="1" applyFont="1" applyFill="1" applyBorder="1" applyAlignment="1">
      <alignment horizontal="right" vertical="center"/>
    </xf>
    <xf numFmtId="0" fontId="18" fillId="4" borderId="0" xfId="0" applyFont="1" applyFill="1" applyBorder="1" applyAlignment="1">
      <alignment horizontal="center" vertical="center"/>
    </xf>
    <xf numFmtId="0" fontId="33" fillId="4" borderId="0" xfId="0" applyFont="1" applyFill="1">
      <alignment vertical="center"/>
    </xf>
    <xf numFmtId="180" fontId="18" fillId="4" borderId="0" xfId="0" applyNumberFormat="1" applyFont="1" applyFill="1" applyBorder="1" applyAlignment="1">
      <alignment horizontal="right" vertical="center"/>
    </xf>
    <xf numFmtId="0" fontId="18" fillId="4" borderId="0" xfId="0" applyFont="1" applyFill="1" applyAlignment="1">
      <alignment horizontal="left" vertical="center"/>
    </xf>
    <xf numFmtId="0" fontId="18" fillId="4" borderId="0" xfId="0" applyFont="1" applyFill="1" applyAlignment="1">
      <alignment vertical="center"/>
    </xf>
    <xf numFmtId="0" fontId="32" fillId="4" borderId="116" xfId="0" applyFont="1" applyFill="1" applyBorder="1" applyAlignment="1" applyProtection="1">
      <alignment horizontal="left" vertical="center" wrapText="1"/>
    </xf>
    <xf numFmtId="0" fontId="32" fillId="4" borderId="27" xfId="0" applyFont="1" applyFill="1" applyBorder="1" applyAlignment="1" applyProtection="1">
      <alignment horizontal="left" vertical="center" wrapText="1"/>
    </xf>
    <xf numFmtId="0" fontId="32" fillId="4" borderId="27" xfId="0" applyFont="1" applyFill="1" applyBorder="1" applyAlignment="1" applyProtection="1">
      <alignment horizontal="left" vertical="center"/>
    </xf>
    <xf numFmtId="180" fontId="32" fillId="4" borderId="27" xfId="0" applyNumberFormat="1" applyFont="1" applyFill="1" applyBorder="1" applyAlignment="1" applyProtection="1">
      <alignment horizontal="right" vertical="center"/>
    </xf>
    <xf numFmtId="180" fontId="32" fillId="4" borderId="101" xfId="0" applyNumberFormat="1" applyFont="1" applyFill="1" applyBorder="1" applyAlignment="1" applyProtection="1">
      <alignment horizontal="right" vertical="center"/>
    </xf>
    <xf numFmtId="0" fontId="18" fillId="4" borderId="0" xfId="0" applyFont="1" applyFill="1" applyAlignment="1">
      <alignment horizontal="right" vertical="center"/>
    </xf>
    <xf numFmtId="0" fontId="18" fillId="4" borderId="0" xfId="0" applyNumberFormat="1" applyFont="1" applyFill="1" applyAlignment="1">
      <alignment horizontal="right" vertical="center"/>
    </xf>
    <xf numFmtId="0" fontId="18" fillId="4" borderId="0" xfId="0" applyNumberFormat="1" applyFont="1" applyFill="1" applyBorder="1" applyAlignment="1">
      <alignment horizontal="left" vertical="center"/>
    </xf>
    <xf numFmtId="181" fontId="18" fillId="4" borderId="0" xfId="0" applyNumberFormat="1" applyFont="1" applyFill="1" applyAlignment="1">
      <alignment horizontal="center" vertical="center"/>
    </xf>
    <xf numFmtId="0" fontId="18" fillId="4" borderId="0" xfId="0" applyNumberFormat="1" applyFont="1" applyFill="1" applyBorder="1" applyAlignment="1">
      <alignment horizontal="right" vertical="center"/>
    </xf>
    <xf numFmtId="0" fontId="18" fillId="4" borderId="0" xfId="0" applyFont="1" applyFill="1" applyBorder="1" applyAlignment="1">
      <alignment horizontal="left" vertical="center" wrapText="1"/>
    </xf>
    <xf numFmtId="0" fontId="18" fillId="4" borderId="0" xfId="0" applyFont="1" applyFill="1" applyBorder="1" applyAlignment="1">
      <alignment horizontal="left" vertical="center"/>
    </xf>
    <xf numFmtId="0" fontId="18" fillId="4" borderId="0" xfId="0" applyFont="1" applyFill="1" applyAlignment="1">
      <alignment vertical="center" wrapText="1"/>
    </xf>
    <xf numFmtId="0" fontId="27" fillId="4" borderId="5" xfId="0" applyFont="1" applyFill="1" applyBorder="1" applyAlignment="1">
      <alignment horizontal="center" vertical="center"/>
    </xf>
    <xf numFmtId="189" fontId="27" fillId="4" borderId="5" xfId="19" applyNumberFormat="1" applyFont="1" applyFill="1" applyBorder="1" applyAlignment="1">
      <alignment horizontal="center" vertical="center"/>
    </xf>
    <xf numFmtId="189" fontId="27" fillId="4" borderId="0" xfId="19" applyNumberFormat="1" applyFont="1" applyFill="1" applyBorder="1" applyAlignment="1">
      <alignment horizontal="center" vertical="center"/>
    </xf>
    <xf numFmtId="190" fontId="27" fillId="4" borderId="0" xfId="19" applyNumberFormat="1" applyFont="1" applyFill="1" applyBorder="1" applyAlignment="1">
      <alignment horizontal="right" vertical="center"/>
    </xf>
    <xf numFmtId="0" fontId="27" fillId="5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horizontal="center" vertical="center" wrapText="1"/>
    </xf>
    <xf numFmtId="187" fontId="27" fillId="4" borderId="5" xfId="20" applyNumberFormat="1" applyFont="1" applyFill="1" applyBorder="1" applyAlignment="1">
      <alignment horizontal="center" vertical="center" wrapText="1"/>
    </xf>
    <xf numFmtId="0" fontId="16" fillId="4" borderId="116" xfId="0" applyFont="1" applyFill="1" applyBorder="1" applyAlignment="1">
      <alignment horizontal="center" vertical="center"/>
    </xf>
    <xf numFmtId="0" fontId="16" fillId="4" borderId="123" xfId="0" applyFont="1" applyFill="1" applyBorder="1" applyAlignment="1">
      <alignment horizontal="center" vertical="center"/>
    </xf>
    <xf numFmtId="0" fontId="16" fillId="4" borderId="86" xfId="0" applyFont="1" applyFill="1" applyBorder="1" applyAlignment="1">
      <alignment horizontal="center" vertical="center"/>
    </xf>
    <xf numFmtId="0" fontId="16" fillId="4" borderId="101" xfId="0" applyFont="1" applyFill="1" applyBorder="1" applyAlignment="1">
      <alignment horizontal="center" vertical="center"/>
    </xf>
    <xf numFmtId="0" fontId="16" fillId="4" borderId="5" xfId="0" applyFont="1" applyFill="1" applyBorder="1" applyAlignment="1">
      <alignment horizontal="center" vertical="center"/>
    </xf>
    <xf numFmtId="0" fontId="16" fillId="4" borderId="11" xfId="0" applyFont="1" applyFill="1" applyBorder="1" applyAlignment="1">
      <alignment horizontal="center" vertical="center"/>
    </xf>
    <xf numFmtId="0" fontId="16" fillId="4" borderId="12" xfId="0" applyFont="1" applyFill="1" applyBorder="1" applyAlignment="1">
      <alignment horizontal="center" vertical="center"/>
    </xf>
    <xf numFmtId="0" fontId="14" fillId="4" borderId="124" xfId="0" applyFont="1" applyFill="1" applyBorder="1" applyAlignment="1">
      <alignment horizontal="center" vertical="center"/>
    </xf>
    <xf numFmtId="188" fontId="14" fillId="4" borderId="125" xfId="19" applyNumberFormat="1" applyFont="1" applyFill="1" applyBorder="1" applyAlignment="1">
      <alignment horizontal="right" vertical="center"/>
    </xf>
    <xf numFmtId="188" fontId="14" fillId="4" borderId="126" xfId="19" applyNumberFormat="1" applyFont="1" applyFill="1" applyBorder="1" applyAlignment="1">
      <alignment vertical="center"/>
    </xf>
    <xf numFmtId="188" fontId="14" fillId="4" borderId="22" xfId="19" applyNumberFormat="1" applyFont="1" applyFill="1" applyBorder="1" applyAlignment="1">
      <alignment vertical="center"/>
    </xf>
    <xf numFmtId="188" fontId="14" fillId="4" borderId="127" xfId="19" applyNumberFormat="1" applyFont="1" applyFill="1" applyBorder="1" applyAlignment="1">
      <alignment horizontal="right" vertical="center"/>
    </xf>
    <xf numFmtId="188" fontId="14" fillId="4" borderId="128" xfId="19" applyNumberFormat="1" applyFont="1" applyFill="1" applyBorder="1" applyAlignment="1">
      <alignment horizontal="right" vertical="center"/>
    </xf>
    <xf numFmtId="0" fontId="14" fillId="4" borderId="0" xfId="0" applyFont="1" applyFill="1" applyBorder="1" applyAlignment="1">
      <alignment vertical="center" wrapText="1"/>
    </xf>
    <xf numFmtId="0" fontId="14" fillId="4" borderId="19" xfId="0" applyFont="1" applyFill="1" applyBorder="1" applyAlignment="1">
      <alignment vertical="center"/>
    </xf>
    <xf numFmtId="9" fontId="14" fillId="5" borderId="70" xfId="0" applyNumberFormat="1" applyFont="1" applyFill="1" applyBorder="1" applyAlignment="1">
      <alignment horizontal="center" vertical="center"/>
    </xf>
    <xf numFmtId="192" fontId="15" fillId="6" borderId="61" xfId="0" applyNumberFormat="1" applyFont="1" applyFill="1" applyBorder="1" applyAlignment="1">
      <alignment horizontal="center" vertical="center" wrapText="1"/>
    </xf>
    <xf numFmtId="0" fontId="37" fillId="0" borderId="0" xfId="0" applyFont="1" applyAlignment="1">
      <alignment horizontal="left" vertical="center"/>
    </xf>
    <xf numFmtId="0" fontId="38" fillId="0" borderId="0" xfId="0" applyFont="1">
      <alignment vertical="center"/>
    </xf>
    <xf numFmtId="0" fontId="37" fillId="0" borderId="0" xfId="0" applyFont="1" applyAlignment="1">
      <alignment horizontal="left" vertical="center" indent="1"/>
    </xf>
    <xf numFmtId="0" fontId="38" fillId="0" borderId="0" xfId="0" applyFont="1" applyAlignment="1">
      <alignment horizontal="right" vertical="center"/>
    </xf>
    <xf numFmtId="0" fontId="38" fillId="0" borderId="0" xfId="0" applyFont="1" applyAlignment="1">
      <alignment horizontal="left" vertical="center"/>
    </xf>
    <xf numFmtId="0" fontId="37" fillId="0" borderId="0" xfId="0" applyFont="1" applyAlignment="1">
      <alignment vertical="center"/>
    </xf>
    <xf numFmtId="0" fontId="18" fillId="4" borderId="94" xfId="0" applyFont="1" applyFill="1" applyBorder="1" applyAlignment="1">
      <alignment horizontal="right" vertical="center"/>
    </xf>
    <xf numFmtId="184" fontId="18" fillId="4" borderId="62" xfId="0" applyNumberFormat="1" applyFont="1" applyFill="1" applyBorder="1" applyAlignment="1">
      <alignment horizontal="right" vertical="center"/>
    </xf>
    <xf numFmtId="184" fontId="18" fillId="4" borderId="62" xfId="0" applyNumberFormat="1" applyFont="1" applyFill="1" applyBorder="1" applyAlignment="1">
      <alignment vertical="center"/>
    </xf>
    <xf numFmtId="0" fontId="18" fillId="4" borderId="61" xfId="0" applyFont="1" applyFill="1" applyBorder="1" applyAlignment="1">
      <alignment vertical="center"/>
    </xf>
    <xf numFmtId="180" fontId="14" fillId="0" borderId="6" xfId="0" applyNumberFormat="1" applyFont="1" applyBorder="1" applyAlignment="1">
      <alignment horizontal="right" vertical="center"/>
    </xf>
    <xf numFmtId="180" fontId="14" fillId="0" borderId="2" xfId="0" applyNumberFormat="1" applyFont="1" applyBorder="1" applyAlignment="1">
      <alignment horizontal="right" vertical="center"/>
    </xf>
    <xf numFmtId="180" fontId="14" fillId="0" borderId="7" xfId="0" applyNumberFormat="1" applyFont="1" applyBorder="1" applyAlignment="1">
      <alignment horizontal="right" vertical="center"/>
    </xf>
    <xf numFmtId="180" fontId="14" fillId="0" borderId="92" xfId="0" applyNumberFormat="1" applyFont="1" applyFill="1" applyBorder="1" applyAlignment="1">
      <alignment horizontal="center" vertical="center" wrapText="1"/>
    </xf>
    <xf numFmtId="180" fontId="14" fillId="0" borderId="17" xfId="0" applyNumberFormat="1" applyFont="1" applyFill="1" applyBorder="1" applyAlignment="1">
      <alignment horizontal="center" vertical="center" wrapText="1"/>
    </xf>
    <xf numFmtId="180" fontId="14" fillId="0" borderId="18" xfId="0" applyNumberFormat="1" applyFont="1" applyFill="1" applyBorder="1" applyAlignment="1">
      <alignment horizontal="center" vertical="center" wrapText="1"/>
    </xf>
    <xf numFmtId="180" fontId="14" fillId="0" borderId="100" xfId="0" applyNumberFormat="1" applyFont="1" applyFill="1" applyBorder="1" applyAlignment="1">
      <alignment horizontal="center" vertical="center" wrapText="1"/>
    </xf>
    <xf numFmtId="180" fontId="14" fillId="0" borderId="0" xfId="0" applyNumberFormat="1" applyFont="1" applyFill="1" applyBorder="1" applyAlignment="1">
      <alignment horizontal="center" vertical="center" wrapText="1"/>
    </xf>
    <xf numFmtId="180" fontId="14" fillId="0" borderId="19" xfId="0" applyNumberFormat="1" applyFont="1" applyFill="1" applyBorder="1" applyAlignment="1">
      <alignment horizontal="center" vertical="center" wrapText="1"/>
    </xf>
    <xf numFmtId="0" fontId="17" fillId="4" borderId="14" xfId="0" applyFont="1" applyFill="1" applyBorder="1" applyAlignment="1">
      <alignment horizontal="left" vertical="center"/>
    </xf>
    <xf numFmtId="0" fontId="17" fillId="4" borderId="15" xfId="0" applyFont="1" applyFill="1" applyBorder="1" applyAlignment="1">
      <alignment horizontal="left" vertical="center"/>
    </xf>
    <xf numFmtId="0" fontId="14" fillId="4" borderId="13" xfId="0" applyFont="1" applyFill="1" applyBorder="1" applyAlignment="1">
      <alignment horizontal="left" vertical="center"/>
    </xf>
    <xf numFmtId="0" fontId="14" fillId="4" borderId="2" xfId="0" applyFont="1" applyFill="1" applyBorder="1" applyAlignment="1">
      <alignment horizontal="left" vertical="center"/>
    </xf>
    <xf numFmtId="0" fontId="14" fillId="4" borderId="7" xfId="0" applyFont="1" applyFill="1" applyBorder="1" applyAlignment="1">
      <alignment horizontal="left" vertical="center"/>
    </xf>
    <xf numFmtId="180" fontId="14" fillId="0" borderId="6" xfId="0" applyNumberFormat="1" applyFont="1" applyFill="1" applyBorder="1" applyAlignment="1">
      <alignment horizontal="right" vertical="center"/>
    </xf>
    <xf numFmtId="180" fontId="14" fillId="0" borderId="2" xfId="0" applyNumberFormat="1" applyFont="1" applyFill="1" applyBorder="1" applyAlignment="1">
      <alignment horizontal="right" vertical="center"/>
    </xf>
    <xf numFmtId="180" fontId="14" fillId="0" borderId="87" xfId="0" applyNumberFormat="1" applyFont="1" applyFill="1" applyBorder="1" applyAlignment="1">
      <alignment horizontal="right" vertical="center"/>
    </xf>
    <xf numFmtId="0" fontId="14" fillId="4" borderId="8" xfId="0" applyFont="1" applyFill="1" applyBorder="1" applyAlignment="1">
      <alignment horizontal="left" vertical="center"/>
    </xf>
    <xf numFmtId="0" fontId="14" fillId="4" borderId="9" xfId="0" applyFont="1" applyFill="1" applyBorder="1" applyAlignment="1">
      <alignment horizontal="left" vertical="center"/>
    </xf>
    <xf numFmtId="180" fontId="14" fillId="6" borderId="9" xfId="0" applyNumberFormat="1" applyFont="1" applyFill="1" applyBorder="1" applyAlignment="1">
      <alignment horizontal="right" vertical="center"/>
    </xf>
    <xf numFmtId="180" fontId="14" fillId="6" borderId="10" xfId="0" applyNumberFormat="1" applyFont="1" applyFill="1" applyBorder="1" applyAlignment="1">
      <alignment horizontal="right" vertical="center"/>
    </xf>
    <xf numFmtId="0" fontId="14" fillId="4" borderId="11" xfId="0" applyFont="1" applyFill="1" applyBorder="1" applyAlignment="1">
      <alignment horizontal="left" vertical="center"/>
    </xf>
    <xf numFmtId="0" fontId="14" fillId="4" borderId="5" xfId="0" applyFont="1" applyFill="1" applyBorder="1" applyAlignment="1">
      <alignment horizontal="left" vertical="center"/>
    </xf>
    <xf numFmtId="180" fontId="14" fillId="6" borderId="5" xfId="0" applyNumberFormat="1" applyFont="1" applyFill="1" applyBorder="1" applyAlignment="1">
      <alignment horizontal="right" vertical="center"/>
    </xf>
    <xf numFmtId="180" fontId="14" fillId="6" borderId="12" xfId="0" applyNumberFormat="1" applyFont="1" applyFill="1" applyBorder="1" applyAlignment="1">
      <alignment horizontal="right" vertical="center"/>
    </xf>
    <xf numFmtId="180" fontId="14" fillId="4" borderId="65" xfId="0" applyNumberFormat="1" applyFont="1" applyFill="1" applyBorder="1" applyAlignment="1">
      <alignment horizontal="right" vertical="center"/>
    </xf>
    <xf numFmtId="180" fontId="14" fillId="4" borderId="89" xfId="0" applyNumberFormat="1" applyFont="1" applyFill="1" applyBorder="1" applyAlignment="1">
      <alignment horizontal="right" vertical="center"/>
    </xf>
    <xf numFmtId="180" fontId="14" fillId="4" borderId="91" xfId="0" applyNumberFormat="1" applyFont="1" applyFill="1" applyBorder="1" applyAlignment="1">
      <alignment horizontal="right" vertical="center"/>
    </xf>
    <xf numFmtId="180" fontId="14" fillId="4" borderId="6" xfId="0" applyNumberFormat="1" applyFont="1" applyFill="1" applyBorder="1" applyAlignment="1">
      <alignment horizontal="right" vertical="center"/>
    </xf>
    <xf numFmtId="180" fontId="14" fillId="4" borderId="2" xfId="0" applyNumberFormat="1" applyFont="1" applyFill="1" applyBorder="1" applyAlignment="1">
      <alignment horizontal="right" vertical="center"/>
    </xf>
    <xf numFmtId="180" fontId="14" fillId="4" borderId="87" xfId="0" applyNumberFormat="1" applyFont="1" applyFill="1" applyBorder="1" applyAlignment="1">
      <alignment horizontal="right" vertical="center"/>
    </xf>
    <xf numFmtId="0" fontId="14" fillId="4" borderId="0" xfId="0" applyNumberFormat="1" applyFont="1" applyFill="1" applyAlignment="1">
      <alignment horizontal="right" vertical="center"/>
    </xf>
    <xf numFmtId="181" fontId="14" fillId="6" borderId="0" xfId="0" applyNumberFormat="1" applyFont="1" applyFill="1" applyAlignment="1">
      <alignment horizontal="center" vertical="center"/>
    </xf>
    <xf numFmtId="182" fontId="14" fillId="6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right" vertical="center"/>
    </xf>
    <xf numFmtId="0" fontId="16" fillId="6" borderId="0" xfId="4" applyNumberFormat="1" applyFont="1" applyFill="1" applyBorder="1" applyAlignment="1">
      <alignment horizontal="center" vertical="center"/>
    </xf>
    <xf numFmtId="0" fontId="14" fillId="4" borderId="0" xfId="0" applyFont="1" applyFill="1" applyAlignment="1">
      <alignment horizontal="left" vertical="center" wrapText="1"/>
    </xf>
    <xf numFmtId="0" fontId="14" fillId="4" borderId="0" xfId="0" applyFont="1" applyFill="1" applyAlignment="1">
      <alignment horizontal="left" vertical="center"/>
    </xf>
    <xf numFmtId="180" fontId="14" fillId="4" borderId="9" xfId="0" applyNumberFormat="1" applyFont="1" applyFill="1" applyBorder="1" applyAlignment="1">
      <alignment horizontal="right" vertical="center"/>
    </xf>
    <xf numFmtId="180" fontId="14" fillId="4" borderId="10" xfId="0" applyNumberFormat="1" applyFont="1" applyFill="1" applyBorder="1" applyAlignment="1">
      <alignment horizontal="right" vertical="center"/>
    </xf>
    <xf numFmtId="180" fontId="14" fillId="4" borderId="15" xfId="0" applyNumberFormat="1" applyFont="1" applyFill="1" applyBorder="1" applyAlignment="1">
      <alignment horizontal="right" vertical="center"/>
    </xf>
    <xf numFmtId="180" fontId="14" fillId="4" borderId="16" xfId="0" applyNumberFormat="1" applyFont="1" applyFill="1" applyBorder="1" applyAlignment="1">
      <alignment horizontal="right" vertical="center"/>
    </xf>
    <xf numFmtId="0" fontId="18" fillId="4" borderId="99" xfId="0" applyFont="1" applyFill="1" applyBorder="1" applyAlignment="1">
      <alignment horizontal="center" vertical="center" wrapText="1"/>
    </xf>
    <xf numFmtId="0" fontId="18" fillId="4" borderId="20" xfId="0" applyFont="1" applyFill="1" applyBorder="1" applyAlignment="1">
      <alignment horizontal="center" vertical="center" wrapText="1"/>
    </xf>
    <xf numFmtId="0" fontId="18" fillId="4" borderId="21" xfId="0" applyFont="1" applyFill="1" applyBorder="1" applyAlignment="1">
      <alignment horizontal="center" vertical="center" wrapText="1"/>
    </xf>
    <xf numFmtId="9" fontId="14" fillId="4" borderId="5" xfId="0" applyNumberFormat="1" applyFont="1" applyFill="1" applyBorder="1" applyAlignment="1">
      <alignment horizontal="right" vertical="center"/>
    </xf>
    <xf numFmtId="9" fontId="14" fillId="4" borderId="12" xfId="0" applyNumberFormat="1" applyFont="1" applyFill="1" applyBorder="1" applyAlignment="1">
      <alignment horizontal="right" vertical="center"/>
    </xf>
    <xf numFmtId="10" fontId="14" fillId="6" borderId="0" xfId="0" applyNumberFormat="1" applyFont="1" applyFill="1" applyBorder="1" applyAlignment="1">
      <alignment horizontal="center" vertical="center"/>
    </xf>
    <xf numFmtId="0" fontId="14" fillId="0" borderId="0" xfId="0" applyFont="1" applyFill="1" applyAlignment="1">
      <alignment horizontal="right" vertical="center"/>
    </xf>
    <xf numFmtId="0" fontId="14" fillId="6" borderId="0" xfId="0" applyFont="1" applyFill="1" applyAlignment="1">
      <alignment horizontal="center" vertical="center"/>
    </xf>
    <xf numFmtId="180" fontId="14" fillId="6" borderId="0" xfId="0" applyNumberFormat="1" applyFont="1" applyFill="1" applyAlignment="1">
      <alignment horizontal="right" vertical="center"/>
    </xf>
    <xf numFmtId="0" fontId="14" fillId="0" borderId="0" xfId="0" applyFont="1" applyFill="1" applyAlignment="1">
      <alignment horizontal="left" vertical="center"/>
    </xf>
    <xf numFmtId="180" fontId="14" fillId="4" borderId="5" xfId="0" applyNumberFormat="1" applyFont="1" applyFill="1" applyBorder="1" applyAlignment="1">
      <alignment horizontal="right" vertical="center"/>
    </xf>
    <xf numFmtId="180" fontId="14" fillId="4" borderId="12" xfId="0" applyNumberFormat="1" applyFont="1" applyFill="1" applyBorder="1" applyAlignment="1">
      <alignment horizontal="right" vertical="center"/>
    </xf>
    <xf numFmtId="0" fontId="14" fillId="4" borderId="20" xfId="0" applyFont="1" applyFill="1" applyBorder="1" applyAlignment="1">
      <alignment horizontal="center" vertical="center"/>
    </xf>
    <xf numFmtId="0" fontId="14" fillId="4" borderId="100" xfId="0" applyFont="1" applyFill="1" applyBorder="1" applyAlignment="1">
      <alignment horizontal="left" vertical="center" wrapText="1"/>
    </xf>
    <xf numFmtId="0" fontId="14" fillId="4" borderId="0" xfId="0" applyFont="1" applyFill="1" applyBorder="1" applyAlignment="1">
      <alignment horizontal="left" vertical="center" wrapText="1"/>
    </xf>
    <xf numFmtId="0" fontId="14" fillId="4" borderId="19" xfId="0" applyFont="1" applyFill="1" applyBorder="1" applyAlignment="1">
      <alignment horizontal="left" vertical="center" wrapText="1"/>
    </xf>
    <xf numFmtId="0" fontId="21" fillId="4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180" fontId="14" fillId="6" borderId="0" xfId="0" applyNumberFormat="1" applyFont="1" applyFill="1" applyAlignment="1">
      <alignment horizontal="center" vertical="center"/>
    </xf>
    <xf numFmtId="183" fontId="14" fillId="6" borderId="0" xfId="0" applyNumberFormat="1" applyFont="1" applyFill="1" applyAlignment="1">
      <alignment horizontal="center" vertical="center"/>
    </xf>
    <xf numFmtId="0" fontId="32" fillId="0" borderId="11" xfId="0" applyFont="1" applyFill="1" applyBorder="1" applyAlignment="1" applyProtection="1">
      <alignment horizontal="left" vertical="center"/>
    </xf>
    <xf numFmtId="0" fontId="32" fillId="0" borderId="5" xfId="0" applyFont="1" applyFill="1" applyBorder="1" applyAlignment="1" applyProtection="1">
      <alignment horizontal="left" vertical="center"/>
    </xf>
    <xf numFmtId="0" fontId="32" fillId="0" borderId="6" xfId="0" applyFont="1" applyFill="1" applyBorder="1" applyAlignment="1" applyProtection="1">
      <alignment horizontal="left" vertical="center"/>
    </xf>
    <xf numFmtId="0" fontId="32" fillId="0" borderId="2" xfId="0" applyFont="1" applyFill="1" applyBorder="1" applyAlignment="1" applyProtection="1">
      <alignment horizontal="left" vertical="center"/>
    </xf>
    <xf numFmtId="0" fontId="32" fillId="0" borderId="7" xfId="0" applyFont="1" applyFill="1" applyBorder="1" applyAlignment="1" applyProtection="1">
      <alignment horizontal="left" vertical="center"/>
    </xf>
    <xf numFmtId="180" fontId="18" fillId="6" borderId="6" xfId="0" applyNumberFormat="1" applyFont="1" applyFill="1" applyBorder="1" applyAlignment="1">
      <alignment horizontal="right" vertical="center"/>
    </xf>
    <xf numFmtId="180" fontId="18" fillId="6" borderId="2" xfId="0" applyNumberFormat="1" applyFont="1" applyFill="1" applyBorder="1" applyAlignment="1">
      <alignment horizontal="right" vertical="center"/>
    </xf>
    <xf numFmtId="180" fontId="18" fillId="6" borderId="87" xfId="0" applyNumberFormat="1" applyFont="1" applyFill="1" applyBorder="1" applyAlignment="1">
      <alignment horizontal="right" vertical="center"/>
    </xf>
    <xf numFmtId="0" fontId="21" fillId="4" borderId="0" xfId="0" applyFont="1" applyFill="1" applyAlignment="1">
      <alignment horizontal="left" vertical="center"/>
    </xf>
    <xf numFmtId="0" fontId="14" fillId="4" borderId="0" xfId="0" applyFont="1" applyFill="1" applyAlignment="1">
      <alignment horizontal="center" vertical="center"/>
    </xf>
    <xf numFmtId="0" fontId="18" fillId="5" borderId="71" xfId="0" applyFont="1" applyFill="1" applyBorder="1" applyAlignment="1">
      <alignment horizontal="left" vertical="center"/>
    </xf>
    <xf numFmtId="0" fontId="18" fillId="5" borderId="70" xfId="0" applyFont="1" applyFill="1" applyBorder="1" applyAlignment="1">
      <alignment horizontal="left" vertical="center"/>
    </xf>
    <xf numFmtId="0" fontId="18" fillId="5" borderId="86" xfId="0" applyFont="1" applyFill="1" applyBorder="1" applyAlignment="1">
      <alignment horizontal="left" vertical="center"/>
    </xf>
    <xf numFmtId="0" fontId="14" fillId="4" borderId="20" xfId="0" applyNumberFormat="1" applyFont="1" applyFill="1" applyBorder="1" applyAlignment="1">
      <alignment horizontal="right" vertical="center"/>
    </xf>
    <xf numFmtId="0" fontId="18" fillId="5" borderId="88" xfId="0" applyFont="1" applyFill="1" applyBorder="1" applyAlignment="1">
      <alignment horizontal="center" vertical="center"/>
    </xf>
    <xf numFmtId="0" fontId="18" fillId="5" borderId="89" xfId="0" applyFont="1" applyFill="1" applyBorder="1" applyAlignment="1">
      <alignment horizontal="center" vertical="center"/>
    </xf>
    <xf numFmtId="0" fontId="18" fillId="5" borderId="90" xfId="0" applyFont="1" applyFill="1" applyBorder="1" applyAlignment="1">
      <alignment horizontal="center" vertical="center"/>
    </xf>
    <xf numFmtId="180" fontId="18" fillId="5" borderId="65" xfId="0" applyNumberFormat="1" applyFont="1" applyFill="1" applyBorder="1" applyAlignment="1">
      <alignment horizontal="right" vertical="center"/>
    </xf>
    <xf numFmtId="0" fontId="18" fillId="5" borderId="89" xfId="0" applyNumberFormat="1" applyFont="1" applyFill="1" applyBorder="1" applyAlignment="1">
      <alignment horizontal="right" vertical="center"/>
    </xf>
    <xf numFmtId="0" fontId="18" fillId="5" borderId="91" xfId="0" applyNumberFormat="1" applyFont="1" applyFill="1" applyBorder="1" applyAlignment="1">
      <alignment horizontal="right" vertical="center"/>
    </xf>
    <xf numFmtId="0" fontId="32" fillId="0" borderId="13" xfId="0" applyFont="1" applyFill="1" applyBorder="1" applyAlignment="1" applyProtection="1">
      <alignment horizontal="left" vertical="center"/>
    </xf>
    <xf numFmtId="0" fontId="32" fillId="0" borderId="6" xfId="0" applyFont="1" applyFill="1" applyBorder="1" applyAlignment="1" applyProtection="1">
      <alignment horizontal="left" vertical="center" wrapText="1"/>
    </xf>
    <xf numFmtId="180" fontId="18" fillId="6" borderId="5" xfId="0" applyNumberFormat="1" applyFont="1" applyFill="1" applyBorder="1" applyAlignment="1">
      <alignment horizontal="right" vertical="center"/>
    </xf>
    <xf numFmtId="180" fontId="18" fillId="6" borderId="12" xfId="0" applyNumberFormat="1" applyFont="1" applyFill="1" applyBorder="1" applyAlignment="1">
      <alignment horizontal="right" vertical="center"/>
    </xf>
    <xf numFmtId="0" fontId="14" fillId="4" borderId="0" xfId="0" applyFont="1" applyFill="1" applyBorder="1" applyAlignment="1">
      <alignment horizontal="center" vertical="center" wrapText="1"/>
    </xf>
    <xf numFmtId="0" fontId="18" fillId="4" borderId="0" xfId="0" applyFont="1" applyFill="1" applyBorder="1" applyAlignment="1">
      <alignment horizontal="left" vertical="center" wrapText="1"/>
    </xf>
    <xf numFmtId="0" fontId="18" fillId="4" borderId="0" xfId="0" applyFont="1" applyFill="1" applyBorder="1" applyAlignment="1">
      <alignment horizontal="left" vertical="center"/>
    </xf>
    <xf numFmtId="0" fontId="18" fillId="5" borderId="14" xfId="0" applyFont="1" applyFill="1" applyBorder="1" applyAlignment="1">
      <alignment horizontal="center" vertical="center"/>
    </xf>
    <xf numFmtId="0" fontId="18" fillId="5" borderId="15" xfId="0" applyFont="1" applyFill="1" applyBorder="1" applyAlignment="1">
      <alignment horizontal="center" vertical="center"/>
    </xf>
    <xf numFmtId="180" fontId="18" fillId="5" borderId="15" xfId="0" applyNumberFormat="1" applyFont="1" applyFill="1" applyBorder="1" applyAlignment="1">
      <alignment horizontal="right" vertical="center"/>
    </xf>
    <xf numFmtId="0" fontId="18" fillId="5" borderId="15" xfId="0" applyNumberFormat="1" applyFont="1" applyFill="1" applyBorder="1" applyAlignment="1">
      <alignment horizontal="right" vertical="center"/>
    </xf>
    <xf numFmtId="0" fontId="18" fillId="5" borderId="16" xfId="0" applyNumberFormat="1" applyFont="1" applyFill="1" applyBorder="1" applyAlignment="1">
      <alignment horizontal="right" vertical="center"/>
    </xf>
    <xf numFmtId="0" fontId="33" fillId="0" borderId="121" xfId="0" applyFont="1" applyFill="1" applyBorder="1" applyAlignment="1">
      <alignment horizontal="left" vertical="center"/>
    </xf>
    <xf numFmtId="0" fontId="33" fillId="0" borderId="120" xfId="0" applyFont="1" applyFill="1" applyBorder="1" applyAlignment="1">
      <alignment horizontal="left" vertical="center"/>
    </xf>
    <xf numFmtId="0" fontId="34" fillId="4" borderId="100" xfId="0" applyFont="1" applyFill="1" applyBorder="1" applyAlignment="1">
      <alignment horizontal="left" vertical="center"/>
    </xf>
    <xf numFmtId="0" fontId="34" fillId="4" borderId="0" xfId="0" applyFont="1" applyFill="1" applyBorder="1" applyAlignment="1">
      <alignment horizontal="left" vertical="center"/>
    </xf>
    <xf numFmtId="0" fontId="34" fillId="4" borderId="4" xfId="0" applyFont="1" applyFill="1" applyBorder="1" applyAlignment="1">
      <alignment horizontal="left" vertical="center"/>
    </xf>
    <xf numFmtId="0" fontId="18" fillId="4" borderId="8" xfId="0" applyFont="1" applyFill="1" applyBorder="1" applyAlignment="1">
      <alignment horizontal="left" vertical="center"/>
    </xf>
    <xf numFmtId="0" fontId="18" fillId="4" borderId="9" xfId="0" applyFont="1" applyFill="1" applyBorder="1" applyAlignment="1">
      <alignment horizontal="left" vertical="center"/>
    </xf>
    <xf numFmtId="180" fontId="18" fillId="6" borderId="64" xfId="0" applyNumberFormat="1" applyFont="1" applyFill="1" applyBorder="1" applyAlignment="1">
      <alignment horizontal="right" vertical="center"/>
    </xf>
    <xf numFmtId="180" fontId="18" fillId="6" borderId="70" xfId="0" applyNumberFormat="1" applyFont="1" applyFill="1" applyBorder="1" applyAlignment="1">
      <alignment horizontal="right" vertical="center"/>
    </xf>
    <xf numFmtId="180" fontId="18" fillId="6" borderId="86" xfId="0" applyNumberFormat="1" applyFont="1" applyFill="1" applyBorder="1" applyAlignment="1">
      <alignment horizontal="right" vertical="center"/>
    </xf>
    <xf numFmtId="0" fontId="18" fillId="4" borderId="102" xfId="0" applyFont="1" applyFill="1" applyBorder="1" applyAlignment="1">
      <alignment horizontal="left" vertical="center"/>
    </xf>
    <xf numFmtId="0" fontId="18" fillId="4" borderId="103" xfId="0" applyFont="1" applyFill="1" applyBorder="1" applyAlignment="1">
      <alignment horizontal="left" vertical="center"/>
    </xf>
    <xf numFmtId="180" fontId="34" fillId="5" borderId="15" xfId="0" applyNumberFormat="1" applyFont="1" applyFill="1" applyBorder="1" applyAlignment="1">
      <alignment horizontal="right" vertical="center"/>
    </xf>
    <xf numFmtId="0" fontId="34" fillId="5" borderId="15" xfId="0" applyNumberFormat="1" applyFont="1" applyFill="1" applyBorder="1" applyAlignment="1">
      <alignment horizontal="right" vertical="center"/>
    </xf>
    <xf numFmtId="0" fontId="34" fillId="5" borderId="16" xfId="0" applyNumberFormat="1" applyFont="1" applyFill="1" applyBorder="1" applyAlignment="1">
      <alignment horizontal="right" vertical="center"/>
    </xf>
    <xf numFmtId="0" fontId="33" fillId="11" borderId="71" xfId="0" applyFont="1" applyFill="1" applyBorder="1" applyAlignment="1">
      <alignment horizontal="left" vertical="center"/>
    </xf>
    <xf numFmtId="0" fontId="33" fillId="11" borderId="70" xfId="0" applyFont="1" applyFill="1" applyBorder="1" applyAlignment="1">
      <alignment horizontal="left" vertical="center"/>
    </xf>
    <xf numFmtId="0" fontId="33" fillId="11" borderId="86" xfId="0" applyFont="1" applyFill="1" applyBorder="1" applyAlignment="1">
      <alignment horizontal="left" vertical="center"/>
    </xf>
    <xf numFmtId="0" fontId="18" fillId="4" borderId="0" xfId="0" applyFont="1" applyFill="1" applyAlignment="1">
      <alignment horizontal="left" vertical="center"/>
    </xf>
    <xf numFmtId="0" fontId="18" fillId="4" borderId="0" xfId="0" applyFont="1" applyFill="1" applyAlignment="1">
      <alignment horizontal="left" vertical="center" wrapText="1"/>
    </xf>
    <xf numFmtId="0" fontId="18" fillId="4" borderId="63" xfId="0" applyFont="1" applyFill="1" applyBorder="1" applyAlignment="1">
      <alignment horizontal="center" vertical="center"/>
    </xf>
    <xf numFmtId="0" fontId="18" fillId="4" borderId="62" xfId="0" applyFont="1" applyFill="1" applyBorder="1" applyAlignment="1">
      <alignment horizontal="center" vertical="center"/>
    </xf>
    <xf numFmtId="0" fontId="18" fillId="4" borderId="93" xfId="0" applyFont="1" applyFill="1" applyBorder="1" applyAlignment="1">
      <alignment horizontal="center" vertical="center"/>
    </xf>
    <xf numFmtId="0" fontId="18" fillId="4" borderId="62" xfId="0" applyFont="1" applyFill="1" applyBorder="1" applyAlignment="1">
      <alignment horizontal="right" vertical="center"/>
    </xf>
    <xf numFmtId="180" fontId="18" fillId="6" borderId="119" xfId="0" applyNumberFormat="1" applyFont="1" applyFill="1" applyBorder="1" applyAlignment="1">
      <alignment horizontal="right" vertical="center"/>
    </xf>
    <xf numFmtId="180" fontId="18" fillId="6" borderId="120" xfId="0" applyNumberFormat="1" applyFont="1" applyFill="1" applyBorder="1" applyAlignment="1">
      <alignment horizontal="right" vertical="center"/>
    </xf>
    <xf numFmtId="180" fontId="18" fillId="6" borderId="115" xfId="0" applyNumberFormat="1" applyFont="1" applyFill="1" applyBorder="1" applyAlignment="1">
      <alignment horizontal="right" vertical="center"/>
    </xf>
    <xf numFmtId="180" fontId="18" fillId="4" borderId="3" xfId="0" applyNumberFormat="1" applyFont="1" applyFill="1" applyBorder="1" applyAlignment="1">
      <alignment horizontal="right" vertical="center"/>
    </xf>
    <xf numFmtId="180" fontId="18" fillId="4" borderId="0" xfId="0" applyNumberFormat="1" applyFont="1" applyFill="1" applyBorder="1" applyAlignment="1">
      <alignment horizontal="right" vertical="center"/>
    </xf>
    <xf numFmtId="180" fontId="18" fillId="4" borderId="19" xfId="0" applyNumberFormat="1" applyFont="1" applyFill="1" applyBorder="1" applyAlignment="1">
      <alignment horizontal="right" vertical="center"/>
    </xf>
    <xf numFmtId="0" fontId="15" fillId="4" borderId="0" xfId="15" applyFont="1" applyFill="1" applyBorder="1" applyAlignment="1" applyProtection="1">
      <alignment horizontal="right" vertical="center"/>
    </xf>
    <xf numFmtId="0" fontId="18" fillId="0" borderId="11" xfId="15" applyFont="1" applyFill="1" applyBorder="1" applyAlignment="1">
      <alignment horizontal="center" vertical="center"/>
    </xf>
    <xf numFmtId="0" fontId="18" fillId="0" borderId="5" xfId="15" applyFont="1" applyFill="1" applyBorder="1" applyAlignment="1">
      <alignment horizontal="center" vertical="center"/>
    </xf>
    <xf numFmtId="38" fontId="18" fillId="4" borderId="6" xfId="16" applyFont="1" applyFill="1" applyBorder="1" applyAlignment="1">
      <alignment horizontal="right" vertical="center"/>
    </xf>
    <xf numFmtId="38" fontId="18" fillId="4" borderId="2" xfId="16" applyFont="1" applyFill="1" applyBorder="1" applyAlignment="1">
      <alignment horizontal="right" vertical="center"/>
    </xf>
    <xf numFmtId="0" fontId="18" fillId="0" borderId="14" xfId="15" applyFont="1" applyFill="1" applyBorder="1" applyAlignment="1">
      <alignment horizontal="center" vertical="center"/>
    </xf>
    <xf numFmtId="0" fontId="18" fillId="0" borderId="15" xfId="15" applyFont="1" applyFill="1" applyBorder="1" applyAlignment="1">
      <alignment horizontal="center" vertical="center"/>
    </xf>
    <xf numFmtId="0" fontId="18" fillId="4" borderId="65" xfId="16" applyNumberFormat="1" applyFont="1" applyFill="1" applyBorder="1" applyAlignment="1">
      <alignment horizontal="right" vertical="center"/>
    </xf>
    <xf numFmtId="0" fontId="18" fillId="4" borderId="89" xfId="16" applyNumberFormat="1" applyFont="1" applyFill="1" applyBorder="1" applyAlignment="1">
      <alignment horizontal="right" vertical="center"/>
    </xf>
    <xf numFmtId="0" fontId="18" fillId="4" borderId="89" xfId="15" applyFont="1" applyFill="1" applyBorder="1" applyAlignment="1">
      <alignment horizontal="right" vertical="center"/>
    </xf>
    <xf numFmtId="0" fontId="18" fillId="4" borderId="91" xfId="15" applyFont="1" applyFill="1" applyBorder="1" applyAlignment="1">
      <alignment horizontal="right" vertical="center"/>
    </xf>
    <xf numFmtId="0" fontId="18" fillId="4" borderId="5" xfId="0" applyFont="1" applyFill="1" applyBorder="1" applyAlignment="1">
      <alignment horizontal="center" vertical="center"/>
    </xf>
    <xf numFmtId="0" fontId="18" fillId="5" borderId="8" xfId="15" applyFont="1" applyFill="1" applyBorder="1" applyAlignment="1">
      <alignment horizontal="center" vertical="center"/>
    </xf>
    <xf numFmtId="0" fontId="18" fillId="5" borderId="9" xfId="15" applyFont="1" applyFill="1" applyBorder="1" applyAlignment="1">
      <alignment horizontal="center" vertical="center"/>
    </xf>
    <xf numFmtId="0" fontId="18" fillId="4" borderId="11" xfId="15" applyFont="1" applyFill="1" applyBorder="1" applyAlignment="1">
      <alignment horizontal="center" vertical="center"/>
    </xf>
    <xf numFmtId="0" fontId="18" fillId="4" borderId="5" xfId="15" applyFont="1" applyFill="1" applyBorder="1" applyAlignment="1">
      <alignment horizontal="center" vertical="center"/>
    </xf>
    <xf numFmtId="0" fontId="18" fillId="4" borderId="13" xfId="15" applyFont="1" applyFill="1" applyBorder="1" applyAlignment="1">
      <alignment horizontal="center" vertical="center"/>
    </xf>
    <xf numFmtId="0" fontId="18" fillId="4" borderId="2" xfId="15" applyFont="1" applyFill="1" applyBorder="1" applyAlignment="1">
      <alignment horizontal="center" vertical="center"/>
    </xf>
    <xf numFmtId="0" fontId="18" fillId="4" borderId="7" xfId="15" applyFont="1" applyFill="1" applyBorder="1" applyAlignment="1">
      <alignment horizontal="center" vertical="center"/>
    </xf>
    <xf numFmtId="0" fontId="18" fillId="4" borderId="88" xfId="15" applyFont="1" applyFill="1" applyBorder="1" applyAlignment="1">
      <alignment horizontal="center" vertical="center"/>
    </xf>
    <xf numFmtId="0" fontId="18" fillId="4" borderId="89" xfId="15" applyFont="1" applyFill="1" applyBorder="1" applyAlignment="1">
      <alignment horizontal="center" vertical="center"/>
    </xf>
    <xf numFmtId="0" fontId="18" fillId="4" borderId="90" xfId="15" applyFont="1" applyFill="1" applyBorder="1" applyAlignment="1">
      <alignment horizontal="center" vertical="center"/>
    </xf>
    <xf numFmtId="0" fontId="18" fillId="5" borderId="64" xfId="15" applyFont="1" applyFill="1" applyBorder="1" applyAlignment="1">
      <alignment horizontal="center" vertical="center"/>
    </xf>
    <xf numFmtId="0" fontId="18" fillId="5" borderId="95" xfId="15" applyFont="1" applyFill="1" applyBorder="1" applyAlignment="1">
      <alignment horizontal="center" vertical="center"/>
    </xf>
    <xf numFmtId="40" fontId="18" fillId="4" borderId="6" xfId="15" applyNumberFormat="1" applyFont="1" applyFill="1" applyBorder="1" applyAlignment="1">
      <alignment horizontal="center" vertical="center"/>
    </xf>
    <xf numFmtId="40" fontId="18" fillId="4" borderId="7" xfId="15" applyNumberFormat="1" applyFont="1" applyFill="1" applyBorder="1" applyAlignment="1">
      <alignment horizontal="center" vertical="center"/>
    </xf>
    <xf numFmtId="40" fontId="18" fillId="4" borderId="65" xfId="15" applyNumberFormat="1" applyFont="1" applyFill="1" applyBorder="1" applyAlignment="1">
      <alignment horizontal="center" vertical="center"/>
    </xf>
    <xf numFmtId="40" fontId="18" fillId="4" borderId="90" xfId="15" applyNumberFormat="1" applyFont="1" applyFill="1" applyBorder="1" applyAlignment="1">
      <alignment horizontal="center" vertical="center"/>
    </xf>
    <xf numFmtId="0" fontId="18" fillId="5" borderId="5" xfId="15" applyFont="1" applyFill="1" applyBorder="1" applyAlignment="1">
      <alignment horizontal="center" vertical="center"/>
    </xf>
    <xf numFmtId="180" fontId="18" fillId="4" borderId="65" xfId="15" applyNumberFormat="1" applyFont="1" applyFill="1" applyBorder="1" applyAlignment="1">
      <alignment horizontal="right" vertical="center"/>
    </xf>
    <xf numFmtId="180" fontId="18" fillId="4" borderId="89" xfId="15" applyNumberFormat="1" applyFont="1" applyFill="1" applyBorder="1" applyAlignment="1">
      <alignment horizontal="right" vertical="center"/>
    </xf>
    <xf numFmtId="180" fontId="18" fillId="4" borderId="91" xfId="15" applyNumberFormat="1" applyFont="1" applyFill="1" applyBorder="1" applyAlignment="1">
      <alignment horizontal="right" vertical="center"/>
    </xf>
    <xf numFmtId="0" fontId="18" fillId="5" borderId="10" xfId="15" applyFont="1" applyFill="1" applyBorder="1" applyAlignment="1">
      <alignment horizontal="center" vertical="center"/>
    </xf>
    <xf numFmtId="0" fontId="18" fillId="4" borderId="24" xfId="15" applyFont="1" applyFill="1" applyBorder="1" applyAlignment="1">
      <alignment horizontal="center" vertical="center" wrapText="1"/>
    </xf>
    <xf numFmtId="0" fontId="18" fillId="4" borderId="69" xfId="15" applyFont="1" applyFill="1" applyBorder="1" applyAlignment="1">
      <alignment horizontal="center" vertical="center" wrapText="1"/>
    </xf>
    <xf numFmtId="0" fontId="18" fillId="4" borderId="25" xfId="15" applyFont="1" applyFill="1" applyBorder="1" applyAlignment="1">
      <alignment horizontal="center" vertical="center" wrapText="1"/>
    </xf>
    <xf numFmtId="0" fontId="15" fillId="4" borderId="0" xfId="15" applyFont="1" applyFill="1" applyBorder="1" applyAlignment="1" applyProtection="1">
      <alignment horizontal="left" vertical="center"/>
    </xf>
    <xf numFmtId="0" fontId="35" fillId="10" borderId="0" xfId="15" applyFont="1" applyFill="1" applyBorder="1" applyAlignment="1" applyProtection="1">
      <alignment horizontal="center" vertical="center"/>
    </xf>
    <xf numFmtId="0" fontId="18" fillId="6" borderId="65" xfId="15" applyFont="1" applyFill="1" applyBorder="1" applyAlignment="1" applyProtection="1">
      <alignment horizontal="right" vertical="center"/>
      <protection locked="0"/>
    </xf>
    <xf numFmtId="0" fontId="18" fillId="6" borderId="89" xfId="15" applyFont="1" applyFill="1" applyBorder="1" applyAlignment="1" applyProtection="1">
      <alignment horizontal="right" vertical="center"/>
      <protection locked="0"/>
    </xf>
    <xf numFmtId="38" fontId="18" fillId="4" borderId="65" xfId="16" applyFont="1" applyFill="1" applyBorder="1" applyAlignment="1">
      <alignment horizontal="right" vertical="center"/>
    </xf>
    <xf numFmtId="38" fontId="18" fillId="4" borderId="89" xfId="16" applyFont="1" applyFill="1" applyBorder="1" applyAlignment="1">
      <alignment horizontal="right" vertical="center"/>
    </xf>
    <xf numFmtId="38" fontId="18" fillId="6" borderId="6" xfId="16" applyFont="1" applyFill="1" applyBorder="1" applyAlignment="1" applyProtection="1">
      <alignment horizontal="right" vertical="center"/>
      <protection locked="0"/>
    </xf>
    <xf numFmtId="38" fontId="18" fillId="6" borderId="2" xfId="16" applyFont="1" applyFill="1" applyBorder="1" applyAlignment="1" applyProtection="1">
      <alignment horizontal="right" vertical="center"/>
      <protection locked="0"/>
    </xf>
    <xf numFmtId="0" fontId="18" fillId="4" borderId="2" xfId="15" applyFont="1" applyFill="1" applyBorder="1" applyAlignment="1">
      <alignment horizontal="right" vertical="center"/>
    </xf>
    <xf numFmtId="0" fontId="18" fillId="4" borderId="87" xfId="15" applyFont="1" applyFill="1" applyBorder="1" applyAlignment="1">
      <alignment horizontal="right" vertical="center"/>
    </xf>
    <xf numFmtId="0" fontId="18" fillId="6" borderId="2" xfId="15" applyFont="1" applyFill="1" applyBorder="1" applyAlignment="1">
      <alignment horizontal="right" vertical="center"/>
    </xf>
    <xf numFmtId="0" fontId="18" fillId="6" borderId="87" xfId="15" applyFont="1" applyFill="1" applyBorder="1" applyAlignment="1">
      <alignment horizontal="right" vertical="center"/>
    </xf>
    <xf numFmtId="0" fontId="22" fillId="0" borderId="17" xfId="15" applyFont="1" applyBorder="1" applyAlignment="1">
      <alignment horizontal="center" vertical="center"/>
    </xf>
    <xf numFmtId="38" fontId="18" fillId="6" borderId="6" xfId="16" applyFont="1" applyFill="1" applyBorder="1" applyAlignment="1" applyProtection="1">
      <alignment vertical="center"/>
      <protection locked="0"/>
    </xf>
    <xf numFmtId="38" fontId="18" fillId="6" borderId="2" xfId="16" applyFont="1" applyFill="1" applyBorder="1" applyAlignment="1" applyProtection="1">
      <alignment vertical="center"/>
      <protection locked="0"/>
    </xf>
    <xf numFmtId="0" fontId="18" fillId="5" borderId="71" xfId="15" applyFont="1" applyFill="1" applyBorder="1" applyAlignment="1">
      <alignment horizontal="center" vertical="center"/>
    </xf>
    <xf numFmtId="0" fontId="18" fillId="5" borderId="70" xfId="15" applyFont="1" applyFill="1" applyBorder="1" applyAlignment="1">
      <alignment horizontal="center" vertical="center"/>
    </xf>
    <xf numFmtId="0" fontId="18" fillId="5" borderId="86" xfId="15" applyFont="1" applyFill="1" applyBorder="1" applyAlignment="1">
      <alignment horizontal="center" vertical="center"/>
    </xf>
    <xf numFmtId="0" fontId="18" fillId="0" borderId="13" xfId="15" applyFont="1" applyFill="1" applyBorder="1" applyAlignment="1">
      <alignment horizontal="center" vertical="center"/>
    </xf>
    <xf numFmtId="0" fontId="18" fillId="0" borderId="2" xfId="15" applyFont="1" applyFill="1" applyBorder="1" applyAlignment="1">
      <alignment horizontal="center" vertical="center"/>
    </xf>
    <xf numFmtId="0" fontId="18" fillId="0" borderId="7" xfId="15" applyFont="1" applyFill="1" applyBorder="1" applyAlignment="1">
      <alignment horizontal="center" vertical="center"/>
    </xf>
    <xf numFmtId="0" fontId="18" fillId="0" borderId="102" xfId="15" applyFont="1" applyFill="1" applyBorder="1" applyAlignment="1">
      <alignment horizontal="center" vertical="center"/>
    </xf>
    <xf numFmtId="0" fontId="18" fillId="0" borderId="103" xfId="15" applyFont="1" applyFill="1" applyBorder="1" applyAlignment="1">
      <alignment horizontal="center" vertical="center"/>
    </xf>
    <xf numFmtId="0" fontId="18" fillId="0" borderId="26" xfId="15" applyFont="1" applyFill="1" applyBorder="1" applyAlignment="1">
      <alignment horizontal="center" vertical="center"/>
    </xf>
    <xf numFmtId="0" fontId="18" fillId="0" borderId="65" xfId="15" applyFont="1" applyFill="1" applyBorder="1" applyAlignment="1">
      <alignment horizontal="center" vertical="center"/>
    </xf>
    <xf numFmtId="38" fontId="18" fillId="6" borderId="26" xfId="16" applyFont="1" applyFill="1" applyBorder="1" applyAlignment="1" applyProtection="1">
      <alignment horizontal="right" vertical="center"/>
      <protection locked="0"/>
    </xf>
    <xf numFmtId="38" fontId="18" fillId="6" borderId="27" xfId="16" applyFont="1" applyFill="1" applyBorder="1" applyAlignment="1" applyProtection="1">
      <alignment horizontal="right" vertical="center"/>
      <protection locked="0"/>
    </xf>
    <xf numFmtId="180" fontId="18" fillId="4" borderId="6" xfId="15" applyNumberFormat="1" applyFont="1" applyFill="1" applyBorder="1" applyAlignment="1">
      <alignment horizontal="right" vertical="center"/>
    </xf>
    <xf numFmtId="180" fontId="18" fillId="4" borderId="2" xfId="15" applyNumberFormat="1" applyFont="1" applyFill="1" applyBorder="1" applyAlignment="1">
      <alignment horizontal="right" vertical="center"/>
    </xf>
    <xf numFmtId="180" fontId="18" fillId="4" borderId="87" xfId="15" applyNumberFormat="1" applyFont="1" applyFill="1" applyBorder="1" applyAlignment="1">
      <alignment horizontal="right" vertical="center"/>
    </xf>
    <xf numFmtId="0" fontId="18" fillId="4" borderId="0" xfId="15" applyFont="1" applyFill="1" applyBorder="1" applyAlignment="1">
      <alignment horizontal="right" vertical="center"/>
    </xf>
    <xf numFmtId="0" fontId="22" fillId="5" borderId="71" xfId="15" applyFont="1" applyFill="1" applyBorder="1" applyAlignment="1">
      <alignment horizontal="center" vertical="center"/>
    </xf>
    <xf numFmtId="0" fontId="22" fillId="5" borderId="70" xfId="15" applyFont="1" applyFill="1" applyBorder="1" applyAlignment="1">
      <alignment horizontal="center" vertical="center"/>
    </xf>
    <xf numFmtId="38" fontId="22" fillId="0" borderId="0" xfId="16" applyFont="1" applyBorder="1" applyAlignment="1">
      <alignment vertical="center"/>
    </xf>
    <xf numFmtId="38" fontId="22" fillId="0" borderId="41" xfId="16" applyFont="1" applyFill="1" applyBorder="1" applyAlignment="1">
      <alignment vertical="center"/>
    </xf>
    <xf numFmtId="38" fontId="22" fillId="0" borderId="39" xfId="16" applyFont="1" applyFill="1" applyBorder="1" applyAlignment="1">
      <alignment vertical="center"/>
    </xf>
    <xf numFmtId="38" fontId="22" fillId="0" borderId="45" xfId="16" applyFont="1" applyFill="1" applyBorder="1" applyAlignment="1">
      <alignment vertical="center"/>
    </xf>
    <xf numFmtId="38" fontId="22" fillId="0" borderId="46" xfId="16" applyFont="1" applyBorder="1" applyAlignment="1">
      <alignment vertical="center"/>
    </xf>
    <xf numFmtId="38" fontId="22" fillId="0" borderId="41" xfId="16" applyFont="1" applyBorder="1" applyAlignment="1">
      <alignment vertical="center"/>
    </xf>
    <xf numFmtId="38" fontId="18" fillId="0" borderId="39" xfId="16" applyFont="1" applyFill="1" applyBorder="1" applyAlignment="1">
      <alignment vertical="center"/>
    </xf>
    <xf numFmtId="38" fontId="18" fillId="0" borderId="45" xfId="16" applyFont="1" applyFill="1" applyBorder="1" applyAlignment="1">
      <alignment vertical="center"/>
    </xf>
    <xf numFmtId="38" fontId="22" fillId="0" borderId="44" xfId="16" applyFont="1" applyBorder="1" applyAlignment="1">
      <alignment vertical="center"/>
    </xf>
    <xf numFmtId="38" fontId="22" fillId="0" borderId="43" xfId="16" applyFont="1" applyBorder="1" applyAlignment="1">
      <alignment vertical="center"/>
    </xf>
    <xf numFmtId="38" fontId="22" fillId="0" borderId="42" xfId="16" applyFont="1" applyBorder="1" applyAlignment="1">
      <alignment vertical="center"/>
    </xf>
    <xf numFmtId="38" fontId="22" fillId="0" borderId="39" xfId="16" applyFont="1" applyBorder="1" applyAlignment="1">
      <alignment vertical="center"/>
    </xf>
    <xf numFmtId="38" fontId="22" fillId="0" borderId="38" xfId="16" applyFont="1" applyBorder="1" applyAlignment="1">
      <alignment vertical="center"/>
    </xf>
    <xf numFmtId="185" fontId="22" fillId="0" borderId="40" xfId="16" applyNumberFormat="1" applyFont="1" applyFill="1" applyBorder="1" applyAlignment="1">
      <alignment horizontal="center" vertical="center"/>
    </xf>
    <xf numFmtId="185" fontId="22" fillId="0" borderId="39" xfId="16" applyNumberFormat="1" applyFont="1" applyFill="1" applyBorder="1" applyAlignment="1">
      <alignment horizontal="center" vertical="center"/>
    </xf>
    <xf numFmtId="185" fontId="22" fillId="0" borderId="38" xfId="16" applyNumberFormat="1" applyFont="1" applyFill="1" applyBorder="1" applyAlignment="1">
      <alignment horizontal="center" vertical="center"/>
    </xf>
    <xf numFmtId="38" fontId="22" fillId="5" borderId="41" xfId="16" applyFont="1" applyFill="1" applyBorder="1" applyAlignment="1">
      <alignment vertical="center"/>
    </xf>
    <xf numFmtId="38" fontId="22" fillId="5" borderId="39" xfId="16" applyFont="1" applyFill="1" applyBorder="1" applyAlignment="1">
      <alignment vertical="center"/>
    </xf>
    <xf numFmtId="38" fontId="22" fillId="5" borderId="38" xfId="16" applyFont="1" applyFill="1" applyBorder="1" applyAlignment="1">
      <alignment vertical="center"/>
    </xf>
    <xf numFmtId="0" fontId="22" fillId="0" borderId="77" xfId="15" applyFont="1" applyBorder="1" applyAlignment="1">
      <alignment horizontal="center" vertical="center"/>
    </xf>
    <xf numFmtId="0" fontId="22" fillId="0" borderId="78" xfId="15" applyFont="1" applyBorder="1" applyAlignment="1">
      <alignment horizontal="center" vertical="center"/>
    </xf>
    <xf numFmtId="38" fontId="22" fillId="0" borderId="79" xfId="16" applyFont="1" applyFill="1" applyBorder="1" applyAlignment="1">
      <alignment vertical="center"/>
    </xf>
    <xf numFmtId="38" fontId="22" fillId="0" borderId="77" xfId="16" applyFont="1" applyFill="1" applyBorder="1" applyAlignment="1">
      <alignment vertical="center"/>
    </xf>
    <xf numFmtId="38" fontId="22" fillId="0" borderId="80" xfId="16" applyFont="1" applyFill="1" applyBorder="1" applyAlignment="1">
      <alignment vertical="center"/>
    </xf>
    <xf numFmtId="38" fontId="22" fillId="0" borderId="81" xfId="16" applyFont="1" applyFill="1" applyBorder="1" applyAlignment="1">
      <alignment vertical="center"/>
    </xf>
    <xf numFmtId="38" fontId="22" fillId="0" borderId="82" xfId="16" applyFont="1" applyBorder="1" applyAlignment="1">
      <alignment vertical="center"/>
    </xf>
    <xf numFmtId="38" fontId="18" fillId="0" borderId="77" xfId="16" applyFont="1" applyFill="1" applyBorder="1" applyAlignment="1">
      <alignment vertical="center"/>
    </xf>
    <xf numFmtId="38" fontId="18" fillId="0" borderId="80" xfId="16" applyFont="1" applyFill="1" applyBorder="1" applyAlignment="1">
      <alignment vertical="center"/>
    </xf>
    <xf numFmtId="0" fontId="22" fillId="0" borderId="39" xfId="15" applyFont="1" applyBorder="1" applyAlignment="1">
      <alignment horizontal="center" vertical="center"/>
    </xf>
    <xf numFmtId="0" fontId="22" fillId="0" borderId="38" xfId="15" applyFont="1" applyBorder="1" applyAlignment="1">
      <alignment horizontal="center" vertical="center"/>
    </xf>
    <xf numFmtId="38" fontId="22" fillId="0" borderId="40" xfId="16" applyFont="1" applyFill="1" applyBorder="1" applyAlignment="1">
      <alignment vertical="center"/>
    </xf>
    <xf numFmtId="38" fontId="22" fillId="0" borderId="20" xfId="16" applyFont="1" applyBorder="1" applyAlignment="1">
      <alignment vertical="center"/>
    </xf>
    <xf numFmtId="185" fontId="22" fillId="0" borderId="79" xfId="16" applyNumberFormat="1" applyFont="1" applyFill="1" applyBorder="1" applyAlignment="1">
      <alignment horizontal="center" vertical="center"/>
    </xf>
    <xf numFmtId="185" fontId="22" fillId="0" borderId="77" xfId="16" applyNumberFormat="1" applyFont="1" applyFill="1" applyBorder="1" applyAlignment="1">
      <alignment horizontal="center" vertical="center"/>
    </xf>
    <xf numFmtId="185" fontId="22" fillId="0" borderId="78" xfId="16" applyNumberFormat="1" applyFont="1" applyFill="1" applyBorder="1" applyAlignment="1">
      <alignment horizontal="center" vertical="center"/>
    </xf>
    <xf numFmtId="38" fontId="22" fillId="0" borderId="83" xfId="16" applyFont="1" applyBorder="1" applyAlignment="1">
      <alignment vertical="center"/>
    </xf>
    <xf numFmtId="38" fontId="22" fillId="0" borderId="84" xfId="16" applyFont="1" applyBorder="1" applyAlignment="1">
      <alignment vertical="center"/>
    </xf>
    <xf numFmtId="38" fontId="22" fillId="0" borderId="81" xfId="16" applyFont="1" applyBorder="1" applyAlignment="1">
      <alignment vertical="center"/>
    </xf>
    <xf numFmtId="38" fontId="22" fillId="0" borderId="77" xfId="16" applyFont="1" applyBorder="1" applyAlignment="1">
      <alignment vertical="center"/>
    </xf>
    <xf numFmtId="38" fontId="22" fillId="0" borderId="78" xfId="16" applyFont="1" applyBorder="1" applyAlignment="1">
      <alignment vertical="center"/>
    </xf>
    <xf numFmtId="38" fontId="22" fillId="5" borderId="32" xfId="16" applyFont="1" applyFill="1" applyBorder="1" applyAlignment="1">
      <alignment vertical="center"/>
    </xf>
    <xf numFmtId="38" fontId="18" fillId="5" borderId="30" xfId="16" applyFont="1" applyFill="1" applyBorder="1" applyAlignment="1">
      <alignment vertical="center"/>
    </xf>
    <xf numFmtId="38" fontId="18" fillId="5" borderId="35" xfId="16" applyFont="1" applyFill="1" applyBorder="1" applyAlignment="1">
      <alignment vertical="center"/>
    </xf>
    <xf numFmtId="38" fontId="22" fillId="5" borderId="34" xfId="16" applyFont="1" applyFill="1" applyBorder="1" applyAlignment="1">
      <alignment vertical="center"/>
    </xf>
    <xf numFmtId="38" fontId="22" fillId="5" borderId="27" xfId="16" applyFont="1" applyFill="1" applyBorder="1" applyAlignment="1">
      <alignment vertical="center"/>
    </xf>
    <xf numFmtId="38" fontId="22" fillId="5" borderId="33" xfId="16" applyFont="1" applyFill="1" applyBorder="1" applyAlignment="1">
      <alignment vertical="center"/>
    </xf>
    <xf numFmtId="185" fontId="22" fillId="5" borderId="31" xfId="16" applyNumberFormat="1" applyFont="1" applyFill="1" applyBorder="1" applyAlignment="1">
      <alignment horizontal="center" vertical="center"/>
    </xf>
    <xf numFmtId="185" fontId="22" fillId="5" borderId="30" xfId="16" applyNumberFormat="1" applyFont="1" applyFill="1" applyBorder="1" applyAlignment="1">
      <alignment horizontal="center" vertical="center"/>
    </xf>
    <xf numFmtId="185" fontId="22" fillId="5" borderId="29" xfId="16" applyNumberFormat="1" applyFont="1" applyFill="1" applyBorder="1" applyAlignment="1">
      <alignment horizontal="center" vertical="center"/>
    </xf>
    <xf numFmtId="0" fontId="22" fillId="5" borderId="30" xfId="15" applyFont="1" applyFill="1" applyBorder="1" applyAlignment="1">
      <alignment horizontal="center" vertical="center"/>
    </xf>
    <xf numFmtId="0" fontId="22" fillId="5" borderId="29" xfId="15" applyFont="1" applyFill="1" applyBorder="1" applyAlignment="1">
      <alignment horizontal="center" vertical="center"/>
    </xf>
    <xf numFmtId="38" fontId="22" fillId="5" borderId="31" xfId="16" applyFont="1" applyFill="1" applyBorder="1" applyAlignment="1">
      <alignment vertical="center"/>
    </xf>
    <xf numFmtId="38" fontId="22" fillId="5" borderId="30" xfId="16" applyFont="1" applyFill="1" applyBorder="1" applyAlignment="1">
      <alignment vertical="center"/>
    </xf>
    <xf numFmtId="38" fontId="22" fillId="5" borderId="35" xfId="16" applyFont="1" applyFill="1" applyBorder="1" applyAlignment="1">
      <alignment vertical="center"/>
    </xf>
    <xf numFmtId="38" fontId="22" fillId="5" borderId="36" xfId="16" applyFont="1" applyFill="1" applyBorder="1" applyAlignment="1">
      <alignment vertical="center"/>
    </xf>
    <xf numFmtId="38" fontId="22" fillId="0" borderId="49" xfId="16" applyFont="1" applyFill="1" applyBorder="1" applyAlignment="1">
      <alignment vertical="center"/>
    </xf>
    <xf numFmtId="38" fontId="18" fillId="0" borderId="48" xfId="16" applyFont="1" applyFill="1" applyBorder="1" applyAlignment="1">
      <alignment vertical="center"/>
    </xf>
    <xf numFmtId="38" fontId="18" fillId="0" borderId="47" xfId="16" applyFont="1" applyFill="1" applyBorder="1" applyAlignment="1">
      <alignment vertical="center"/>
    </xf>
    <xf numFmtId="185" fontId="22" fillId="5" borderId="40" xfId="16" applyNumberFormat="1" applyFont="1" applyFill="1" applyBorder="1" applyAlignment="1">
      <alignment horizontal="center" vertical="center"/>
    </xf>
    <xf numFmtId="185" fontId="22" fillId="5" borderId="39" xfId="16" applyNumberFormat="1" applyFont="1" applyFill="1" applyBorder="1" applyAlignment="1">
      <alignment horizontal="center" vertical="center"/>
    </xf>
    <xf numFmtId="185" fontId="22" fillId="5" borderId="38" xfId="16" applyNumberFormat="1" applyFont="1" applyFill="1" applyBorder="1" applyAlignment="1">
      <alignment horizontal="center" vertical="center"/>
    </xf>
    <xf numFmtId="38" fontId="18" fillId="5" borderId="39" xfId="16" applyFont="1" applyFill="1" applyBorder="1" applyAlignment="1">
      <alignment vertical="center"/>
    </xf>
    <xf numFmtId="38" fontId="18" fillId="5" borderId="45" xfId="16" applyFont="1" applyFill="1" applyBorder="1" applyAlignment="1">
      <alignment vertical="center"/>
    </xf>
    <xf numFmtId="38" fontId="22" fillId="5" borderId="44" xfId="16" applyFont="1" applyFill="1" applyBorder="1" applyAlignment="1">
      <alignment vertical="center"/>
    </xf>
    <xf numFmtId="38" fontId="22" fillId="5" borderId="43" xfId="16" applyFont="1" applyFill="1" applyBorder="1" applyAlignment="1">
      <alignment vertical="center"/>
    </xf>
    <xf numFmtId="38" fontId="22" fillId="5" borderId="42" xfId="16" applyFont="1" applyFill="1" applyBorder="1" applyAlignment="1">
      <alignment vertical="center"/>
    </xf>
    <xf numFmtId="0" fontId="22" fillId="5" borderId="39" xfId="15" applyFont="1" applyFill="1" applyBorder="1" applyAlignment="1">
      <alignment horizontal="center" vertical="center"/>
    </xf>
    <xf numFmtId="0" fontId="22" fillId="5" borderId="38" xfId="15" applyFont="1" applyFill="1" applyBorder="1" applyAlignment="1">
      <alignment horizontal="center" vertical="center"/>
    </xf>
    <xf numFmtId="38" fontId="22" fillId="5" borderId="40" xfId="16" applyFont="1" applyFill="1" applyBorder="1" applyAlignment="1">
      <alignment vertical="center"/>
    </xf>
    <xf numFmtId="38" fontId="22" fillId="5" borderId="45" xfId="16" applyFont="1" applyFill="1" applyBorder="1" applyAlignment="1">
      <alignment vertical="center"/>
    </xf>
    <xf numFmtId="38" fontId="22" fillId="5" borderId="46" xfId="16" applyFont="1" applyFill="1" applyBorder="1" applyAlignment="1">
      <alignment vertical="center"/>
    </xf>
    <xf numFmtId="0" fontId="22" fillId="0" borderId="73" xfId="15" applyFont="1" applyBorder="1" applyAlignment="1">
      <alignment horizontal="center" vertical="center"/>
    </xf>
    <xf numFmtId="0" fontId="22" fillId="0" borderId="75" xfId="15" applyFont="1" applyBorder="1" applyAlignment="1">
      <alignment horizontal="center" vertical="center"/>
    </xf>
    <xf numFmtId="0" fontId="22" fillId="0" borderId="76" xfId="15" applyFont="1" applyBorder="1" applyAlignment="1">
      <alignment horizontal="center" vertical="center"/>
    </xf>
    <xf numFmtId="0" fontId="22" fillId="0" borderId="53" xfId="15" applyFont="1" applyBorder="1" applyAlignment="1">
      <alignment horizontal="center" vertical="center"/>
    </xf>
    <xf numFmtId="0" fontId="22" fillId="0" borderId="52" xfId="15" applyFont="1" applyBorder="1" applyAlignment="1">
      <alignment horizontal="center" vertical="center"/>
    </xf>
    <xf numFmtId="38" fontId="22" fillId="0" borderId="44" xfId="16" applyFont="1" applyFill="1" applyBorder="1" applyAlignment="1">
      <alignment vertical="center"/>
    </xf>
    <xf numFmtId="38" fontId="22" fillId="0" borderId="43" xfId="16" applyFont="1" applyFill="1" applyBorder="1" applyAlignment="1">
      <alignment vertical="center"/>
    </xf>
    <xf numFmtId="38" fontId="22" fillId="0" borderId="42" xfId="16" applyFont="1" applyFill="1" applyBorder="1" applyAlignment="1">
      <alignment vertical="center"/>
    </xf>
    <xf numFmtId="38" fontId="22" fillId="0" borderId="58" xfId="16" applyFont="1" applyBorder="1" applyAlignment="1">
      <alignment vertical="center"/>
    </xf>
    <xf numFmtId="38" fontId="22" fillId="0" borderId="54" xfId="16" applyFont="1" applyFill="1" applyBorder="1" applyAlignment="1">
      <alignment vertical="center"/>
    </xf>
    <xf numFmtId="38" fontId="18" fillId="0" borderId="53" xfId="16" applyFont="1" applyFill="1" applyBorder="1" applyAlignment="1">
      <alignment vertical="center"/>
    </xf>
    <xf numFmtId="38" fontId="18" fillId="0" borderId="55" xfId="16" applyFont="1" applyFill="1" applyBorder="1" applyAlignment="1">
      <alignment vertical="center"/>
    </xf>
    <xf numFmtId="38" fontId="22" fillId="0" borderId="54" xfId="16" applyFont="1" applyBorder="1" applyAlignment="1">
      <alignment vertical="center"/>
    </xf>
    <xf numFmtId="38" fontId="22" fillId="0" borderId="53" xfId="16" applyFont="1" applyBorder="1" applyAlignment="1">
      <alignment vertical="center"/>
    </xf>
    <xf numFmtId="38" fontId="22" fillId="0" borderId="55" xfId="16" applyFont="1" applyBorder="1" applyAlignment="1">
      <alignment vertical="center"/>
    </xf>
    <xf numFmtId="38" fontId="22" fillId="0" borderId="52" xfId="16" applyFont="1" applyBorder="1" applyAlignment="1">
      <alignment vertical="center"/>
    </xf>
    <xf numFmtId="185" fontId="22" fillId="0" borderId="51" xfId="16" applyNumberFormat="1" applyFont="1" applyFill="1" applyBorder="1" applyAlignment="1">
      <alignment horizontal="center" vertical="center"/>
    </xf>
    <xf numFmtId="185" fontId="22" fillId="0" borderId="43" xfId="16" applyNumberFormat="1" applyFont="1" applyFill="1" applyBorder="1" applyAlignment="1">
      <alignment horizontal="center" vertical="center"/>
    </xf>
    <xf numFmtId="185" fontId="22" fillId="0" borderId="50" xfId="16" applyNumberFormat="1" applyFont="1" applyFill="1" applyBorder="1" applyAlignment="1">
      <alignment horizontal="center" vertical="center"/>
    </xf>
    <xf numFmtId="38" fontId="22" fillId="5" borderId="49" xfId="16" applyFont="1" applyFill="1" applyBorder="1" applyAlignment="1">
      <alignment vertical="center"/>
    </xf>
    <xf numFmtId="38" fontId="18" fillId="5" borderId="48" xfId="16" applyFont="1" applyFill="1" applyBorder="1" applyAlignment="1">
      <alignment vertical="center"/>
    </xf>
    <xf numFmtId="38" fontId="18" fillId="5" borderId="47" xfId="16" applyFont="1" applyFill="1" applyBorder="1" applyAlignment="1">
      <alignment vertical="center"/>
    </xf>
    <xf numFmtId="0" fontId="22" fillId="5" borderId="73" xfId="15" applyFont="1" applyFill="1" applyBorder="1" applyAlignment="1">
      <alignment horizontal="center" vertical="center"/>
    </xf>
    <xf numFmtId="0" fontId="22" fillId="5" borderId="75" xfId="15" applyFont="1" applyFill="1" applyBorder="1" applyAlignment="1">
      <alignment horizontal="center" vertical="center"/>
    </xf>
    <xf numFmtId="0" fontId="22" fillId="5" borderId="74" xfId="15" applyFont="1" applyFill="1" applyBorder="1" applyAlignment="1">
      <alignment horizontal="center" vertical="center"/>
    </xf>
    <xf numFmtId="0" fontId="22" fillId="5" borderId="53" xfId="15" applyFont="1" applyFill="1" applyBorder="1" applyAlignment="1">
      <alignment horizontal="center" vertical="center"/>
    </xf>
    <xf numFmtId="0" fontId="22" fillId="5" borderId="52" xfId="15" applyFont="1" applyFill="1" applyBorder="1" applyAlignment="1">
      <alignment horizontal="center" vertical="center"/>
    </xf>
    <xf numFmtId="38" fontId="22" fillId="5" borderId="51" xfId="16" applyFont="1" applyFill="1" applyBorder="1" applyAlignment="1">
      <alignment vertical="center"/>
    </xf>
    <xf numFmtId="38" fontId="22" fillId="5" borderId="54" xfId="16" applyFont="1" applyFill="1" applyBorder="1" applyAlignment="1">
      <alignment vertical="center"/>
    </xf>
    <xf numFmtId="38" fontId="22" fillId="5" borderId="53" xfId="16" applyFont="1" applyFill="1" applyBorder="1" applyAlignment="1">
      <alignment vertical="center"/>
    </xf>
    <xf numFmtId="38" fontId="22" fillId="5" borderId="55" xfId="16" applyFont="1" applyFill="1" applyBorder="1" applyAlignment="1">
      <alignment vertical="center"/>
    </xf>
    <xf numFmtId="38" fontId="22" fillId="5" borderId="57" xfId="16" applyFont="1" applyFill="1" applyBorder="1" applyAlignment="1">
      <alignment vertical="center"/>
    </xf>
    <xf numFmtId="38" fontId="18" fillId="5" borderId="53" xfId="16" applyFont="1" applyFill="1" applyBorder="1" applyAlignment="1">
      <alignment vertical="center"/>
    </xf>
    <xf numFmtId="38" fontId="18" fillId="5" borderId="55" xfId="16" applyFont="1" applyFill="1" applyBorder="1" applyAlignment="1">
      <alignment vertical="center"/>
    </xf>
    <xf numFmtId="38" fontId="22" fillId="5" borderId="52" xfId="16" applyFont="1" applyFill="1" applyBorder="1" applyAlignment="1">
      <alignment vertical="center"/>
    </xf>
    <xf numFmtId="185" fontId="22" fillId="5" borderId="51" xfId="16" applyNumberFormat="1" applyFont="1" applyFill="1" applyBorder="1" applyAlignment="1">
      <alignment horizontal="center" vertical="center"/>
    </xf>
    <xf numFmtId="185" fontId="22" fillId="5" borderId="43" xfId="16" applyNumberFormat="1" applyFont="1" applyFill="1" applyBorder="1" applyAlignment="1">
      <alignment horizontal="center" vertical="center"/>
    </xf>
    <xf numFmtId="185" fontId="22" fillId="5" borderId="50" xfId="16" applyNumberFormat="1" applyFont="1" applyFill="1" applyBorder="1" applyAlignment="1">
      <alignment horizontal="center" vertical="center"/>
    </xf>
    <xf numFmtId="38" fontId="22" fillId="0" borderId="32" xfId="16" applyFont="1" applyFill="1" applyBorder="1" applyAlignment="1">
      <alignment vertical="center"/>
    </xf>
    <xf numFmtId="38" fontId="18" fillId="0" borderId="30" xfId="16" applyFont="1" applyFill="1" applyBorder="1" applyAlignment="1">
      <alignment vertical="center"/>
    </xf>
    <xf numFmtId="38" fontId="18" fillId="0" borderId="35" xfId="16" applyFont="1" applyFill="1" applyBorder="1" applyAlignment="1">
      <alignment vertical="center"/>
    </xf>
    <xf numFmtId="38" fontId="22" fillId="0" borderId="34" xfId="16" applyFont="1" applyBorder="1" applyAlignment="1">
      <alignment vertical="center"/>
    </xf>
    <xf numFmtId="38" fontId="22" fillId="0" borderId="27" xfId="16" applyFont="1" applyBorder="1" applyAlignment="1">
      <alignment vertical="center"/>
    </xf>
    <xf numFmtId="38" fontId="22" fillId="0" borderId="33" xfId="16" applyFont="1" applyBorder="1" applyAlignment="1">
      <alignment vertical="center"/>
    </xf>
    <xf numFmtId="185" fontId="22" fillId="0" borderId="31" xfId="16" applyNumberFormat="1" applyFont="1" applyFill="1" applyBorder="1" applyAlignment="1">
      <alignment horizontal="center" vertical="center"/>
    </xf>
    <xf numFmtId="185" fontId="22" fillId="0" borderId="30" xfId="16" applyNumberFormat="1" applyFont="1" applyFill="1" applyBorder="1" applyAlignment="1">
      <alignment horizontal="center" vertical="center"/>
    </xf>
    <xf numFmtId="185" fontId="22" fillId="0" borderId="29" xfId="16" applyNumberFormat="1" applyFont="1" applyFill="1" applyBorder="1" applyAlignment="1">
      <alignment horizontal="center" vertical="center"/>
    </xf>
    <xf numFmtId="0" fontId="22" fillId="0" borderId="30" xfId="15" applyFont="1" applyBorder="1" applyAlignment="1">
      <alignment horizontal="center" vertical="center"/>
    </xf>
    <xf numFmtId="0" fontId="22" fillId="0" borderId="29" xfId="15" applyFont="1" applyBorder="1" applyAlignment="1">
      <alignment horizontal="center" vertical="center"/>
    </xf>
    <xf numFmtId="38" fontId="22" fillId="0" borderId="31" xfId="16" applyFont="1" applyFill="1" applyBorder="1" applyAlignment="1">
      <alignment vertical="center"/>
    </xf>
    <xf numFmtId="38" fontId="22" fillId="0" borderId="30" xfId="16" applyFont="1" applyFill="1" applyBorder="1" applyAlignment="1">
      <alignment vertical="center"/>
    </xf>
    <xf numFmtId="38" fontId="22" fillId="0" borderId="35" xfId="16" applyFont="1" applyFill="1" applyBorder="1" applyAlignment="1">
      <alignment vertical="center"/>
    </xf>
    <xf numFmtId="38" fontId="22" fillId="0" borderId="36" xfId="16" applyFont="1" applyBorder="1" applyAlignment="1">
      <alignment vertical="center"/>
    </xf>
    <xf numFmtId="0" fontId="22" fillId="0" borderId="74" xfId="15" applyFont="1" applyBorder="1" applyAlignment="1">
      <alignment horizontal="center" vertical="center"/>
    </xf>
    <xf numFmtId="38" fontId="18" fillId="0" borderId="39" xfId="16" applyFont="1" applyBorder="1" applyAlignment="1">
      <alignment vertical="center"/>
    </xf>
    <xf numFmtId="38" fontId="18" fillId="0" borderId="45" xfId="16" applyFont="1" applyBorder="1" applyAlignment="1">
      <alignment vertical="center"/>
    </xf>
    <xf numFmtId="38" fontId="18" fillId="0" borderId="43" xfId="16" applyFont="1" applyBorder="1" applyAlignment="1">
      <alignment vertical="center"/>
    </xf>
    <xf numFmtId="38" fontId="18" fillId="0" borderId="42" xfId="16" applyFont="1" applyBorder="1" applyAlignment="1">
      <alignment vertical="center"/>
    </xf>
    <xf numFmtId="38" fontId="22" fillId="0" borderId="59" xfId="16" applyFont="1" applyFill="1" applyBorder="1" applyAlignment="1">
      <alignment vertical="center"/>
    </xf>
    <xf numFmtId="38" fontId="22" fillId="0" borderId="53" xfId="16" applyFont="1" applyFill="1" applyBorder="1" applyAlignment="1">
      <alignment vertical="center"/>
    </xf>
    <xf numFmtId="38" fontId="22" fillId="0" borderId="55" xfId="16" applyFont="1" applyFill="1" applyBorder="1" applyAlignment="1">
      <alignment vertical="center"/>
    </xf>
    <xf numFmtId="38" fontId="18" fillId="0" borderId="53" xfId="16" applyFont="1" applyBorder="1" applyAlignment="1">
      <alignment vertical="center"/>
    </xf>
    <xf numFmtId="38" fontId="18" fillId="0" borderId="55" xfId="16" applyFont="1" applyBorder="1" applyAlignment="1">
      <alignment vertical="center"/>
    </xf>
    <xf numFmtId="38" fontId="22" fillId="5" borderId="29" xfId="16" applyFont="1" applyFill="1" applyBorder="1" applyAlignment="1">
      <alignment vertical="center"/>
    </xf>
    <xf numFmtId="38" fontId="22" fillId="0" borderId="32" xfId="16" applyFont="1" applyBorder="1" applyAlignment="1">
      <alignment vertical="center"/>
    </xf>
    <xf numFmtId="38" fontId="18" fillId="0" borderId="30" xfId="16" applyFont="1" applyBorder="1" applyAlignment="1">
      <alignment vertical="center"/>
    </xf>
    <xf numFmtId="38" fontId="18" fillId="0" borderId="35" xfId="16" applyFont="1" applyBorder="1" applyAlignment="1">
      <alignment vertical="center"/>
    </xf>
    <xf numFmtId="38" fontId="18" fillId="5" borderId="43" xfId="16" applyFont="1" applyFill="1" applyBorder="1" applyAlignment="1">
      <alignment vertical="center"/>
    </xf>
    <xf numFmtId="38" fontId="18" fillId="5" borderId="42" xfId="16" applyFont="1" applyFill="1" applyBorder="1" applyAlignment="1">
      <alignment vertical="center"/>
    </xf>
    <xf numFmtId="38" fontId="22" fillId="5" borderId="59" xfId="16" applyFont="1" applyFill="1" applyBorder="1" applyAlignment="1">
      <alignment vertical="center"/>
    </xf>
    <xf numFmtId="38" fontId="22" fillId="0" borderId="30" xfId="16" applyFont="1" applyBorder="1" applyAlignment="1">
      <alignment vertical="center"/>
    </xf>
    <xf numFmtId="38" fontId="22" fillId="0" borderId="29" xfId="16" applyFont="1" applyBorder="1" applyAlignment="1">
      <alignment vertical="center"/>
    </xf>
    <xf numFmtId="185" fontId="22" fillId="5" borderId="59" xfId="16" applyNumberFormat="1" applyFont="1" applyFill="1" applyBorder="1" applyAlignment="1">
      <alignment horizontal="center" vertical="center"/>
    </xf>
    <xf numFmtId="185" fontId="22" fillId="5" borderId="53" xfId="16" applyNumberFormat="1" applyFont="1" applyFill="1" applyBorder="1" applyAlignment="1">
      <alignment horizontal="center" vertical="center"/>
    </xf>
    <xf numFmtId="185" fontId="22" fillId="5" borderId="52" xfId="16" applyNumberFormat="1" applyFont="1" applyFill="1" applyBorder="1" applyAlignment="1">
      <alignment horizontal="center" vertical="center"/>
    </xf>
    <xf numFmtId="185" fontId="22" fillId="0" borderId="59" xfId="16" applyNumberFormat="1" applyFont="1" applyFill="1" applyBorder="1" applyAlignment="1">
      <alignment horizontal="center" vertical="center"/>
    </xf>
    <xf numFmtId="185" fontId="22" fillId="0" borderId="53" xfId="16" applyNumberFormat="1" applyFont="1" applyFill="1" applyBorder="1" applyAlignment="1">
      <alignment horizontal="center" vertical="center"/>
    </xf>
    <xf numFmtId="185" fontId="22" fillId="0" borderId="52" xfId="16" applyNumberFormat="1" applyFont="1" applyFill="1" applyBorder="1" applyAlignment="1">
      <alignment horizontal="center" vertical="center"/>
    </xf>
    <xf numFmtId="38" fontId="22" fillId="0" borderId="35" xfId="16" applyFont="1" applyBorder="1" applyAlignment="1">
      <alignment vertical="center"/>
    </xf>
    <xf numFmtId="0" fontId="18" fillId="5" borderId="22" xfId="15" applyFont="1" applyFill="1" applyBorder="1" applyAlignment="1">
      <alignment horizontal="center" vertical="center"/>
    </xf>
    <xf numFmtId="38" fontId="22" fillId="0" borderId="57" xfId="16" applyFont="1" applyBorder="1" applyAlignment="1">
      <alignment vertical="center"/>
    </xf>
    <xf numFmtId="38" fontId="22" fillId="0" borderId="56" xfId="16" applyFont="1" applyBorder="1" applyAlignment="1">
      <alignment vertical="center"/>
    </xf>
    <xf numFmtId="38" fontId="18" fillId="0" borderId="69" xfId="16" applyFont="1" applyBorder="1" applyAlignment="1">
      <alignment vertical="center"/>
    </xf>
    <xf numFmtId="38" fontId="18" fillId="0" borderId="60" xfId="16" applyFont="1" applyBorder="1" applyAlignment="1">
      <alignment vertical="center"/>
    </xf>
    <xf numFmtId="185" fontId="22" fillId="0" borderId="24" xfId="16" applyNumberFormat="1" applyFont="1" applyFill="1" applyBorder="1" applyAlignment="1">
      <alignment horizontal="center" vertical="center"/>
    </xf>
    <xf numFmtId="185" fontId="22" fillId="0" borderId="69" xfId="16" applyNumberFormat="1" applyFont="1" applyFill="1" applyBorder="1" applyAlignment="1">
      <alignment horizontal="center" vertical="center"/>
    </xf>
    <xf numFmtId="185" fontId="22" fillId="0" borderId="25" xfId="16" applyNumberFormat="1" applyFont="1" applyFill="1" applyBorder="1" applyAlignment="1">
      <alignment horizontal="center" vertical="center"/>
    </xf>
    <xf numFmtId="38" fontId="22" fillId="0" borderId="0" xfId="16" applyFont="1" applyBorder="1" applyAlignment="1">
      <alignment horizontal="center" vertical="center"/>
    </xf>
    <xf numFmtId="38" fontId="22" fillId="0" borderId="40" xfId="16" applyFont="1" applyFill="1" applyBorder="1" applyAlignment="1" applyProtection="1">
      <alignment vertical="center"/>
    </xf>
    <xf numFmtId="38" fontId="22" fillId="0" borderId="39" xfId="16" applyFont="1" applyFill="1" applyBorder="1" applyAlignment="1" applyProtection="1">
      <alignment vertical="center"/>
    </xf>
    <xf numFmtId="38" fontId="22" fillId="0" borderId="45" xfId="16" applyFont="1" applyFill="1" applyBorder="1" applyAlignment="1" applyProtection="1">
      <alignment vertical="center"/>
    </xf>
    <xf numFmtId="0" fontId="0" fillId="4" borderId="0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188" fontId="14" fillId="0" borderId="0" xfId="19" applyNumberFormat="1" applyFont="1" applyFill="1" applyBorder="1" applyAlignment="1">
      <alignment horizontal="left" vertical="center"/>
    </xf>
    <xf numFmtId="188" fontId="14" fillId="0" borderId="4" xfId="19" applyNumberFormat="1" applyFont="1" applyFill="1" applyBorder="1" applyAlignment="1">
      <alignment horizontal="left" vertical="center"/>
    </xf>
    <xf numFmtId="0" fontId="18" fillId="4" borderId="3" xfId="15" applyFont="1" applyFill="1" applyBorder="1" applyAlignment="1">
      <alignment horizontal="center" vertical="center"/>
    </xf>
    <xf numFmtId="0" fontId="18" fillId="4" borderId="0" xfId="15" applyFont="1" applyFill="1" applyBorder="1" applyAlignment="1">
      <alignment horizontal="center" vertical="center"/>
    </xf>
    <xf numFmtId="0" fontId="0" fillId="4" borderId="27" xfId="0" applyFill="1" applyBorder="1" applyAlignment="1">
      <alignment horizontal="center" vertical="center"/>
    </xf>
    <xf numFmtId="0" fontId="0" fillId="4" borderId="23" xfId="0" applyFill="1" applyBorder="1" applyAlignment="1">
      <alignment horizontal="center" vertical="center"/>
    </xf>
    <xf numFmtId="0" fontId="22" fillId="5" borderId="66" xfId="15" applyFont="1" applyFill="1" applyBorder="1" applyAlignment="1" applyProtection="1">
      <alignment horizontal="center" vertical="center"/>
    </xf>
    <xf numFmtId="0" fontId="22" fillId="5" borderId="17" xfId="15" applyFont="1" applyFill="1" applyBorder="1" applyAlignment="1" applyProtection="1">
      <alignment horizontal="center" vertical="center"/>
    </xf>
    <xf numFmtId="0" fontId="22" fillId="5" borderId="104" xfId="15" applyFont="1" applyFill="1" applyBorder="1" applyAlignment="1" applyProtection="1">
      <alignment horizontal="center" vertical="center"/>
    </xf>
    <xf numFmtId="0" fontId="22" fillId="5" borderId="3" xfId="15" applyFont="1" applyFill="1" applyBorder="1" applyAlignment="1" applyProtection="1">
      <alignment horizontal="center" vertical="center"/>
    </xf>
    <xf numFmtId="0" fontId="22" fillId="5" borderId="0" xfId="15" applyFont="1" applyFill="1" applyBorder="1" applyAlignment="1" applyProtection="1">
      <alignment horizontal="center" vertical="center"/>
    </xf>
    <xf numFmtId="0" fontId="22" fillId="5" borderId="4" xfId="15" applyFont="1" applyFill="1" applyBorder="1" applyAlignment="1" applyProtection="1">
      <alignment horizontal="center" vertical="center"/>
    </xf>
    <xf numFmtId="0" fontId="22" fillId="5" borderId="26" xfId="15" applyFont="1" applyFill="1" applyBorder="1" applyAlignment="1" applyProtection="1">
      <alignment horizontal="center" vertical="center"/>
    </xf>
    <xf numFmtId="0" fontId="22" fillId="5" borderId="27" xfId="15" applyFont="1" applyFill="1" applyBorder="1" applyAlignment="1" applyProtection="1">
      <alignment horizontal="center" vertical="center"/>
    </xf>
    <xf numFmtId="0" fontId="22" fillId="5" borderId="23" xfId="15" applyFont="1" applyFill="1" applyBorder="1" applyAlignment="1" applyProtection="1">
      <alignment horizontal="center" vertical="center"/>
    </xf>
    <xf numFmtId="0" fontId="15" fillId="6" borderId="0" xfId="15" applyFont="1" applyFill="1" applyBorder="1" applyAlignment="1" applyProtection="1">
      <alignment horizontal="center" vertical="center"/>
      <protection locked="0"/>
    </xf>
    <xf numFmtId="0" fontId="18" fillId="0" borderId="88" xfId="15" applyFont="1" applyBorder="1" applyAlignment="1">
      <alignment horizontal="center" vertical="center"/>
    </xf>
    <xf numFmtId="0" fontId="18" fillId="0" borderId="89" xfId="15" applyFont="1" applyBorder="1" applyAlignment="1">
      <alignment horizontal="center" vertical="center"/>
    </xf>
    <xf numFmtId="0" fontId="18" fillId="0" borderId="90" xfId="15" applyFont="1" applyBorder="1" applyAlignment="1">
      <alignment horizontal="center" vertical="center"/>
    </xf>
    <xf numFmtId="38" fontId="18" fillId="4" borderId="65" xfId="15" applyNumberFormat="1" applyFont="1" applyFill="1" applyBorder="1" applyAlignment="1">
      <alignment horizontal="right" vertical="center"/>
    </xf>
    <xf numFmtId="38" fontId="18" fillId="4" borderId="89" xfId="15" applyNumberFormat="1" applyFont="1" applyFill="1" applyBorder="1" applyAlignment="1">
      <alignment horizontal="right" vertical="center"/>
    </xf>
    <xf numFmtId="0" fontId="18" fillId="0" borderId="71" xfId="15" applyFont="1" applyFill="1" applyBorder="1" applyAlignment="1">
      <alignment horizontal="center" vertical="center" shrinkToFit="1"/>
    </xf>
    <xf numFmtId="0" fontId="18" fillId="0" borderId="70" xfId="15" applyFont="1" applyFill="1" applyBorder="1" applyAlignment="1">
      <alignment horizontal="center" vertical="center" shrinkToFit="1"/>
    </xf>
    <xf numFmtId="0" fontId="18" fillId="0" borderId="95" xfId="15" applyFont="1" applyFill="1" applyBorder="1" applyAlignment="1">
      <alignment horizontal="center" vertical="center" shrinkToFit="1"/>
    </xf>
    <xf numFmtId="38" fontId="18" fillId="6" borderId="64" xfId="16" applyFont="1" applyFill="1" applyBorder="1" applyAlignment="1" applyProtection="1">
      <alignment horizontal="right" vertical="center"/>
      <protection locked="0"/>
    </xf>
    <xf numFmtId="38" fontId="18" fillId="6" borderId="70" xfId="16" applyFont="1" applyFill="1" applyBorder="1" applyAlignment="1" applyProtection="1">
      <alignment horizontal="right" vertical="center"/>
      <protection locked="0"/>
    </xf>
    <xf numFmtId="0" fontId="22" fillId="0" borderId="0" xfId="15" applyFont="1" applyAlignment="1">
      <alignment horizontal="center" vertical="center"/>
    </xf>
    <xf numFmtId="0" fontId="22" fillId="5" borderId="73" xfId="15" applyFont="1" applyFill="1" applyBorder="1" applyAlignment="1">
      <alignment horizontal="center" vertical="center" textRotation="255" shrinkToFit="1"/>
    </xf>
    <xf numFmtId="0" fontId="22" fillId="5" borderId="74" xfId="15" applyFont="1" applyFill="1" applyBorder="1" applyAlignment="1">
      <alignment horizontal="center" vertical="center" textRotation="255" shrinkToFit="1"/>
    </xf>
    <xf numFmtId="0" fontId="22" fillId="5" borderId="56" xfId="15" applyFont="1" applyFill="1" applyBorder="1" applyAlignment="1">
      <alignment horizontal="center" vertical="center"/>
    </xf>
    <xf numFmtId="0" fontId="22" fillId="5" borderId="25" xfId="15" applyFont="1" applyFill="1" applyBorder="1" applyAlignment="1">
      <alignment horizontal="center" vertical="center"/>
    </xf>
    <xf numFmtId="0" fontId="22" fillId="5" borderId="34" xfId="15" applyFont="1" applyFill="1" applyBorder="1" applyAlignment="1">
      <alignment horizontal="center" vertical="center"/>
    </xf>
    <xf numFmtId="0" fontId="22" fillId="5" borderId="23" xfId="15" applyFont="1" applyFill="1" applyBorder="1" applyAlignment="1">
      <alignment horizontal="center" vertical="center"/>
    </xf>
    <xf numFmtId="0" fontId="22" fillId="5" borderId="59" xfId="15" applyFont="1" applyFill="1" applyBorder="1" applyAlignment="1">
      <alignment horizontal="center" vertical="center"/>
    </xf>
    <xf numFmtId="0" fontId="22" fillId="5" borderId="55" xfId="15" applyFont="1" applyFill="1" applyBorder="1" applyAlignment="1">
      <alignment horizontal="center" vertical="center"/>
    </xf>
    <xf numFmtId="0" fontId="22" fillId="5" borderId="54" xfId="15" applyFont="1" applyFill="1" applyBorder="1" applyAlignment="1">
      <alignment horizontal="center" vertical="center"/>
    </xf>
    <xf numFmtId="0" fontId="22" fillId="5" borderId="69" xfId="15" applyFont="1" applyFill="1" applyBorder="1" applyAlignment="1">
      <alignment horizontal="center" vertical="center"/>
    </xf>
    <xf numFmtId="0" fontId="22" fillId="5" borderId="60" xfId="15" applyFont="1" applyFill="1" applyBorder="1" applyAlignment="1">
      <alignment horizontal="center" vertical="center"/>
    </xf>
    <xf numFmtId="0" fontId="22" fillId="5" borderId="27" xfId="15" applyFont="1" applyFill="1" applyBorder="1" applyAlignment="1">
      <alignment horizontal="center" vertical="center"/>
    </xf>
    <xf numFmtId="0" fontId="22" fillId="5" borderId="33" xfId="15" applyFont="1" applyFill="1" applyBorder="1" applyAlignment="1">
      <alignment horizontal="center" vertical="center"/>
    </xf>
    <xf numFmtId="0" fontId="22" fillId="5" borderId="28" xfId="15" applyFont="1" applyFill="1" applyBorder="1" applyAlignment="1">
      <alignment horizontal="center" vertical="center"/>
    </xf>
    <xf numFmtId="0" fontId="18" fillId="5" borderId="18" xfId="15" applyFont="1" applyFill="1" applyBorder="1" applyAlignment="1">
      <alignment horizontal="center" vertical="center"/>
    </xf>
    <xf numFmtId="0" fontId="18" fillId="5" borderId="19" xfId="15" applyFont="1" applyFill="1" applyBorder="1" applyAlignment="1">
      <alignment horizontal="center" vertical="center"/>
    </xf>
    <xf numFmtId="0" fontId="18" fillId="5" borderId="72" xfId="15" applyFont="1" applyFill="1" applyBorder="1" applyAlignment="1">
      <alignment horizontal="center" vertical="center"/>
    </xf>
    <xf numFmtId="0" fontId="18" fillId="5" borderId="68" xfId="15" applyFont="1" applyFill="1" applyBorder="1" applyAlignment="1">
      <alignment horizontal="center" vertical="center"/>
    </xf>
    <xf numFmtId="0" fontId="18" fillId="5" borderId="66" xfId="15" applyFont="1" applyFill="1" applyBorder="1" applyAlignment="1">
      <alignment horizontal="center" vertical="center"/>
    </xf>
    <xf numFmtId="0" fontId="18" fillId="5" borderId="3" xfId="15" applyFont="1" applyFill="1" applyBorder="1" applyAlignment="1">
      <alignment horizontal="center" vertical="center"/>
    </xf>
    <xf numFmtId="38" fontId="14" fillId="4" borderId="6" xfId="19" applyFont="1" applyFill="1" applyBorder="1" applyAlignment="1">
      <alignment horizontal="right" vertical="center"/>
    </xf>
    <xf numFmtId="38" fontId="14" fillId="4" borderId="7" xfId="19" applyFont="1" applyFill="1" applyBorder="1" applyAlignment="1">
      <alignment horizontal="right" vertical="center"/>
    </xf>
    <xf numFmtId="38" fontId="14" fillId="4" borderId="26" xfId="19" applyFont="1" applyFill="1" applyBorder="1" applyAlignment="1">
      <alignment vertical="center"/>
    </xf>
    <xf numFmtId="38" fontId="14" fillId="4" borderId="27" xfId="19" applyFont="1" applyFill="1" applyBorder="1" applyAlignment="1">
      <alignment vertical="center"/>
    </xf>
    <xf numFmtId="0" fontId="14" fillId="8" borderId="88" xfId="0" applyFont="1" applyFill="1" applyBorder="1" applyAlignment="1">
      <alignment horizontal="center" vertical="center"/>
    </xf>
    <xf numFmtId="0" fontId="14" fillId="8" borderId="89" xfId="0" applyFont="1" applyFill="1" applyBorder="1" applyAlignment="1">
      <alignment horizontal="center" vertical="center"/>
    </xf>
    <xf numFmtId="0" fontId="14" fillId="8" borderId="90" xfId="0" applyFont="1" applyFill="1" applyBorder="1" applyAlignment="1">
      <alignment horizontal="center" vertical="center"/>
    </xf>
    <xf numFmtId="38" fontId="14" fillId="8" borderId="65" xfId="0" applyNumberFormat="1" applyFont="1" applyFill="1" applyBorder="1" applyAlignment="1">
      <alignment vertical="center"/>
    </xf>
    <xf numFmtId="38" fontId="14" fillId="8" borderId="89" xfId="0" applyNumberFormat="1" applyFont="1" applyFill="1" applyBorder="1" applyAlignment="1">
      <alignment vertical="center"/>
    </xf>
    <xf numFmtId="9" fontId="14" fillId="5" borderId="64" xfId="0" applyNumberFormat="1" applyFont="1" applyFill="1" applyBorder="1" applyAlignment="1">
      <alignment horizontal="center" vertical="center"/>
    </xf>
    <xf numFmtId="9" fontId="14" fillId="5" borderId="86" xfId="0" applyNumberFormat="1" applyFont="1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87" xfId="0" applyFill="1" applyBorder="1" applyAlignment="1">
      <alignment horizontal="center" vertical="center"/>
    </xf>
    <xf numFmtId="0" fontId="14" fillId="8" borderId="91" xfId="0" applyFont="1" applyFill="1" applyBorder="1" applyAlignment="1">
      <alignment horizontal="center" vertical="center"/>
    </xf>
    <xf numFmtId="0" fontId="27" fillId="4" borderId="0" xfId="0" applyFont="1" applyFill="1" applyBorder="1" applyAlignment="1">
      <alignment horizontal="center" vertical="center"/>
    </xf>
    <xf numFmtId="38" fontId="22" fillId="0" borderId="80" xfId="16" applyFont="1" applyBorder="1" applyAlignment="1">
      <alignment vertical="center"/>
    </xf>
    <xf numFmtId="38" fontId="22" fillId="0" borderId="45" xfId="16" applyFont="1" applyBorder="1" applyAlignment="1">
      <alignment vertical="center"/>
    </xf>
    <xf numFmtId="0" fontId="22" fillId="5" borderId="9" xfId="15" applyFont="1" applyFill="1" applyBorder="1" applyAlignment="1" applyProtection="1">
      <alignment horizontal="center" vertical="center"/>
    </xf>
    <xf numFmtId="0" fontId="22" fillId="5" borderId="5" xfId="15" applyFont="1" applyFill="1" applyBorder="1" applyAlignment="1" applyProtection="1">
      <alignment horizontal="center" vertical="center"/>
    </xf>
    <xf numFmtId="0" fontId="36" fillId="2" borderId="0" xfId="15" applyFont="1" applyFill="1" applyBorder="1" applyAlignment="1" applyProtection="1">
      <alignment horizontal="center" vertical="center"/>
    </xf>
    <xf numFmtId="188" fontId="15" fillId="6" borderId="62" xfId="19" applyNumberFormat="1" applyFont="1" applyFill="1" applyBorder="1" applyAlignment="1">
      <alignment horizontal="center" vertical="center"/>
    </xf>
    <xf numFmtId="188" fontId="15" fillId="6" borderId="61" xfId="19" applyNumberFormat="1" applyFont="1" applyFill="1" applyBorder="1" applyAlignment="1">
      <alignment horizontal="center" vertical="center"/>
    </xf>
    <xf numFmtId="0" fontId="16" fillId="4" borderId="95" xfId="0" applyFont="1" applyFill="1" applyBorder="1" applyAlignment="1">
      <alignment horizontal="center" vertical="center"/>
    </xf>
    <xf numFmtId="0" fontId="16" fillId="4" borderId="9" xfId="0" applyFont="1" applyFill="1" applyBorder="1" applyAlignment="1">
      <alignment horizontal="center" vertical="center"/>
    </xf>
    <xf numFmtId="0" fontId="16" fillId="4" borderId="10" xfId="0" applyFont="1" applyFill="1" applyBorder="1" applyAlignment="1">
      <alignment horizontal="center" vertical="center"/>
    </xf>
    <xf numFmtId="0" fontId="16" fillId="4" borderId="8" xfId="0" applyFont="1" applyFill="1" applyBorder="1" applyAlignment="1">
      <alignment horizontal="center" vertical="center"/>
    </xf>
    <xf numFmtId="188" fontId="14" fillId="4" borderId="88" xfId="19" applyNumberFormat="1" applyFont="1" applyFill="1" applyBorder="1" applyAlignment="1">
      <alignment horizontal="center" vertical="center"/>
    </xf>
    <xf numFmtId="188" fontId="14" fillId="4" borderId="89" xfId="19" applyNumberFormat="1" applyFont="1" applyFill="1" applyBorder="1" applyAlignment="1">
      <alignment horizontal="center" vertical="center"/>
    </xf>
    <xf numFmtId="188" fontId="14" fillId="4" borderId="91" xfId="19" applyNumberFormat="1" applyFont="1" applyFill="1" applyBorder="1" applyAlignment="1">
      <alignment horizontal="center" vertical="center"/>
    </xf>
    <xf numFmtId="0" fontId="18" fillId="5" borderId="71" xfId="0" applyFont="1" applyFill="1" applyBorder="1" applyAlignment="1">
      <alignment horizontal="center" vertical="center"/>
    </xf>
    <xf numFmtId="0" fontId="18" fillId="5" borderId="70" xfId="0" applyFont="1" applyFill="1" applyBorder="1" applyAlignment="1">
      <alignment horizontal="center" vertical="center"/>
    </xf>
    <xf numFmtId="0" fontId="18" fillId="5" borderId="86" xfId="0" applyFont="1" applyFill="1" applyBorder="1" applyAlignment="1">
      <alignment horizontal="center" vertical="center"/>
    </xf>
    <xf numFmtId="180" fontId="18" fillId="4" borderId="5" xfId="0" applyNumberFormat="1" applyFont="1" applyFill="1" applyBorder="1" applyAlignment="1">
      <alignment horizontal="right" vertical="center"/>
    </xf>
    <xf numFmtId="180" fontId="18" fillId="4" borderId="12" xfId="0" applyNumberFormat="1" applyFont="1" applyFill="1" applyBorder="1" applyAlignment="1">
      <alignment horizontal="right" vertical="center"/>
    </xf>
    <xf numFmtId="0" fontId="32" fillId="0" borderId="2" xfId="0" applyFont="1" applyFill="1" applyBorder="1" applyAlignment="1" applyProtection="1">
      <alignment horizontal="left" vertical="center" wrapText="1"/>
    </xf>
    <xf numFmtId="0" fontId="32" fillId="0" borderId="7" xfId="0" applyFont="1" applyFill="1" applyBorder="1" applyAlignment="1" applyProtection="1">
      <alignment horizontal="left" vertical="center" wrapText="1"/>
    </xf>
    <xf numFmtId="0" fontId="32" fillId="9" borderId="99" xfId="0" applyFont="1" applyFill="1" applyBorder="1" applyAlignment="1" applyProtection="1">
      <alignment horizontal="left" vertical="center" wrapText="1"/>
    </xf>
    <xf numFmtId="0" fontId="32" fillId="9" borderId="20" xfId="0" applyFont="1" applyFill="1" applyBorder="1" applyAlignment="1" applyProtection="1">
      <alignment horizontal="left" vertical="center" wrapText="1"/>
    </xf>
    <xf numFmtId="0" fontId="32" fillId="9" borderId="117" xfId="0" applyFont="1" applyFill="1" applyBorder="1" applyAlignment="1" applyProtection="1">
      <alignment horizontal="left" vertical="center" wrapText="1"/>
    </xf>
    <xf numFmtId="0" fontId="32" fillId="9" borderId="67" xfId="0" applyFont="1" applyFill="1" applyBorder="1" applyAlignment="1" applyProtection="1">
      <alignment horizontal="left" vertical="center"/>
    </xf>
    <xf numFmtId="0" fontId="32" fillId="9" borderId="20" xfId="0" applyFont="1" applyFill="1" applyBorder="1" applyAlignment="1" applyProtection="1">
      <alignment horizontal="left" vertical="center"/>
    </xf>
    <xf numFmtId="0" fontId="32" fillId="9" borderId="117" xfId="0" applyFont="1" applyFill="1" applyBorder="1" applyAlignment="1" applyProtection="1">
      <alignment horizontal="left" vertical="center"/>
    </xf>
    <xf numFmtId="180" fontId="32" fillId="9" borderId="67" xfId="0" applyNumberFormat="1" applyFont="1" applyFill="1" applyBorder="1" applyAlignment="1" applyProtection="1">
      <alignment horizontal="right" vertical="center"/>
    </xf>
    <xf numFmtId="180" fontId="32" fillId="9" borderId="20" xfId="0" applyNumberFormat="1" applyFont="1" applyFill="1" applyBorder="1" applyAlignment="1" applyProtection="1">
      <alignment horizontal="right" vertical="center"/>
    </xf>
    <xf numFmtId="180" fontId="32" fillId="9" borderId="21" xfId="0" applyNumberFormat="1" applyFont="1" applyFill="1" applyBorder="1" applyAlignment="1" applyProtection="1">
      <alignment horizontal="right" vertical="center"/>
    </xf>
    <xf numFmtId="0" fontId="32" fillId="0" borderId="114" xfId="0" applyFont="1" applyFill="1" applyBorder="1" applyAlignment="1" applyProtection="1">
      <alignment horizontal="left" vertical="center" wrapText="1"/>
    </xf>
    <xf numFmtId="0" fontId="32" fillId="0" borderId="112" xfId="0" applyFont="1" applyFill="1" applyBorder="1" applyAlignment="1" applyProtection="1">
      <alignment horizontal="left" vertical="center"/>
    </xf>
    <xf numFmtId="0" fontId="32" fillId="0" borderId="121" xfId="0" applyFont="1" applyFill="1" applyBorder="1" applyAlignment="1" applyProtection="1">
      <alignment horizontal="left" vertical="center"/>
    </xf>
    <xf numFmtId="0" fontId="32" fillId="0" borderId="120" xfId="0" applyFont="1" applyFill="1" applyBorder="1" applyAlignment="1" applyProtection="1">
      <alignment horizontal="left" vertical="center"/>
    </xf>
    <xf numFmtId="0" fontId="32" fillId="0" borderId="122" xfId="0" applyFont="1" applyFill="1" applyBorder="1" applyAlignment="1" applyProtection="1">
      <alignment horizontal="left" vertical="center"/>
    </xf>
    <xf numFmtId="0" fontId="32" fillId="0" borderId="119" xfId="0" applyFont="1" applyFill="1" applyBorder="1" applyAlignment="1" applyProtection="1">
      <alignment horizontal="left" vertical="center" wrapText="1"/>
    </xf>
    <xf numFmtId="0" fontId="32" fillId="0" borderId="120" xfId="0" applyFont="1" applyFill="1" applyBorder="1" applyAlignment="1" applyProtection="1">
      <alignment horizontal="left" vertical="center" wrapText="1"/>
    </xf>
    <xf numFmtId="0" fontId="32" fillId="0" borderId="122" xfId="0" applyFont="1" applyFill="1" applyBorder="1" applyAlignment="1" applyProtection="1">
      <alignment horizontal="left" vertical="center" wrapText="1"/>
    </xf>
    <xf numFmtId="0" fontId="18" fillId="5" borderId="13" xfId="0" applyFont="1" applyFill="1" applyBorder="1" applyAlignment="1">
      <alignment horizontal="center" vertical="center"/>
    </xf>
    <xf numFmtId="0" fontId="18" fillId="5" borderId="2" xfId="0" applyFont="1" applyFill="1" applyBorder="1" applyAlignment="1">
      <alignment horizontal="center" vertical="center"/>
    </xf>
    <xf numFmtId="0" fontId="18" fillId="5" borderId="87" xfId="0" applyFont="1" applyFill="1" applyBorder="1" applyAlignment="1">
      <alignment horizontal="center" vertical="center"/>
    </xf>
    <xf numFmtId="180" fontId="18" fillId="9" borderId="103" xfId="0" applyNumberFormat="1" applyFont="1" applyFill="1" applyBorder="1" applyAlignment="1">
      <alignment horizontal="right" vertical="center"/>
    </xf>
    <xf numFmtId="180" fontId="18" fillId="9" borderId="118" xfId="0" applyNumberFormat="1" applyFont="1" applyFill="1" applyBorder="1" applyAlignment="1">
      <alignment horizontal="right" vertical="center"/>
    </xf>
    <xf numFmtId="0" fontId="32" fillId="9" borderId="102" xfId="0" applyFont="1" applyFill="1" applyBorder="1" applyAlignment="1" applyProtection="1">
      <alignment horizontal="left" vertical="center" wrapText="1"/>
    </xf>
    <xf numFmtId="0" fontId="32" fillId="9" borderId="103" xfId="0" applyFont="1" applyFill="1" applyBorder="1" applyAlignment="1" applyProtection="1">
      <alignment horizontal="left" vertical="center"/>
    </xf>
    <xf numFmtId="0" fontId="32" fillId="9" borderId="103" xfId="0" applyFont="1" applyFill="1" applyBorder="1" applyAlignment="1" applyProtection="1">
      <alignment horizontal="left" vertical="center" wrapText="1"/>
    </xf>
    <xf numFmtId="180" fontId="18" fillId="4" borderId="119" xfId="0" applyNumberFormat="1" applyFont="1" applyFill="1" applyBorder="1" applyAlignment="1">
      <alignment horizontal="right" vertical="center"/>
    </xf>
    <xf numFmtId="180" fontId="18" fillId="4" borderId="120" xfId="0" applyNumberFormat="1" applyFont="1" applyFill="1" applyBorder="1" applyAlignment="1">
      <alignment horizontal="right" vertical="center"/>
    </xf>
    <xf numFmtId="180" fontId="18" fillId="4" borderId="115" xfId="0" applyNumberFormat="1" applyFont="1" applyFill="1" applyBorder="1" applyAlignment="1">
      <alignment horizontal="right" vertical="center"/>
    </xf>
    <xf numFmtId="0" fontId="32" fillId="9" borderId="116" xfId="0" applyFont="1" applyFill="1" applyBorder="1" applyAlignment="1" applyProtection="1">
      <alignment horizontal="left" vertical="center" wrapText="1"/>
    </xf>
    <xf numFmtId="0" fontId="32" fillId="9" borderId="27" xfId="0" applyFont="1" applyFill="1" applyBorder="1" applyAlignment="1" applyProtection="1">
      <alignment horizontal="left" vertical="center" wrapText="1"/>
    </xf>
    <xf numFmtId="0" fontId="32" fillId="9" borderId="23" xfId="0" applyFont="1" applyFill="1" applyBorder="1" applyAlignment="1" applyProtection="1">
      <alignment horizontal="left" vertical="center" wrapText="1"/>
    </xf>
    <xf numFmtId="0" fontId="32" fillId="9" borderId="26" xfId="0" applyFont="1" applyFill="1" applyBorder="1" applyAlignment="1" applyProtection="1">
      <alignment horizontal="left" vertical="center"/>
    </xf>
    <xf numFmtId="0" fontId="32" fillId="9" borderId="27" xfId="0" applyFont="1" applyFill="1" applyBorder="1" applyAlignment="1" applyProtection="1">
      <alignment horizontal="left" vertical="center"/>
    </xf>
    <xf numFmtId="0" fontId="32" fillId="9" borderId="23" xfId="0" applyFont="1" applyFill="1" applyBorder="1" applyAlignment="1" applyProtection="1">
      <alignment horizontal="left" vertical="center"/>
    </xf>
    <xf numFmtId="180" fontId="32" fillId="9" borderId="26" xfId="0" applyNumberFormat="1" applyFont="1" applyFill="1" applyBorder="1" applyAlignment="1" applyProtection="1">
      <alignment horizontal="right" vertical="center"/>
    </xf>
    <xf numFmtId="180" fontId="32" fillId="9" borderId="27" xfId="0" applyNumberFormat="1" applyFont="1" applyFill="1" applyBorder="1" applyAlignment="1" applyProtection="1">
      <alignment horizontal="right" vertical="center"/>
    </xf>
    <xf numFmtId="180" fontId="32" fillId="9" borderId="101" xfId="0" applyNumberFormat="1" applyFont="1" applyFill="1" applyBorder="1" applyAlignment="1" applyProtection="1">
      <alignment horizontal="right" vertical="center"/>
    </xf>
    <xf numFmtId="180" fontId="18" fillId="4" borderId="112" xfId="0" applyNumberFormat="1" applyFont="1" applyFill="1" applyBorder="1" applyAlignment="1">
      <alignment horizontal="right" vertical="center"/>
    </xf>
    <xf numFmtId="180" fontId="18" fillId="4" borderId="113" xfId="0" applyNumberFormat="1" applyFont="1" applyFill="1" applyBorder="1" applyAlignment="1">
      <alignment horizontal="right" vertical="center"/>
    </xf>
    <xf numFmtId="0" fontId="32" fillId="0" borderId="112" xfId="0" applyFont="1" applyFill="1" applyBorder="1" applyAlignment="1" applyProtection="1">
      <alignment horizontal="left" vertical="center" wrapText="1"/>
    </xf>
    <xf numFmtId="0" fontId="18" fillId="4" borderId="0" xfId="0" applyFont="1" applyFill="1" applyAlignment="1">
      <alignment horizontal="right" vertical="center"/>
    </xf>
    <xf numFmtId="0" fontId="18" fillId="5" borderId="96" xfId="0" applyFont="1" applyFill="1" applyBorder="1" applyAlignment="1">
      <alignment horizontal="center" vertical="center"/>
    </xf>
    <xf numFmtId="0" fontId="18" fillId="5" borderId="97" xfId="0" applyFont="1" applyFill="1" applyBorder="1" applyAlignment="1">
      <alignment horizontal="center" vertical="center"/>
    </xf>
    <xf numFmtId="180" fontId="18" fillId="5" borderId="97" xfId="0" applyNumberFormat="1" applyFont="1" applyFill="1" applyBorder="1" applyAlignment="1">
      <alignment horizontal="right" vertical="center"/>
    </xf>
    <xf numFmtId="0" fontId="18" fillId="5" borderId="97" xfId="0" applyFont="1" applyFill="1" applyBorder="1" applyAlignment="1">
      <alignment horizontal="right" vertical="center"/>
    </xf>
    <xf numFmtId="0" fontId="18" fillId="5" borderId="98" xfId="0" applyFont="1" applyFill="1" applyBorder="1" applyAlignment="1">
      <alignment horizontal="right" vertical="center"/>
    </xf>
    <xf numFmtId="0" fontId="18" fillId="4" borderId="71" xfId="0" applyFont="1" applyFill="1" applyBorder="1" applyAlignment="1">
      <alignment horizontal="left" vertical="center"/>
    </xf>
    <xf numFmtId="0" fontId="18" fillId="4" borderId="70" xfId="0" applyFont="1" applyFill="1" applyBorder="1" applyAlignment="1">
      <alignment horizontal="left" vertical="center"/>
    </xf>
    <xf numFmtId="0" fontId="18" fillId="4" borderId="95" xfId="0" applyFont="1" applyFill="1" applyBorder="1" applyAlignment="1">
      <alignment horizontal="left" vertical="center"/>
    </xf>
    <xf numFmtId="0" fontId="18" fillId="4" borderId="88" xfId="0" applyFont="1" applyFill="1" applyBorder="1" applyAlignment="1">
      <alignment horizontal="left" vertical="center"/>
    </xf>
    <xf numFmtId="0" fontId="18" fillId="4" borderId="89" xfId="0" applyFont="1" applyFill="1" applyBorder="1" applyAlignment="1">
      <alignment horizontal="left" vertical="center"/>
    </xf>
    <xf numFmtId="0" fontId="18" fillId="4" borderId="90" xfId="0" applyFont="1" applyFill="1" applyBorder="1" applyAlignment="1">
      <alignment horizontal="left" vertical="center"/>
    </xf>
    <xf numFmtId="0" fontId="18" fillId="4" borderId="64" xfId="0" applyFont="1" applyFill="1" applyBorder="1" applyAlignment="1">
      <alignment horizontal="left" vertical="center" wrapText="1"/>
    </xf>
    <xf numFmtId="0" fontId="18" fillId="4" borderId="70" xfId="0" applyFont="1" applyFill="1" applyBorder="1" applyAlignment="1">
      <alignment horizontal="left" vertical="center" wrapText="1"/>
    </xf>
    <xf numFmtId="0" fontId="18" fillId="4" borderId="86" xfId="0" applyFont="1" applyFill="1" applyBorder="1" applyAlignment="1">
      <alignment horizontal="left" vertical="center" wrapText="1"/>
    </xf>
    <xf numFmtId="0" fontId="18" fillId="4" borderId="65" xfId="0" applyFont="1" applyFill="1" applyBorder="1" applyAlignment="1">
      <alignment horizontal="left" vertical="center" wrapText="1"/>
    </xf>
    <xf numFmtId="0" fontId="18" fillId="4" borderId="89" xfId="0" applyFont="1" applyFill="1" applyBorder="1" applyAlignment="1">
      <alignment horizontal="left" vertical="center" wrapText="1"/>
    </xf>
    <xf numFmtId="0" fontId="18" fillId="4" borderId="91" xfId="0" applyFont="1" applyFill="1" applyBorder="1" applyAlignment="1">
      <alignment horizontal="left" vertical="center" wrapText="1"/>
    </xf>
    <xf numFmtId="0" fontId="18" fillId="9" borderId="13" xfId="0" applyFont="1" applyFill="1" applyBorder="1" applyAlignment="1">
      <alignment horizontal="left" vertical="center"/>
    </xf>
    <xf numFmtId="0" fontId="18" fillId="9" borderId="2" xfId="0" applyFont="1" applyFill="1" applyBorder="1" applyAlignment="1">
      <alignment horizontal="left" vertical="center"/>
    </xf>
    <xf numFmtId="0" fontId="18" fillId="9" borderId="7" xfId="0" applyFont="1" applyFill="1" applyBorder="1" applyAlignment="1">
      <alignment horizontal="left" vertical="center"/>
    </xf>
    <xf numFmtId="0" fontId="18" fillId="9" borderId="6" xfId="0" applyFont="1" applyFill="1" applyBorder="1" applyAlignment="1">
      <alignment horizontal="left" vertical="center"/>
    </xf>
    <xf numFmtId="180" fontId="18" fillId="9" borderId="6" xfId="0" applyNumberFormat="1" applyFont="1" applyFill="1" applyBorder="1" applyAlignment="1">
      <alignment horizontal="right" vertical="center"/>
    </xf>
    <xf numFmtId="180" fontId="18" fillId="9" borderId="2" xfId="0" applyNumberFormat="1" applyFont="1" applyFill="1" applyBorder="1" applyAlignment="1">
      <alignment horizontal="right" vertical="center"/>
    </xf>
    <xf numFmtId="180" fontId="18" fillId="9" borderId="87" xfId="0" applyNumberFormat="1" applyFont="1" applyFill="1" applyBorder="1" applyAlignment="1">
      <alignment horizontal="right" vertical="center"/>
    </xf>
    <xf numFmtId="180" fontId="18" fillId="9" borderId="65" xfId="0" applyNumberFormat="1" applyFont="1" applyFill="1" applyBorder="1" applyAlignment="1">
      <alignment horizontal="right" vertical="center"/>
    </xf>
    <xf numFmtId="180" fontId="18" fillId="9" borderId="89" xfId="0" applyNumberFormat="1" applyFont="1" applyFill="1" applyBorder="1" applyAlignment="1">
      <alignment horizontal="right" vertical="center"/>
    </xf>
    <xf numFmtId="180" fontId="18" fillId="9" borderId="91" xfId="0" applyNumberFormat="1" applyFont="1" applyFill="1" applyBorder="1" applyAlignment="1">
      <alignment horizontal="right" vertical="center"/>
    </xf>
    <xf numFmtId="0" fontId="18" fillId="9" borderId="65" xfId="0" applyFont="1" applyFill="1" applyBorder="1" applyAlignment="1">
      <alignment horizontal="left" vertical="center" wrapText="1"/>
    </xf>
    <xf numFmtId="0" fontId="18" fillId="9" borderId="89" xfId="0" applyFont="1" applyFill="1" applyBorder="1" applyAlignment="1">
      <alignment horizontal="left" vertical="center"/>
    </xf>
    <xf numFmtId="0" fontId="18" fillId="9" borderId="90" xfId="0" applyFont="1" applyFill="1" applyBorder="1" applyAlignment="1">
      <alignment horizontal="left" vertical="center"/>
    </xf>
    <xf numFmtId="0" fontId="18" fillId="9" borderId="88" xfId="0" applyFont="1" applyFill="1" applyBorder="1" applyAlignment="1">
      <alignment horizontal="left" vertical="center"/>
    </xf>
    <xf numFmtId="0" fontId="32" fillId="9" borderId="13" xfId="0" applyFont="1" applyFill="1" applyBorder="1" applyAlignment="1" applyProtection="1">
      <alignment horizontal="left" vertical="center" wrapText="1"/>
    </xf>
    <xf numFmtId="0" fontId="32" fillId="9" borderId="2" xfId="0" applyFont="1" applyFill="1" applyBorder="1" applyAlignment="1" applyProtection="1">
      <alignment horizontal="left" vertical="center" wrapText="1"/>
    </xf>
    <xf numFmtId="0" fontId="32" fillId="9" borderId="7" xfId="0" applyFont="1" applyFill="1" applyBorder="1" applyAlignment="1" applyProtection="1">
      <alignment horizontal="left" vertical="center" wrapText="1"/>
    </xf>
    <xf numFmtId="0" fontId="32" fillId="9" borderId="6" xfId="0" applyFont="1" applyFill="1" applyBorder="1" applyAlignment="1" applyProtection="1">
      <alignment horizontal="left" vertical="center"/>
    </xf>
    <xf numFmtId="0" fontId="32" fillId="9" borderId="2" xfId="0" applyFont="1" applyFill="1" applyBorder="1" applyAlignment="1" applyProtection="1">
      <alignment horizontal="left" vertical="center"/>
    </xf>
    <xf numFmtId="0" fontId="32" fillId="9" borderId="7" xfId="0" applyFont="1" applyFill="1" applyBorder="1" applyAlignment="1" applyProtection="1">
      <alignment horizontal="left" vertical="center"/>
    </xf>
    <xf numFmtId="180" fontId="32" fillId="9" borderId="6" xfId="0" applyNumberFormat="1" applyFont="1" applyFill="1" applyBorder="1" applyAlignment="1" applyProtection="1">
      <alignment horizontal="right" vertical="center"/>
    </xf>
    <xf numFmtId="180" fontId="32" fillId="9" borderId="2" xfId="0" applyNumberFormat="1" applyFont="1" applyFill="1" applyBorder="1" applyAlignment="1" applyProtection="1">
      <alignment horizontal="right" vertical="center"/>
    </xf>
    <xf numFmtId="180" fontId="32" fillId="9" borderId="87" xfId="0" applyNumberFormat="1" applyFont="1" applyFill="1" applyBorder="1" applyAlignment="1" applyProtection="1">
      <alignment horizontal="right" vertical="center"/>
    </xf>
    <xf numFmtId="0" fontId="32" fillId="0" borderId="13" xfId="0" applyFont="1" applyFill="1" applyBorder="1" applyAlignment="1" applyProtection="1">
      <alignment horizontal="left" vertical="center" wrapText="1"/>
    </xf>
    <xf numFmtId="180" fontId="18" fillId="4" borderId="6" xfId="0" applyNumberFormat="1" applyFont="1" applyFill="1" applyBorder="1" applyAlignment="1">
      <alignment horizontal="right" vertical="center"/>
    </xf>
    <xf numFmtId="180" fontId="18" fillId="4" borderId="2" xfId="0" applyNumberFormat="1" applyFont="1" applyFill="1" applyBorder="1" applyAlignment="1">
      <alignment horizontal="right" vertical="center"/>
    </xf>
    <xf numFmtId="180" fontId="18" fillId="4" borderId="87" xfId="0" applyNumberFormat="1" applyFont="1" applyFill="1" applyBorder="1" applyAlignment="1">
      <alignment horizontal="right" vertical="center"/>
    </xf>
    <xf numFmtId="0" fontId="18" fillId="5" borderId="63" xfId="0" applyFont="1" applyFill="1" applyBorder="1" applyAlignment="1">
      <alignment horizontal="center" vertical="center"/>
    </xf>
    <xf numFmtId="0" fontId="18" fillId="5" borderId="62" xfId="0" applyFont="1" applyFill="1" applyBorder="1" applyAlignment="1">
      <alignment horizontal="center" vertical="center"/>
    </xf>
    <xf numFmtId="0" fontId="18" fillId="5" borderId="93" xfId="0" applyFont="1" applyFill="1" applyBorder="1" applyAlignment="1">
      <alignment horizontal="center" vertical="center"/>
    </xf>
    <xf numFmtId="180" fontId="18" fillId="5" borderId="94" xfId="0" applyNumberFormat="1" applyFont="1" applyFill="1" applyBorder="1" applyAlignment="1">
      <alignment horizontal="right" vertical="center"/>
    </xf>
    <xf numFmtId="180" fontId="18" fillId="5" borderId="62" xfId="0" applyNumberFormat="1" applyFont="1" applyFill="1" applyBorder="1" applyAlignment="1">
      <alignment horizontal="right" vertical="center"/>
    </xf>
    <xf numFmtId="180" fontId="18" fillId="5" borderId="61" xfId="0" applyNumberFormat="1" applyFont="1" applyFill="1" applyBorder="1" applyAlignment="1">
      <alignment horizontal="right" vertical="center"/>
    </xf>
    <xf numFmtId="0" fontId="32" fillId="0" borderId="5" xfId="0" applyFont="1" applyFill="1" applyBorder="1" applyAlignment="1" applyProtection="1">
      <alignment horizontal="left" vertical="center" wrapText="1"/>
    </xf>
    <xf numFmtId="190" fontId="27" fillId="4" borderId="5" xfId="19" applyNumberFormat="1" applyFont="1" applyFill="1" applyBorder="1" applyAlignment="1">
      <alignment horizontal="right" vertical="center"/>
    </xf>
    <xf numFmtId="190" fontId="27" fillId="8" borderId="97" xfId="19" applyNumberFormat="1" applyFont="1" applyFill="1" applyBorder="1" applyAlignment="1">
      <alignment horizontal="right" vertical="center"/>
    </xf>
    <xf numFmtId="190" fontId="27" fillId="8" borderId="98" xfId="19" applyNumberFormat="1" applyFont="1" applyFill="1" applyBorder="1" applyAlignment="1">
      <alignment horizontal="right" vertical="center"/>
    </xf>
    <xf numFmtId="0" fontId="27" fillId="4" borderId="0" xfId="0" applyFont="1" applyFill="1" applyBorder="1" applyAlignment="1">
      <alignment horizontal="center" vertical="center" wrapText="1"/>
    </xf>
    <xf numFmtId="191" fontId="27" fillId="4" borderId="5" xfId="0" applyNumberFormat="1" applyFont="1" applyFill="1" applyBorder="1" applyAlignment="1">
      <alignment horizontal="right" vertical="center"/>
    </xf>
    <xf numFmtId="191" fontId="27" fillId="6" borderId="5" xfId="0" applyNumberFormat="1" applyFont="1" applyFill="1" applyBorder="1" applyAlignment="1">
      <alignment horizontal="right" vertical="center"/>
    </xf>
    <xf numFmtId="190" fontId="27" fillId="8" borderId="96" xfId="19" applyNumberFormat="1" applyFont="1" applyFill="1" applyBorder="1" applyAlignment="1">
      <alignment horizontal="right" vertical="center"/>
    </xf>
    <xf numFmtId="0" fontId="27" fillId="5" borderId="5" xfId="0" applyFont="1" applyFill="1" applyBorder="1" applyAlignment="1">
      <alignment horizontal="center" vertical="center"/>
    </xf>
    <xf numFmtId="187" fontId="27" fillId="6" borderId="5" xfId="20" applyNumberFormat="1" applyFont="1" applyFill="1" applyBorder="1" applyAlignment="1">
      <alignment horizontal="center" vertical="center" wrapText="1"/>
    </xf>
    <xf numFmtId="6" fontId="27" fillId="6" borderId="5" xfId="18" applyFont="1" applyFill="1" applyBorder="1" applyAlignment="1">
      <alignment horizontal="right" vertical="center" wrapText="1"/>
    </xf>
    <xf numFmtId="0" fontId="27" fillId="4" borderId="88" xfId="0" applyFont="1" applyFill="1" applyBorder="1" applyAlignment="1">
      <alignment horizontal="left" vertical="center"/>
    </xf>
    <xf numFmtId="0" fontId="0" fillId="0" borderId="90" xfId="0" applyBorder="1">
      <alignment vertical="center"/>
    </xf>
    <xf numFmtId="0" fontId="27" fillId="4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7" fillId="4" borderId="71" xfId="0" applyFont="1" applyFill="1" applyBorder="1" applyAlignment="1">
      <alignment horizontal="center" vertical="center"/>
    </xf>
    <xf numFmtId="0" fontId="0" fillId="0" borderId="95" xfId="0" applyBorder="1">
      <alignment vertical="center"/>
    </xf>
    <xf numFmtId="0" fontId="0" fillId="0" borderId="9" xfId="0" applyBorder="1" applyAlignment="1">
      <alignment horizontal="center" vertical="center"/>
    </xf>
    <xf numFmtId="9" fontId="27" fillId="6" borderId="15" xfId="20" applyFont="1" applyFill="1" applyBorder="1" applyAlignment="1">
      <alignment horizontal="center" vertical="center"/>
    </xf>
    <xf numFmtId="6" fontId="27" fillId="4" borderId="5" xfId="18" applyFont="1" applyFill="1" applyBorder="1" applyAlignment="1">
      <alignment horizontal="right" vertical="center" wrapText="1"/>
    </xf>
    <xf numFmtId="0" fontId="27" fillId="4" borderId="13" xfId="0" applyFont="1" applyFill="1" applyBorder="1" applyAlignment="1">
      <alignment horizontal="left" vertical="center"/>
    </xf>
    <xf numFmtId="0" fontId="0" fillId="0" borderId="7" xfId="0" applyBorder="1">
      <alignment vertical="center"/>
    </xf>
    <xf numFmtId="9" fontId="27" fillId="6" borderId="5" xfId="20" applyFont="1" applyFill="1" applyBorder="1" applyAlignment="1">
      <alignment horizontal="center" vertical="center"/>
    </xf>
    <xf numFmtId="190" fontId="27" fillId="4" borderId="5" xfId="0" applyNumberFormat="1" applyFont="1" applyFill="1" applyBorder="1" applyAlignment="1">
      <alignment horizontal="right" vertical="center"/>
    </xf>
    <xf numFmtId="190" fontId="27" fillId="4" borderId="12" xfId="0" applyNumberFormat="1" applyFont="1" applyFill="1" applyBorder="1" applyAlignment="1">
      <alignment horizontal="right" vertical="center"/>
    </xf>
    <xf numFmtId="190" fontId="27" fillId="4" borderId="15" xfId="0" applyNumberFormat="1" applyFont="1" applyFill="1" applyBorder="1" applyAlignment="1">
      <alignment horizontal="right" vertical="center"/>
    </xf>
    <xf numFmtId="190" fontId="27" fillId="4" borderId="16" xfId="0" applyNumberFormat="1" applyFont="1" applyFill="1" applyBorder="1" applyAlignment="1">
      <alignment horizontal="right" vertical="center"/>
    </xf>
    <xf numFmtId="190" fontId="27" fillId="6" borderId="5" xfId="0" applyNumberFormat="1" applyFont="1" applyFill="1" applyBorder="1" applyAlignment="1">
      <alignment horizontal="right" vertical="center"/>
    </xf>
    <xf numFmtId="190" fontId="27" fillId="6" borderId="15" xfId="0" applyNumberFormat="1" applyFont="1" applyFill="1" applyBorder="1" applyAlignment="1">
      <alignment horizontal="right" vertical="center"/>
    </xf>
    <xf numFmtId="0" fontId="38" fillId="0" borderId="0" xfId="0" applyFont="1" applyAlignment="1">
      <alignment horizontal="left" vertical="center"/>
    </xf>
    <xf numFmtId="0" fontId="38" fillId="0" borderId="0" xfId="0" applyFont="1" applyAlignment="1">
      <alignment horizontal="right" vertical="center"/>
    </xf>
    <xf numFmtId="0" fontId="37" fillId="0" borderId="0" xfId="0" applyFont="1" applyAlignment="1">
      <alignment horizontal="left" vertical="center" wrapText="1"/>
    </xf>
  </cellXfs>
  <cellStyles count="21">
    <cellStyle name="Calculator Labels" xfId="5" xr:uid="{00000000-0005-0000-0000-000000000000}"/>
    <cellStyle name="Input Data" xfId="4" xr:uid="{00000000-0005-0000-0000-000001000000}"/>
    <cellStyle name="Key Stats Data" xfId="8" xr:uid="{00000000-0005-0000-0000-000002000000}"/>
    <cellStyle name="Key Stats Label" xfId="7" xr:uid="{00000000-0005-0000-0000-000003000000}"/>
    <cellStyle name="Rotated Labels" xfId="6" xr:uid="{00000000-0005-0000-0000-000004000000}"/>
    <cellStyle name="タイトル 2" xfId="3" xr:uid="{00000000-0005-0000-0000-000005000000}"/>
    <cellStyle name="パーセント" xfId="20" builtinId="5"/>
    <cellStyle name="パーセント 2" xfId="14" xr:uid="{00000000-0005-0000-0000-000007000000}"/>
    <cellStyle name="パーセント 3" xfId="11" xr:uid="{00000000-0005-0000-0000-000008000000}"/>
    <cellStyle name="桁区切り" xfId="19" builtinId="6"/>
    <cellStyle name="桁区切り 2" xfId="13" xr:uid="{00000000-0005-0000-0000-00000A000000}"/>
    <cellStyle name="桁区切り 3" xfId="16" xr:uid="{00000000-0005-0000-0000-00000B000000}"/>
    <cellStyle name="桁区切り 4" xfId="9" xr:uid="{00000000-0005-0000-0000-00000C000000}"/>
    <cellStyle name="通貨" xfId="18" builtinId="7"/>
    <cellStyle name="通貨 [0.00] 2" xfId="2" xr:uid="{00000000-0005-0000-0000-00000E000000}"/>
    <cellStyle name="通貨 2" xfId="10" xr:uid="{00000000-0005-0000-0000-00000F000000}"/>
    <cellStyle name="通貨 3" xfId="17" xr:uid="{00000000-0005-0000-0000-000010000000}"/>
    <cellStyle name="標準" xfId="0" builtinId="0"/>
    <cellStyle name="標準 2" xfId="12" xr:uid="{00000000-0005-0000-0000-000012000000}"/>
    <cellStyle name="標準 3" xfId="15" xr:uid="{00000000-0005-0000-0000-000013000000}"/>
    <cellStyle name="標準 4" xfId="1" xr:uid="{00000000-0005-0000-0000-000014000000}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 sz="1100" b="0">
                <a:latin typeface="+mj-ea"/>
                <a:ea typeface="+mj-ea"/>
              </a:rPr>
              <a:t>金利推移</a:t>
            </a:r>
          </a:p>
        </c:rich>
      </c:tx>
      <c:layout>
        <c:manualLayout>
          <c:xMode val="edge"/>
          <c:yMode val="edge"/>
          <c:x val="0.34017713921218012"/>
          <c:y val="9.9196903202200728E-3"/>
        </c:manualLayout>
      </c:layout>
      <c:overlay val="1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24116043016747254"/>
          <c:y val="0.18921718676608282"/>
          <c:w val="0.69263589401149228"/>
          <c:h val="0.71109144876555963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元利均等!$AN$21:$AN$440</c:f>
              <c:numCache>
                <c:formatCode>#,##0.000;[Red]\-#,##0.000</c:formatCode>
                <c:ptCount val="4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93-41A1-A21F-F616C0AE5ADE}"/>
            </c:ext>
          </c:extLst>
        </c:ser>
        <c:ser>
          <c:idx val="1"/>
          <c:order val="1"/>
          <c:marker>
            <c:symbol val="none"/>
          </c:marker>
          <c:val>
            <c:numRef>
              <c:f>元利均等!$AO$21:$AO$440</c:f>
              <c:numCache>
                <c:formatCode>#,##0.000;[Red]\-#,##0.000</c:formatCode>
                <c:ptCount val="42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93-41A1-A21F-F616C0AE5ADE}"/>
            </c:ext>
          </c:extLst>
        </c:ser>
        <c:ser>
          <c:idx val="2"/>
          <c:order val="2"/>
          <c:marker>
            <c:symbol val="none"/>
          </c:marker>
          <c:val>
            <c:numRef>
              <c:f>元利均等!$AP$21:$AP$440</c:f>
              <c:numCache>
                <c:formatCode>#,##0.000;[Red]\-#,##0.000</c:formatCode>
                <c:ptCount val="42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93-41A1-A21F-F616C0AE5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88224"/>
        <c:axId val="183989760"/>
      </c:lineChart>
      <c:catAx>
        <c:axId val="183988224"/>
        <c:scaling>
          <c:orientation val="minMax"/>
        </c:scaling>
        <c:delete val="1"/>
        <c:axPos val="b"/>
        <c:majorTickMark val="out"/>
        <c:minorTickMark val="none"/>
        <c:tickLblPos val="none"/>
        <c:crossAx val="183989760"/>
        <c:crosses val="autoZero"/>
        <c:auto val="1"/>
        <c:lblAlgn val="ctr"/>
        <c:lblOffset val="100"/>
        <c:noMultiLvlLbl val="0"/>
      </c:catAx>
      <c:valAx>
        <c:axId val="183989760"/>
        <c:scaling>
          <c:orientation val="minMax"/>
        </c:scaling>
        <c:delete val="0"/>
        <c:axPos val="l"/>
        <c:majorGridlines/>
        <c:numFmt formatCode="#,##0.000;[Red]\-#,##0.000" sourceLinked="1"/>
        <c:majorTickMark val="out"/>
        <c:minorTickMark val="none"/>
        <c:tickLblPos val="nextTo"/>
        <c:crossAx val="1839882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 sz="1100" b="0">
                <a:latin typeface="+mj-ea"/>
                <a:ea typeface="+mj-ea"/>
              </a:rPr>
              <a:t>返済額内訳</a:t>
            </a:r>
          </a:p>
        </c:rich>
      </c:tx>
      <c:layout>
        <c:manualLayout>
          <c:xMode val="edge"/>
          <c:yMode val="edge"/>
          <c:x val="0.33464566929133882"/>
          <c:y val="7.6628398725917075E-3"/>
        </c:manualLayout>
      </c:layout>
      <c:overlay val="1"/>
      <c:spPr>
        <a:solidFill>
          <a:schemeClr val="bg1"/>
        </a:solidFill>
      </c:spPr>
    </c:title>
    <c:autoTitleDeleted val="0"/>
    <c:plotArea>
      <c:layout/>
      <c:areaChart>
        <c:grouping val="stacked"/>
        <c:varyColors val="0"/>
        <c:ser>
          <c:idx val="0"/>
          <c:order val="0"/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val>
            <c:numRef>
              <c:f>元利均等!$I$21:$I$440</c:f>
              <c:numCache>
                <c:formatCode>#,##0_);[Red]\(#,##0\)</c:formatCode>
                <c:ptCount val="420"/>
                <c:pt idx="0">
                  <c:v>59685.709681005697</c:v>
                </c:pt>
                <c:pt idx="1">
                  <c:v>59735.447772406536</c:v>
                </c:pt>
                <c:pt idx="2">
                  <c:v>59785.22731221687</c:v>
                </c:pt>
                <c:pt idx="3">
                  <c:v>59835.048334977051</c:v>
                </c:pt>
                <c:pt idx="4">
                  <c:v>59884.910875256202</c:v>
                </c:pt>
                <c:pt idx="5">
                  <c:v>59934.814967652244</c:v>
                </c:pt>
                <c:pt idx="6">
                  <c:v>59984.760646791954</c:v>
                </c:pt>
                <c:pt idx="7">
                  <c:v>60034.74794733095</c:v>
                </c:pt>
                <c:pt idx="8">
                  <c:v>60084.776903953723</c:v>
                </c:pt>
                <c:pt idx="9">
                  <c:v>60134.847551373692</c:v>
                </c:pt>
                <c:pt idx="10">
                  <c:v>60184.959924333161</c:v>
                </c:pt>
                <c:pt idx="11">
                  <c:v>60235.114057603438</c:v>
                </c:pt>
                <c:pt idx="12">
                  <c:v>60285.309985984786</c:v>
                </c:pt>
                <c:pt idx="13">
                  <c:v>60335.54774430643</c:v>
                </c:pt>
                <c:pt idx="14">
                  <c:v>60385.827367426697</c:v>
                </c:pt>
                <c:pt idx="15">
                  <c:v>60436.148890232871</c:v>
                </c:pt>
                <c:pt idx="16">
                  <c:v>60486.512347641401</c:v>
                </c:pt>
                <c:pt idx="17">
                  <c:v>60536.917774597779</c:v>
                </c:pt>
                <c:pt idx="18">
                  <c:v>60587.365206076603</c:v>
                </c:pt>
                <c:pt idx="19">
                  <c:v>60637.854677081676</c:v>
                </c:pt>
                <c:pt idx="20">
                  <c:v>60688.386222645902</c:v>
                </c:pt>
                <c:pt idx="21">
                  <c:v>60738.959877831439</c:v>
                </c:pt>
                <c:pt idx="22">
                  <c:v>60789.575677729634</c:v>
                </c:pt>
                <c:pt idx="23">
                  <c:v>60840.233657461082</c:v>
                </c:pt>
                <c:pt idx="24">
                  <c:v>60890.933852175629</c:v>
                </c:pt>
                <c:pt idx="25">
                  <c:v>60941.676297052443</c:v>
                </c:pt>
                <c:pt idx="26">
                  <c:v>60992.461027299985</c:v>
                </c:pt>
                <c:pt idx="27">
                  <c:v>61043.288078156067</c:v>
                </c:pt>
                <c:pt idx="28">
                  <c:v>61094.157484887866</c:v>
                </c:pt>
                <c:pt idx="29">
                  <c:v>61145.069282791941</c:v>
                </c:pt>
                <c:pt idx="30">
                  <c:v>61196.023507194273</c:v>
                </c:pt>
                <c:pt idx="31">
                  <c:v>61247.020193450269</c:v>
                </c:pt>
                <c:pt idx="32">
                  <c:v>61298.059376944802</c:v>
                </c:pt>
                <c:pt idx="33">
                  <c:v>61349.141093092258</c:v>
                </c:pt>
                <c:pt idx="34">
                  <c:v>61400.265377336502</c:v>
                </c:pt>
                <c:pt idx="35">
                  <c:v>61451.432265150943</c:v>
                </c:pt>
                <c:pt idx="36">
                  <c:v>61502.641792038572</c:v>
                </c:pt>
                <c:pt idx="37">
                  <c:v>61553.893993531936</c:v>
                </c:pt>
                <c:pt idx="38">
                  <c:v>61605.188905193223</c:v>
                </c:pt>
                <c:pt idx="39">
                  <c:v>61656.526562614206</c:v>
                </c:pt>
                <c:pt idx="40">
                  <c:v>61707.907001416388</c:v>
                </c:pt>
                <c:pt idx="41">
                  <c:v>61759.330257250898</c:v>
                </c:pt>
                <c:pt idx="42">
                  <c:v>61810.796365798611</c:v>
                </c:pt>
                <c:pt idx="43">
                  <c:v>61862.305362770116</c:v>
                </c:pt>
                <c:pt idx="44">
                  <c:v>61913.85728390576</c:v>
                </c:pt>
                <c:pt idx="45">
                  <c:v>61965.452164975679</c:v>
                </c:pt>
                <c:pt idx="46">
                  <c:v>62017.090041779826</c:v>
                </c:pt>
                <c:pt idx="47">
                  <c:v>62068.770950147969</c:v>
                </c:pt>
                <c:pt idx="48">
                  <c:v>62120.494925939754</c:v>
                </c:pt>
                <c:pt idx="49">
                  <c:v>62172.262005044715</c:v>
                </c:pt>
                <c:pt idx="50">
                  <c:v>62224.072223382245</c:v>
                </c:pt>
                <c:pt idx="51">
                  <c:v>62275.925616901732</c:v>
                </c:pt>
                <c:pt idx="52">
                  <c:v>62327.822221582479</c:v>
                </c:pt>
                <c:pt idx="53">
                  <c:v>62379.762073433798</c:v>
                </c:pt>
                <c:pt idx="54">
                  <c:v>62431.745208494991</c:v>
                </c:pt>
                <c:pt idx="55">
                  <c:v>62483.77166283541</c:v>
                </c:pt>
                <c:pt idx="56">
                  <c:v>62535.841472554443</c:v>
                </c:pt>
                <c:pt idx="57">
                  <c:v>62587.954673781569</c:v>
                </c:pt>
                <c:pt idx="58">
                  <c:v>62640.111302676392</c:v>
                </c:pt>
                <c:pt idx="59">
                  <c:v>62692.311395428624</c:v>
                </c:pt>
                <c:pt idx="60">
                  <c:v>62744.554988258125</c:v>
                </c:pt>
                <c:pt idx="61">
                  <c:v>62796.842117415013</c:v>
                </c:pt>
                <c:pt idx="62">
                  <c:v>62849.172819179519</c:v>
                </c:pt>
                <c:pt idx="63">
                  <c:v>62901.547129862171</c:v>
                </c:pt>
                <c:pt idx="64">
                  <c:v>62953.96508580372</c:v>
                </c:pt>
                <c:pt idx="65">
                  <c:v>63006.426723375225</c:v>
                </c:pt>
                <c:pt idx="66">
                  <c:v>63058.932078978032</c:v>
                </c:pt>
                <c:pt idx="67">
                  <c:v>63111.48118904385</c:v>
                </c:pt>
                <c:pt idx="68">
                  <c:v>63164.074090034715</c:v>
                </c:pt>
                <c:pt idx="69">
                  <c:v>63216.710818443084</c:v>
                </c:pt>
                <c:pt idx="70">
                  <c:v>63269.391410791781</c:v>
                </c:pt>
                <c:pt idx="71">
                  <c:v>63322.115903634112</c:v>
                </c:pt>
                <c:pt idx="72">
                  <c:v>63374.884333553804</c:v>
                </c:pt>
                <c:pt idx="73">
                  <c:v>63427.696737165097</c:v>
                </c:pt>
                <c:pt idx="74">
                  <c:v>63480.553151112734</c:v>
                </c:pt>
                <c:pt idx="75">
                  <c:v>63533.453612072</c:v>
                </c:pt>
                <c:pt idx="76">
                  <c:v>63586.398156748721</c:v>
                </c:pt>
                <c:pt idx="77">
                  <c:v>63639.38682187935</c:v>
                </c:pt>
                <c:pt idx="78">
                  <c:v>63692.419644230918</c:v>
                </c:pt>
                <c:pt idx="79">
                  <c:v>63745.4966606011</c:v>
                </c:pt>
                <c:pt idx="80">
                  <c:v>63798.617907818276</c:v>
                </c:pt>
                <c:pt idx="81">
                  <c:v>63851.783422741457</c:v>
                </c:pt>
                <c:pt idx="82">
                  <c:v>63904.993242260403</c:v>
                </c:pt>
                <c:pt idx="83">
                  <c:v>63958.247403295623</c:v>
                </c:pt>
                <c:pt idx="84">
                  <c:v>64011.545942798373</c:v>
                </c:pt>
                <c:pt idx="85">
                  <c:v>64064.888897750701</c:v>
                </c:pt>
                <c:pt idx="86">
                  <c:v>64118.276305165491</c:v>
                </c:pt>
                <c:pt idx="87">
                  <c:v>64171.708202086462</c:v>
                </c:pt>
                <c:pt idx="88">
                  <c:v>64225.184625588197</c:v>
                </c:pt>
                <c:pt idx="89">
                  <c:v>64278.70561277619</c:v>
                </c:pt>
                <c:pt idx="90">
                  <c:v>64332.271200786839</c:v>
                </c:pt>
                <c:pt idx="91">
                  <c:v>64385.881426787499</c:v>
                </c:pt>
                <c:pt idx="92">
                  <c:v>64439.536327976486</c:v>
                </c:pt>
                <c:pt idx="93">
                  <c:v>64493.235941583131</c:v>
                </c:pt>
                <c:pt idx="94">
                  <c:v>64546.980304867786</c:v>
                </c:pt>
                <c:pt idx="95">
                  <c:v>64600.769455121845</c:v>
                </c:pt>
                <c:pt idx="96">
                  <c:v>64654.603429667775</c:v>
                </c:pt>
                <c:pt idx="97">
                  <c:v>64708.482265859166</c:v>
                </c:pt>
                <c:pt idx="98">
                  <c:v>64762.406001080715</c:v>
                </c:pt>
                <c:pt idx="99">
                  <c:v>64816.374672748279</c:v>
                </c:pt>
                <c:pt idx="100">
                  <c:v>64870.388318308906</c:v>
                </c:pt>
                <c:pt idx="101">
                  <c:v>64924.446975240833</c:v>
                </c:pt>
                <c:pt idx="102">
                  <c:v>64978.55068105353</c:v>
                </c:pt>
                <c:pt idx="103">
                  <c:v>65032.699473287743</c:v>
                </c:pt>
                <c:pt idx="104">
                  <c:v>65086.893389515477</c:v>
                </c:pt>
                <c:pt idx="105">
                  <c:v>65141.132467340081</c:v>
                </c:pt>
                <c:pt idx="106">
                  <c:v>65195.416744396192</c:v>
                </c:pt>
                <c:pt idx="107">
                  <c:v>65249.746258349856</c:v>
                </c:pt>
                <c:pt idx="108">
                  <c:v>65304.121046898479</c:v>
                </c:pt>
                <c:pt idx="109">
                  <c:v>65358.541147770899</c:v>
                </c:pt>
                <c:pt idx="110">
                  <c:v>65413.00659872737</c:v>
                </c:pt>
                <c:pt idx="111">
                  <c:v>65467.51743755964</c:v>
                </c:pt>
                <c:pt idx="112">
                  <c:v>65522.073702090944</c:v>
                </c:pt>
                <c:pt idx="113">
                  <c:v>65576.675430176023</c:v>
                </c:pt>
                <c:pt idx="114">
                  <c:v>65631.322659701167</c:v>
                </c:pt>
                <c:pt idx="115">
                  <c:v>65686.015428584244</c:v>
                </c:pt>
                <c:pt idx="116">
                  <c:v>65740.753774774741</c:v>
                </c:pt>
                <c:pt idx="117">
                  <c:v>65795.537736253711</c:v>
                </c:pt>
                <c:pt idx="118">
                  <c:v>65850.367351033929</c:v>
                </c:pt>
                <c:pt idx="119">
                  <c:v>65905.24265715979</c:v>
                </c:pt>
                <c:pt idx="120">
                  <c:v>65960.163692707487</c:v>
                </c:pt>
                <c:pt idx="121">
                  <c:v>66015.130495784746</c:v>
                </c:pt>
                <c:pt idx="122">
                  <c:v>66070.143104531235</c:v>
                </c:pt>
                <c:pt idx="123">
                  <c:v>66125.201557118344</c:v>
                </c:pt>
                <c:pt idx="124">
                  <c:v>66180.305891749274</c:v>
                </c:pt>
                <c:pt idx="125">
                  <c:v>66235.456146659068</c:v>
                </c:pt>
                <c:pt idx="126">
                  <c:v>66290.652360114618</c:v>
                </c:pt>
                <c:pt idx="127">
                  <c:v>66345.894570414705</c:v>
                </c:pt>
                <c:pt idx="128">
                  <c:v>66401.182815890061</c:v>
                </c:pt>
                <c:pt idx="129">
                  <c:v>66456.51713490329</c:v>
                </c:pt>
                <c:pt idx="130">
                  <c:v>66511.897565849053</c:v>
                </c:pt>
                <c:pt idx="131">
                  <c:v>66567.324147153922</c:v>
                </c:pt>
                <c:pt idx="132">
                  <c:v>66622.796917276544</c:v>
                </c:pt>
                <c:pt idx="133">
                  <c:v>66678.315914707622</c:v>
                </c:pt>
                <c:pt idx="134">
                  <c:v>66733.881177969874</c:v>
                </c:pt>
                <c:pt idx="135">
                  <c:v>66789.49274561819</c:v>
                </c:pt>
                <c:pt idx="136">
                  <c:v>66845.150656239537</c:v>
                </c:pt>
                <c:pt idx="137">
                  <c:v>66900.854948453067</c:v>
                </c:pt>
                <c:pt idx="138">
                  <c:v>66956.605660910107</c:v>
                </c:pt>
                <c:pt idx="139">
                  <c:v>67012.402832294203</c:v>
                </c:pt>
                <c:pt idx="140">
                  <c:v>67068.246501321119</c:v>
                </c:pt>
                <c:pt idx="141">
                  <c:v>67124.136706738878</c:v>
                </c:pt>
                <c:pt idx="142">
                  <c:v>67180.073487327827</c:v>
                </c:pt>
                <c:pt idx="143">
                  <c:v>67236.0568819006</c:v>
                </c:pt>
                <c:pt idx="144">
                  <c:v>67292.086929302197</c:v>
                </c:pt>
                <c:pt idx="145">
                  <c:v>67348.163668409936</c:v>
                </c:pt>
                <c:pt idx="146">
                  <c:v>67404.287138133615</c:v>
                </c:pt>
                <c:pt idx="147">
                  <c:v>67460.457377415398</c:v>
                </c:pt>
                <c:pt idx="148">
                  <c:v>67516.67442522991</c:v>
                </c:pt>
                <c:pt idx="149">
                  <c:v>67572.938320584261</c:v>
                </c:pt>
                <c:pt idx="150">
                  <c:v>67629.249102518079</c:v>
                </c:pt>
                <c:pt idx="151">
                  <c:v>67685.60681010352</c:v>
                </c:pt>
                <c:pt idx="152">
                  <c:v>67742.011482445276</c:v>
                </c:pt>
                <c:pt idx="153">
                  <c:v>67798.463158680635</c:v>
                </c:pt>
                <c:pt idx="154">
                  <c:v>67854.961877979542</c:v>
                </c:pt>
                <c:pt idx="155">
                  <c:v>67911.50767954452</c:v>
                </c:pt>
                <c:pt idx="156">
                  <c:v>67968.100602610808</c:v>
                </c:pt>
                <c:pt idx="157">
                  <c:v>68024.740686446326</c:v>
                </c:pt>
                <c:pt idx="158">
                  <c:v>68081.427970351695</c:v>
                </c:pt>
                <c:pt idx="159">
                  <c:v>68138.162493660318</c:v>
                </c:pt>
                <c:pt idx="160">
                  <c:v>68194.944295738373</c:v>
                </c:pt>
                <c:pt idx="161">
                  <c:v>68251.773415984819</c:v>
                </c:pt>
                <c:pt idx="162">
                  <c:v>68308.649893831476</c:v>
                </c:pt>
                <c:pt idx="163">
                  <c:v>68365.573768742994</c:v>
                </c:pt>
                <c:pt idx="164">
                  <c:v>68422.545080216951</c:v>
                </c:pt>
                <c:pt idx="165">
                  <c:v>68479.5638677838</c:v>
                </c:pt>
                <c:pt idx="166">
                  <c:v>68536.630171006953</c:v>
                </c:pt>
                <c:pt idx="167">
                  <c:v>68593.744029482797</c:v>
                </c:pt>
                <c:pt idx="168">
                  <c:v>68650.905482840695</c:v>
                </c:pt>
                <c:pt idx="169">
                  <c:v>68708.11457074307</c:v>
                </c:pt>
                <c:pt idx="170">
                  <c:v>68765.371332885348</c:v>
                </c:pt>
                <c:pt idx="171">
                  <c:v>68822.675808996093</c:v>
                </c:pt>
                <c:pt idx="172">
                  <c:v>68880.028038836914</c:v>
                </c:pt>
                <c:pt idx="173">
                  <c:v>68937.428062202613</c:v>
                </c:pt>
                <c:pt idx="174">
                  <c:v>68994.875918921112</c:v>
                </c:pt>
                <c:pt idx="175">
                  <c:v>69052.371648853557</c:v>
                </c:pt>
                <c:pt idx="176">
                  <c:v>69109.915291894256</c:v>
                </c:pt>
                <c:pt idx="177">
                  <c:v>69167.506887970841</c:v>
                </c:pt>
                <c:pt idx="178">
                  <c:v>69225.146477044153</c:v>
                </c:pt>
                <c:pt idx="179">
                  <c:v>69282.834099108353</c:v>
                </c:pt>
                <c:pt idx="180">
                  <c:v>69340.569794190844</c:v>
                </c:pt>
                <c:pt idx="181">
                  <c:v>69398.353602352669</c:v>
                </c:pt>
                <c:pt idx="182">
                  <c:v>69456.185563687963</c:v>
                </c:pt>
                <c:pt idx="183">
                  <c:v>69514.065718324375</c:v>
                </c:pt>
                <c:pt idx="184">
                  <c:v>69571.994106422964</c:v>
                </c:pt>
                <c:pt idx="185">
                  <c:v>69629.970768178318</c:v>
                </c:pt>
                <c:pt idx="186">
                  <c:v>69687.995743818479</c:v>
                </c:pt>
                <c:pt idx="187">
                  <c:v>69746.069073604987</c:v>
                </c:pt>
                <c:pt idx="188">
                  <c:v>69804.190797832998</c:v>
                </c:pt>
                <c:pt idx="189">
                  <c:v>69862.360956831195</c:v>
                </c:pt>
                <c:pt idx="190">
                  <c:v>69920.57959096189</c:v>
                </c:pt>
                <c:pt idx="191">
                  <c:v>69978.846740621011</c:v>
                </c:pt>
                <c:pt idx="192">
                  <c:v>70037.162446238202</c:v>
                </c:pt>
                <c:pt idx="193">
                  <c:v>70095.526748276738</c:v>
                </c:pt>
                <c:pt idx="194">
                  <c:v>70153.939687233637</c:v>
                </c:pt>
                <c:pt idx="195">
                  <c:v>70212.401303639665</c:v>
                </c:pt>
                <c:pt idx="196">
                  <c:v>70270.911638059362</c:v>
                </c:pt>
                <c:pt idx="197">
                  <c:v>70329.470731091074</c:v>
                </c:pt>
                <c:pt idx="198">
                  <c:v>70388.078623366979</c:v>
                </c:pt>
                <c:pt idx="199">
                  <c:v>70446.73535555313</c:v>
                </c:pt>
                <c:pt idx="200">
                  <c:v>70505.440968349416</c:v>
                </c:pt>
                <c:pt idx="201">
                  <c:v>70564.195502489703</c:v>
                </c:pt>
                <c:pt idx="202">
                  <c:v>70622.998998741779</c:v>
                </c:pt>
                <c:pt idx="203">
                  <c:v>70681.851497907395</c:v>
                </c:pt>
                <c:pt idx="204">
                  <c:v>70740.753040822325</c:v>
                </c:pt>
                <c:pt idx="205">
                  <c:v>70799.703668356349</c:v>
                </c:pt>
                <c:pt idx="206">
                  <c:v>70858.703421413302</c:v>
                </c:pt>
                <c:pt idx="207">
                  <c:v>70917.752340931154</c:v>
                </c:pt>
                <c:pt idx="208">
                  <c:v>70976.85046788193</c:v>
                </c:pt>
                <c:pt idx="209">
                  <c:v>71035.99784327182</c:v>
                </c:pt>
                <c:pt idx="210">
                  <c:v>71095.194508141227</c:v>
                </c:pt>
                <c:pt idx="211">
                  <c:v>71154.440503564663</c:v>
                </c:pt>
                <c:pt idx="212">
                  <c:v>71213.735870650969</c:v>
                </c:pt>
                <c:pt idx="213">
                  <c:v>71273.080650543183</c:v>
                </c:pt>
                <c:pt idx="214">
                  <c:v>71332.47488441864</c:v>
                </c:pt>
                <c:pt idx="215">
                  <c:v>71391.91861348899</c:v>
                </c:pt>
                <c:pt idx="216">
                  <c:v>71451.411879000225</c:v>
                </c:pt>
                <c:pt idx="217">
                  <c:v>71510.954722232724</c:v>
                </c:pt>
                <c:pt idx="218">
                  <c:v>71570.547184501251</c:v>
                </c:pt>
                <c:pt idx="219">
                  <c:v>71630.189307155</c:v>
                </c:pt>
                <c:pt idx="220">
                  <c:v>71689.88113157764</c:v>
                </c:pt>
                <c:pt idx="221">
                  <c:v>71749.622699187283</c:v>
                </c:pt>
                <c:pt idx="222">
                  <c:v>71809.414051436601</c:v>
                </c:pt>
                <c:pt idx="223">
                  <c:v>71869.255229812799</c:v>
                </c:pt>
                <c:pt idx="224">
                  <c:v>71929.146275837644</c:v>
                </c:pt>
                <c:pt idx="225">
                  <c:v>71989.087231067504</c:v>
                </c:pt>
                <c:pt idx="226">
                  <c:v>72049.078137093398</c:v>
                </c:pt>
                <c:pt idx="227">
                  <c:v>72109.119035540978</c:v>
                </c:pt>
                <c:pt idx="228">
                  <c:v>72169.209968070601</c:v>
                </c:pt>
                <c:pt idx="229">
                  <c:v>72229.350976377318</c:v>
                </c:pt>
                <c:pt idx="230">
                  <c:v>72289.542102190971</c:v>
                </c:pt>
                <c:pt idx="231">
                  <c:v>72349.783387276126</c:v>
                </c:pt>
                <c:pt idx="232">
                  <c:v>72410.074873432197</c:v>
                </c:pt>
                <c:pt idx="233">
                  <c:v>72470.41660249338</c:v>
                </c:pt>
                <c:pt idx="234">
                  <c:v>72530.808616328795</c:v>
                </c:pt>
                <c:pt idx="235">
                  <c:v>72591.250956842414</c:v>
                </c:pt>
                <c:pt idx="236">
                  <c:v>72651.743665973103</c:v>
                </c:pt>
                <c:pt idx="237">
                  <c:v>72712.286785694756</c:v>
                </c:pt>
                <c:pt idx="238">
                  <c:v>72772.880358016162</c:v>
                </c:pt>
                <c:pt idx="239">
                  <c:v>72833.52442498118</c:v>
                </c:pt>
                <c:pt idx="240">
                  <c:v>72894.219028668682</c:v>
                </c:pt>
                <c:pt idx="241">
                  <c:v>72954.964211192564</c:v>
                </c:pt>
                <c:pt idx="242">
                  <c:v>73015.760014701897</c:v>
                </c:pt>
                <c:pt idx="243">
                  <c:v>73076.606481380819</c:v>
                </c:pt>
                <c:pt idx="244">
                  <c:v>73137.503653448628</c:v>
                </c:pt>
                <c:pt idx="245">
                  <c:v>73198.451573159837</c:v>
                </c:pt>
                <c:pt idx="246">
                  <c:v>73259.45028280413</c:v>
                </c:pt>
                <c:pt idx="247">
                  <c:v>73320.499824706465</c:v>
                </c:pt>
                <c:pt idx="248">
                  <c:v>73381.600241227061</c:v>
                </c:pt>
                <c:pt idx="249">
                  <c:v>73442.751574761409</c:v>
                </c:pt>
                <c:pt idx="250">
                  <c:v>73503.953867740391</c:v>
                </c:pt>
                <c:pt idx="251">
                  <c:v>73565.207162630162</c:v>
                </c:pt>
                <c:pt idx="252">
                  <c:v>73626.511501932357</c:v>
                </c:pt>
                <c:pt idx="253">
                  <c:v>73687.866928183968</c:v>
                </c:pt>
                <c:pt idx="254">
                  <c:v>73749.273483957455</c:v>
                </c:pt>
                <c:pt idx="255">
                  <c:v>73810.731211860752</c:v>
                </c:pt>
                <c:pt idx="256">
                  <c:v>73872.240154537314</c:v>
                </c:pt>
                <c:pt idx="257">
                  <c:v>73933.800354666091</c:v>
                </c:pt>
                <c:pt idx="258">
                  <c:v>73995.41185496164</c:v>
                </c:pt>
                <c:pt idx="259">
                  <c:v>74057.07469817411</c:v>
                </c:pt>
                <c:pt idx="260">
                  <c:v>74118.788927089263</c:v>
                </c:pt>
                <c:pt idx="261">
                  <c:v>74180.554584528494</c:v>
                </c:pt>
                <c:pt idx="262">
                  <c:v>74242.371713348941</c:v>
                </c:pt>
                <c:pt idx="263">
                  <c:v>74304.240356443392</c:v>
                </c:pt>
                <c:pt idx="264">
                  <c:v>74366.160556740433</c:v>
                </c:pt>
                <c:pt idx="265">
                  <c:v>74428.132357204391</c:v>
                </c:pt>
                <c:pt idx="266">
                  <c:v>74490.15580083539</c:v>
                </c:pt>
                <c:pt idx="267">
                  <c:v>74552.230930669422</c:v>
                </c:pt>
                <c:pt idx="268">
                  <c:v>74614.357789778311</c:v>
                </c:pt>
                <c:pt idx="269">
                  <c:v>74676.53642126979</c:v>
                </c:pt>
                <c:pt idx="270">
                  <c:v>74738.766868287523</c:v>
                </c:pt>
                <c:pt idx="271">
                  <c:v>74801.049174011088</c:v>
                </c:pt>
                <c:pt idx="272">
                  <c:v>74863.383381656095</c:v>
                </c:pt>
                <c:pt idx="273">
                  <c:v>74925.769534474151</c:v>
                </c:pt>
                <c:pt idx="274">
                  <c:v>74988.20767575287</c:v>
                </c:pt>
                <c:pt idx="275">
                  <c:v>75050.697848815995</c:v>
                </c:pt>
                <c:pt idx="276">
                  <c:v>75113.240097023343</c:v>
                </c:pt>
                <c:pt idx="277">
                  <c:v>75175.834463770865</c:v>
                </c:pt>
                <c:pt idx="278">
                  <c:v>75238.480992490673</c:v>
                </c:pt>
                <c:pt idx="279">
                  <c:v>75301.179726651084</c:v>
                </c:pt>
                <c:pt idx="280">
                  <c:v>75363.930709756634</c:v>
                </c:pt>
                <c:pt idx="281">
                  <c:v>75426.733985348095</c:v>
                </c:pt>
                <c:pt idx="282">
                  <c:v>75489.589597002545</c:v>
                </c:pt>
                <c:pt idx="283">
                  <c:v>75552.497588333383</c:v>
                </c:pt>
                <c:pt idx="284">
                  <c:v>75615.45800299033</c:v>
                </c:pt>
                <c:pt idx="285">
                  <c:v>75678.470884659488</c:v>
                </c:pt>
                <c:pt idx="286">
                  <c:v>75741.536277063366</c:v>
                </c:pt>
                <c:pt idx="287">
                  <c:v>75804.654223960926</c:v>
                </c:pt>
                <c:pt idx="288">
                  <c:v>75867.824769147555</c:v>
                </c:pt>
                <c:pt idx="289">
                  <c:v>75931.047956455179</c:v>
                </c:pt>
                <c:pt idx="290">
                  <c:v>75994.323829752218</c:v>
                </c:pt>
                <c:pt idx="291">
                  <c:v>76057.65243294368</c:v>
                </c:pt>
                <c:pt idx="292">
                  <c:v>76121.033809971137</c:v>
                </c:pt>
                <c:pt idx="293">
                  <c:v>76184.468004812778</c:v>
                </c:pt>
                <c:pt idx="294">
                  <c:v>76247.955061483459</c:v>
                </c:pt>
                <c:pt idx="295">
                  <c:v>76311.495024034695</c:v>
                </c:pt>
                <c:pt idx="296">
                  <c:v>76375.087936554715</c:v>
                </c:pt>
                <c:pt idx="297">
                  <c:v>76438.73384316852</c:v>
                </c:pt>
                <c:pt idx="298">
                  <c:v>76502.432788037826</c:v>
                </c:pt>
                <c:pt idx="299">
                  <c:v>76566.184815361194</c:v>
                </c:pt>
                <c:pt idx="300">
                  <c:v>76629.989969373957</c:v>
                </c:pt>
                <c:pt idx="301">
                  <c:v>76693.848294348441</c:v>
                </c:pt>
                <c:pt idx="302">
                  <c:v>76757.759834593729</c:v>
                </c:pt>
                <c:pt idx="303">
                  <c:v>76821.724634455895</c:v>
                </c:pt>
                <c:pt idx="304">
                  <c:v>76885.742738317931</c:v>
                </c:pt>
                <c:pt idx="305">
                  <c:v>76949.814190599864</c:v>
                </c:pt>
                <c:pt idx="306">
                  <c:v>77013.939035758696</c:v>
                </c:pt>
                <c:pt idx="307">
                  <c:v>77078.117318288496</c:v>
                </c:pt>
                <c:pt idx="308">
                  <c:v>77142.349082720408</c:v>
                </c:pt>
                <c:pt idx="309">
                  <c:v>77206.63437362267</c:v>
                </c:pt>
                <c:pt idx="310">
                  <c:v>77270.973235600701</c:v>
                </c:pt>
                <c:pt idx="311">
                  <c:v>77335.365713297026</c:v>
                </c:pt>
                <c:pt idx="312">
                  <c:v>77399.811851391438</c:v>
                </c:pt>
                <c:pt idx="313">
                  <c:v>77464.31169460094</c:v>
                </c:pt>
                <c:pt idx="314">
                  <c:v>77528.865287679771</c:v>
                </c:pt>
                <c:pt idx="315">
                  <c:v>77593.4726754195</c:v>
                </c:pt>
                <c:pt idx="316">
                  <c:v>77658.133902649017</c:v>
                </c:pt>
                <c:pt idx="317">
                  <c:v>77722.849014234554</c:v>
                </c:pt>
                <c:pt idx="318">
                  <c:v>77787.618055079758</c:v>
                </c:pt>
                <c:pt idx="319">
                  <c:v>77852.441070125657</c:v>
                </c:pt>
                <c:pt idx="320">
                  <c:v>77917.318104350765</c:v>
                </c:pt>
                <c:pt idx="321">
                  <c:v>77982.249202771054</c:v>
                </c:pt>
                <c:pt idx="322">
                  <c:v>78047.234410440025</c:v>
                </c:pt>
                <c:pt idx="323">
                  <c:v>78112.273772448738</c:v>
                </c:pt>
                <c:pt idx="324">
                  <c:v>78177.367333925766</c:v>
                </c:pt>
                <c:pt idx="325">
                  <c:v>78242.515140037372</c:v>
                </c:pt>
                <c:pt idx="326">
                  <c:v>78307.717235987409</c:v>
                </c:pt>
                <c:pt idx="327">
                  <c:v>78372.973667017388</c:v>
                </c:pt>
                <c:pt idx="328">
                  <c:v>78438.284478406582</c:v>
                </c:pt>
                <c:pt idx="329">
                  <c:v>78503.649715471911</c:v>
                </c:pt>
                <c:pt idx="330">
                  <c:v>78569.069423568144</c:v>
                </c:pt>
                <c:pt idx="331">
                  <c:v>78634.543648087783</c:v>
                </c:pt>
                <c:pt idx="332">
                  <c:v>78700.072434461181</c:v>
                </c:pt>
                <c:pt idx="333">
                  <c:v>78765.655828156567</c:v>
                </c:pt>
                <c:pt idx="334">
                  <c:v>78831.293874680036</c:v>
                </c:pt>
                <c:pt idx="335">
                  <c:v>78896.986619575604</c:v>
                </c:pt>
                <c:pt idx="336">
                  <c:v>78962.734108425255</c:v>
                </c:pt>
                <c:pt idx="337">
                  <c:v>79028.536386848937</c:v>
                </c:pt>
                <c:pt idx="338">
                  <c:v>79094.393500504651</c:v>
                </c:pt>
                <c:pt idx="339">
                  <c:v>79160.305495088396</c:v>
                </c:pt>
                <c:pt idx="340">
                  <c:v>79226.272416334308</c:v>
                </c:pt>
                <c:pt idx="341">
                  <c:v>79292.294310014579</c:v>
                </c:pt>
                <c:pt idx="342">
                  <c:v>79358.371221939597</c:v>
                </c:pt>
                <c:pt idx="343">
                  <c:v>79424.503197957878</c:v>
                </c:pt>
                <c:pt idx="344">
                  <c:v>79490.690283956181</c:v>
                </c:pt>
                <c:pt idx="345">
                  <c:v>79556.932525859476</c:v>
                </c:pt>
                <c:pt idx="346">
                  <c:v>79623.229969631022</c:v>
                </c:pt>
                <c:pt idx="347">
                  <c:v>79689.582661272376</c:v>
                </c:pt>
                <c:pt idx="348">
                  <c:v>79755.99064682344</c:v>
                </c:pt>
                <c:pt idx="349">
                  <c:v>79822.453972362462</c:v>
                </c:pt>
                <c:pt idx="350">
                  <c:v>79888.972684006105</c:v>
                </c:pt>
                <c:pt idx="351">
                  <c:v>79955.546827909435</c:v>
                </c:pt>
                <c:pt idx="352">
                  <c:v>80022.176450266023</c:v>
                </c:pt>
                <c:pt idx="353">
                  <c:v>80088.861597307914</c:v>
                </c:pt>
                <c:pt idx="354">
                  <c:v>80155.602315305674</c:v>
                </c:pt>
                <c:pt idx="355">
                  <c:v>80222.39865056843</c:v>
                </c:pt>
                <c:pt idx="356">
                  <c:v>80289.2506494439</c:v>
                </c:pt>
                <c:pt idx="357">
                  <c:v>80356.15835831844</c:v>
                </c:pt>
                <c:pt idx="358">
                  <c:v>80423.121823617039</c:v>
                </c:pt>
                <c:pt idx="359">
                  <c:v>80490.14109180338</c:v>
                </c:pt>
                <c:pt idx="360">
                  <c:v>80557.216209379883</c:v>
                </c:pt>
                <c:pt idx="361">
                  <c:v>80624.347222887707</c:v>
                </c:pt>
                <c:pt idx="362">
                  <c:v>80691.534178906775</c:v>
                </c:pt>
                <c:pt idx="363">
                  <c:v>80758.777124055865</c:v>
                </c:pt>
                <c:pt idx="364">
                  <c:v>80826.076104992579</c:v>
                </c:pt>
                <c:pt idx="365">
                  <c:v>80893.431168413401</c:v>
                </c:pt>
                <c:pt idx="366">
                  <c:v>80960.842361053757</c:v>
                </c:pt>
                <c:pt idx="367">
                  <c:v>81028.309729687957</c:v>
                </c:pt>
                <c:pt idx="368">
                  <c:v>81095.833321129365</c:v>
                </c:pt>
                <c:pt idx="369">
                  <c:v>81163.413182230317</c:v>
                </c:pt>
                <c:pt idx="370">
                  <c:v>81231.049359882163</c:v>
                </c:pt>
                <c:pt idx="371">
                  <c:v>81298.741901015397</c:v>
                </c:pt>
                <c:pt idx="372">
                  <c:v>81366.490852599585</c:v>
                </c:pt>
                <c:pt idx="373">
                  <c:v>81434.296261643409</c:v>
                </c:pt>
                <c:pt idx="374">
                  <c:v>81502.158175194782</c:v>
                </c:pt>
                <c:pt idx="375">
                  <c:v>81570.076640340776</c:v>
                </c:pt>
                <c:pt idx="376">
                  <c:v>81638.051704207726</c:v>
                </c:pt>
                <c:pt idx="377">
                  <c:v>81706.083413961242</c:v>
                </c:pt>
                <c:pt idx="378">
                  <c:v>81774.171816806207</c:v>
                </c:pt>
                <c:pt idx="379">
                  <c:v>81842.316959986871</c:v>
                </c:pt>
                <c:pt idx="380">
                  <c:v>81910.518890786872</c:v>
                </c:pt>
                <c:pt idx="381">
                  <c:v>81978.777656529186</c:v>
                </c:pt>
                <c:pt idx="382">
                  <c:v>82047.093304576294</c:v>
                </c:pt>
                <c:pt idx="383">
                  <c:v>82115.465882330114</c:v>
                </c:pt>
                <c:pt idx="384">
                  <c:v>82183.895437232059</c:v>
                </c:pt>
                <c:pt idx="385">
                  <c:v>82252.382016763077</c:v>
                </c:pt>
                <c:pt idx="386">
                  <c:v>82320.925668443713</c:v>
                </c:pt>
                <c:pt idx="387">
                  <c:v>82389.526439834081</c:v>
                </c:pt>
                <c:pt idx="388">
                  <c:v>82458.184378533944</c:v>
                </c:pt>
                <c:pt idx="389">
                  <c:v>82526.899532182724</c:v>
                </c:pt>
                <c:pt idx="390">
                  <c:v>82595.671948459538</c:v>
                </c:pt>
                <c:pt idx="391">
                  <c:v>82664.501675083258</c:v>
                </c:pt>
                <c:pt idx="392">
                  <c:v>82733.3887598125</c:v>
                </c:pt>
                <c:pt idx="393">
                  <c:v>82802.333250445678</c:v>
                </c:pt>
                <c:pt idx="394">
                  <c:v>82871.335194821047</c:v>
                </c:pt>
                <c:pt idx="395">
                  <c:v>82940.394640816725</c:v>
                </c:pt>
                <c:pt idx="396">
                  <c:v>83009.51163635074</c:v>
                </c:pt>
                <c:pt idx="397">
                  <c:v>83078.686229381041</c:v>
                </c:pt>
                <c:pt idx="398">
                  <c:v>83147.918467905518</c:v>
                </c:pt>
                <c:pt idx="399">
                  <c:v>83217.20839996211</c:v>
                </c:pt>
                <c:pt idx="400">
                  <c:v>83286.556073628744</c:v>
                </c:pt>
                <c:pt idx="401">
                  <c:v>83355.961537023439</c:v>
                </c:pt>
                <c:pt idx="402">
                  <c:v>83425.424838304287</c:v>
                </c:pt>
                <c:pt idx="403">
                  <c:v>83494.946025669546</c:v>
                </c:pt>
                <c:pt idx="404">
                  <c:v>83564.525147357592</c:v>
                </c:pt>
                <c:pt idx="405">
                  <c:v>83634.162251647067</c:v>
                </c:pt>
                <c:pt idx="406">
                  <c:v>83703.857386856762</c:v>
                </c:pt>
                <c:pt idx="407">
                  <c:v>83773.610601345819</c:v>
                </c:pt>
                <c:pt idx="408">
                  <c:v>83843.421943513604</c:v>
                </c:pt>
                <c:pt idx="409">
                  <c:v>83913.291461799861</c:v>
                </c:pt>
                <c:pt idx="410">
                  <c:v>83983.219204684705</c:v>
                </c:pt>
                <c:pt idx="411">
                  <c:v>84053.2052206886</c:v>
                </c:pt>
                <c:pt idx="412">
                  <c:v>84123.24955837251</c:v>
                </c:pt>
                <c:pt idx="413">
                  <c:v>84193.352266337824</c:v>
                </c:pt>
                <c:pt idx="414">
                  <c:v>84263.513393226429</c:v>
                </c:pt>
                <c:pt idx="415">
                  <c:v>84333.732987720796</c:v>
                </c:pt>
                <c:pt idx="416">
                  <c:v>84404.011098543895</c:v>
                </c:pt>
                <c:pt idx="417">
                  <c:v>84474.34777445934</c:v>
                </c:pt>
                <c:pt idx="418">
                  <c:v>84544.743064271388</c:v>
                </c:pt>
                <c:pt idx="419">
                  <c:v>84615.197016823469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F-49AD-BDBA-BEFD0BE1A617}"/>
            </c:ext>
          </c:extLst>
        </c:ser>
        <c:ser>
          <c:idx val="1"/>
          <c:order val="1"/>
          <c:val>
            <c:numRef>
              <c:f>元利均等!$J$21:$J$440</c:f>
              <c:numCache>
                <c:formatCode>#,##0_);[Red]\(#,##0\)</c:formatCode>
                <c:ptCount val="420"/>
              </c:numCache>
            </c:numRef>
          </c:val>
          <c:extLst>
            <c:ext xmlns:c16="http://schemas.microsoft.com/office/drawing/2014/chart" uri="{C3380CC4-5D6E-409C-BE32-E72D297353CC}">
              <c16:uniqueId val="{00000001-536F-49AD-BDBA-BEFD0BE1A617}"/>
            </c:ext>
          </c:extLst>
        </c:ser>
        <c:ser>
          <c:idx val="2"/>
          <c:order val="2"/>
          <c:val>
            <c:numRef>
              <c:f>元利均等!$K$21:$K$440</c:f>
              <c:numCache>
                <c:formatCode>#,##0_);[Red]\(#,##0\)</c:formatCode>
                <c:ptCount val="420"/>
              </c:numCache>
            </c:numRef>
          </c:val>
          <c:extLst>
            <c:ext xmlns:c16="http://schemas.microsoft.com/office/drawing/2014/chart" uri="{C3380CC4-5D6E-409C-BE32-E72D297353CC}">
              <c16:uniqueId val="{00000002-536F-49AD-BDBA-BEFD0BE1A617}"/>
            </c:ext>
          </c:extLst>
        </c:ser>
        <c:ser>
          <c:idx val="3"/>
          <c:order val="3"/>
          <c:val>
            <c:numRef>
              <c:f>元利均等!$L$21:$L$440</c:f>
              <c:numCache>
                <c:formatCode>#,##0_);[Red]\(#,##0\)</c:formatCode>
                <c:ptCount val="420"/>
              </c:numCache>
            </c:numRef>
          </c:val>
          <c:extLst>
            <c:ext xmlns:c16="http://schemas.microsoft.com/office/drawing/2014/chart" uri="{C3380CC4-5D6E-409C-BE32-E72D297353CC}">
              <c16:uniqueId val="{00000003-536F-49AD-BDBA-BEFD0BE1A617}"/>
            </c:ext>
          </c:extLst>
        </c:ser>
        <c:ser>
          <c:idx val="4"/>
          <c:order val="4"/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val>
            <c:numRef>
              <c:f>元利均等!$M$21:$M$440</c:f>
              <c:numCache>
                <c:formatCode>#,##0_);[Red]\(#,##0\)</c:formatCode>
                <c:ptCount val="420"/>
                <c:pt idx="0">
                  <c:v>25000</c:v>
                </c:pt>
                <c:pt idx="1">
                  <c:v>24950.261908599161</c:v>
                </c:pt>
                <c:pt idx="2">
                  <c:v>24900.482368788824</c:v>
                </c:pt>
                <c:pt idx="3">
                  <c:v>24850.661346028643</c:v>
                </c:pt>
                <c:pt idx="4">
                  <c:v>24800.798805749495</c:v>
                </c:pt>
                <c:pt idx="5">
                  <c:v>24750.894713353449</c:v>
                </c:pt>
                <c:pt idx="6">
                  <c:v>24700.94903421374</c:v>
                </c:pt>
                <c:pt idx="7">
                  <c:v>24650.961733674747</c:v>
                </c:pt>
                <c:pt idx="8">
                  <c:v>24600.93277705197</c:v>
                </c:pt>
                <c:pt idx="9">
                  <c:v>24550.862129632009</c:v>
                </c:pt>
                <c:pt idx="10">
                  <c:v>24500.749756672532</c:v>
                </c:pt>
                <c:pt idx="11">
                  <c:v>24450.595623402256</c:v>
                </c:pt>
                <c:pt idx="12">
                  <c:v>24400.399695020915</c:v>
                </c:pt>
                <c:pt idx="13">
                  <c:v>24350.161936699264</c:v>
                </c:pt>
                <c:pt idx="14">
                  <c:v>24299.882313579004</c:v>
                </c:pt>
                <c:pt idx="15">
                  <c:v>24249.560790772823</c:v>
                </c:pt>
                <c:pt idx="16">
                  <c:v>24199.197333364293</c:v>
                </c:pt>
                <c:pt idx="17">
                  <c:v>24148.791906407921</c:v>
                </c:pt>
                <c:pt idx="18">
                  <c:v>24098.34447492909</c:v>
                </c:pt>
                <c:pt idx="19">
                  <c:v>24047.855003924025</c:v>
                </c:pt>
                <c:pt idx="20">
                  <c:v>23997.323458359791</c:v>
                </c:pt>
                <c:pt idx="21">
                  <c:v>23946.749803174254</c:v>
                </c:pt>
                <c:pt idx="22">
                  <c:v>23896.134003276064</c:v>
                </c:pt>
                <c:pt idx="23">
                  <c:v>23845.476023544619</c:v>
                </c:pt>
                <c:pt idx="24">
                  <c:v>23794.775828830068</c:v>
                </c:pt>
                <c:pt idx="25">
                  <c:v>23744.033383953254</c:v>
                </c:pt>
                <c:pt idx="26">
                  <c:v>23693.248653705712</c:v>
                </c:pt>
                <c:pt idx="27">
                  <c:v>23642.421602849627</c:v>
                </c:pt>
                <c:pt idx="28">
                  <c:v>23591.552196117831</c:v>
                </c:pt>
                <c:pt idx="29">
                  <c:v>23540.640398213756</c:v>
                </c:pt>
                <c:pt idx="30">
                  <c:v>23489.686173811428</c:v>
                </c:pt>
                <c:pt idx="31">
                  <c:v>23438.689487555432</c:v>
                </c:pt>
                <c:pt idx="32">
                  <c:v>23387.650304060891</c:v>
                </c:pt>
                <c:pt idx="33">
                  <c:v>23336.56858791344</c:v>
                </c:pt>
                <c:pt idx="34">
                  <c:v>23285.444303669196</c:v>
                </c:pt>
                <c:pt idx="35">
                  <c:v>23234.277415854751</c:v>
                </c:pt>
                <c:pt idx="36">
                  <c:v>23183.067888967122</c:v>
                </c:pt>
                <c:pt idx="37">
                  <c:v>23131.815687473758</c:v>
                </c:pt>
                <c:pt idx="38">
                  <c:v>23080.520775812478</c:v>
                </c:pt>
                <c:pt idx="39">
                  <c:v>23029.183118391487</c:v>
                </c:pt>
                <c:pt idx="40">
                  <c:v>22977.802679589309</c:v>
                </c:pt>
                <c:pt idx="41">
                  <c:v>22926.379423754795</c:v>
                </c:pt>
                <c:pt idx="42">
                  <c:v>22874.913315207083</c:v>
                </c:pt>
                <c:pt idx="43">
                  <c:v>22823.404318235585</c:v>
                </c:pt>
                <c:pt idx="44">
                  <c:v>22771.852397099941</c:v>
                </c:pt>
                <c:pt idx="45">
                  <c:v>22720.257516030022</c:v>
                </c:pt>
                <c:pt idx="46">
                  <c:v>22668.619639225875</c:v>
                </c:pt>
                <c:pt idx="47">
                  <c:v>22616.938730857728</c:v>
                </c:pt>
                <c:pt idx="48">
                  <c:v>22565.214755065939</c:v>
                </c:pt>
                <c:pt idx="49">
                  <c:v>22513.447675960986</c:v>
                </c:pt>
                <c:pt idx="50">
                  <c:v>22461.637457623452</c:v>
                </c:pt>
                <c:pt idx="51">
                  <c:v>22409.784064103966</c:v>
                </c:pt>
                <c:pt idx="52">
                  <c:v>22357.887459423215</c:v>
                </c:pt>
                <c:pt idx="53">
                  <c:v>22305.947607571896</c:v>
                </c:pt>
                <c:pt idx="54">
                  <c:v>22253.964472510703</c:v>
                </c:pt>
                <c:pt idx="55">
                  <c:v>22201.938018170287</c:v>
                </c:pt>
                <c:pt idx="56">
                  <c:v>22149.868208451258</c:v>
                </c:pt>
                <c:pt idx="57">
                  <c:v>22097.755007224128</c:v>
                </c:pt>
                <c:pt idx="58">
                  <c:v>22045.598378329309</c:v>
                </c:pt>
                <c:pt idx="59">
                  <c:v>21993.398285577077</c:v>
                </c:pt>
                <c:pt idx="60">
                  <c:v>21941.154692747557</c:v>
                </c:pt>
                <c:pt idx="61">
                  <c:v>21888.867563590673</c:v>
                </c:pt>
                <c:pt idx="62">
                  <c:v>21836.536861826164</c:v>
                </c:pt>
                <c:pt idx="63">
                  <c:v>21784.162551143516</c:v>
                </c:pt>
                <c:pt idx="64">
                  <c:v>21731.744595201963</c:v>
                </c:pt>
                <c:pt idx="65">
                  <c:v>21679.282957630458</c:v>
                </c:pt>
                <c:pt idx="66">
                  <c:v>21626.777602027647</c:v>
                </c:pt>
                <c:pt idx="67">
                  <c:v>21574.228491961832</c:v>
                </c:pt>
                <c:pt idx="68">
                  <c:v>21521.635590970964</c:v>
                </c:pt>
                <c:pt idx="69">
                  <c:v>21468.998862562603</c:v>
                </c:pt>
                <c:pt idx="70">
                  <c:v>21416.318270213898</c:v>
                </c:pt>
                <c:pt idx="71">
                  <c:v>21363.593777371574</c:v>
                </c:pt>
                <c:pt idx="72">
                  <c:v>21310.825347451879</c:v>
                </c:pt>
                <c:pt idx="73">
                  <c:v>21258.012943840582</c:v>
                </c:pt>
                <c:pt idx="74">
                  <c:v>21205.156529892945</c:v>
                </c:pt>
                <c:pt idx="75">
                  <c:v>21152.256068933686</c:v>
                </c:pt>
                <c:pt idx="76">
                  <c:v>21099.311524256958</c:v>
                </c:pt>
                <c:pt idx="77">
                  <c:v>21046.322859126336</c:v>
                </c:pt>
                <c:pt idx="78">
                  <c:v>20993.290036774768</c:v>
                </c:pt>
                <c:pt idx="79">
                  <c:v>20940.213020404579</c:v>
                </c:pt>
                <c:pt idx="80">
                  <c:v>20887.091773187411</c:v>
                </c:pt>
                <c:pt idx="81">
                  <c:v>20833.92625826423</c:v>
                </c:pt>
                <c:pt idx="82">
                  <c:v>20780.716438745276</c:v>
                </c:pt>
                <c:pt idx="83">
                  <c:v>20727.462277710059</c:v>
                </c:pt>
                <c:pt idx="84">
                  <c:v>20674.163738207313</c:v>
                </c:pt>
                <c:pt idx="85">
                  <c:v>20620.820783254982</c:v>
                </c:pt>
                <c:pt idx="86">
                  <c:v>20567.433375840188</c:v>
                </c:pt>
                <c:pt idx="87">
                  <c:v>20514.001478919217</c:v>
                </c:pt>
                <c:pt idx="88">
                  <c:v>20460.525055417482</c:v>
                </c:pt>
                <c:pt idx="89">
                  <c:v>20407.004068229489</c:v>
                </c:pt>
                <c:pt idx="90">
                  <c:v>20353.438480218843</c:v>
                </c:pt>
                <c:pt idx="91">
                  <c:v>20299.828254218188</c:v>
                </c:pt>
                <c:pt idx="92">
                  <c:v>20246.173353029197</c:v>
                </c:pt>
                <c:pt idx="93">
                  <c:v>20192.473739422549</c:v>
                </c:pt>
                <c:pt idx="94">
                  <c:v>20138.729376137901</c:v>
                </c:pt>
                <c:pt idx="95">
                  <c:v>20084.940225883842</c:v>
                </c:pt>
                <c:pt idx="96">
                  <c:v>20031.106251337907</c:v>
                </c:pt>
                <c:pt idx="97">
                  <c:v>19977.227415146517</c:v>
                </c:pt>
                <c:pt idx="98">
                  <c:v>19923.303679924968</c:v>
                </c:pt>
                <c:pt idx="99">
                  <c:v>19869.3350082574</c:v>
                </c:pt>
                <c:pt idx="100">
                  <c:v>19815.321362696777</c:v>
                </c:pt>
                <c:pt idx="101">
                  <c:v>19761.262705764853</c:v>
                </c:pt>
                <c:pt idx="102">
                  <c:v>19707.158999952153</c:v>
                </c:pt>
                <c:pt idx="103">
                  <c:v>19653.01020771794</c:v>
                </c:pt>
                <c:pt idx="104">
                  <c:v>19598.816291490202</c:v>
                </c:pt>
                <c:pt idx="105">
                  <c:v>19544.577213665605</c:v>
                </c:pt>
                <c:pt idx="106">
                  <c:v>19490.292936609487</c:v>
                </c:pt>
                <c:pt idx="107">
                  <c:v>19435.963422655823</c:v>
                </c:pt>
                <c:pt idx="108">
                  <c:v>19381.5886341072</c:v>
                </c:pt>
                <c:pt idx="109">
                  <c:v>19327.168533234788</c:v>
                </c:pt>
                <c:pt idx="110">
                  <c:v>19272.703082278309</c:v>
                </c:pt>
                <c:pt idx="111">
                  <c:v>19218.192243446039</c:v>
                </c:pt>
                <c:pt idx="112">
                  <c:v>19163.635978914739</c:v>
                </c:pt>
                <c:pt idx="113">
                  <c:v>19109.034250829664</c:v>
                </c:pt>
                <c:pt idx="114">
                  <c:v>19054.387021304519</c:v>
                </c:pt>
                <c:pt idx="115">
                  <c:v>18999.694252421436</c:v>
                </c:pt>
                <c:pt idx="116">
                  <c:v>18944.955906230945</c:v>
                </c:pt>
                <c:pt idx="117">
                  <c:v>18890.171944751968</c:v>
                </c:pt>
                <c:pt idx="118">
                  <c:v>18835.342329971758</c:v>
                </c:pt>
                <c:pt idx="119">
                  <c:v>18780.467023845897</c:v>
                </c:pt>
                <c:pt idx="120">
                  <c:v>18725.545988298265</c:v>
                </c:pt>
                <c:pt idx="121">
                  <c:v>18670.57918522101</c:v>
                </c:pt>
                <c:pt idx="122">
                  <c:v>18615.566576474524</c:v>
                </c:pt>
                <c:pt idx="123">
                  <c:v>18560.508123887415</c:v>
                </c:pt>
                <c:pt idx="124">
                  <c:v>18505.403789256481</c:v>
                </c:pt>
                <c:pt idx="125">
                  <c:v>18450.253534346692</c:v>
                </c:pt>
                <c:pt idx="126">
                  <c:v>18395.057320891145</c:v>
                </c:pt>
                <c:pt idx="127">
                  <c:v>18339.815110591047</c:v>
                </c:pt>
                <c:pt idx="128">
                  <c:v>18284.526865115702</c:v>
                </c:pt>
                <c:pt idx="129">
                  <c:v>18229.192546102462</c:v>
                </c:pt>
                <c:pt idx="130">
                  <c:v>18173.812115156707</c:v>
                </c:pt>
                <c:pt idx="131">
                  <c:v>18118.385533851833</c:v>
                </c:pt>
                <c:pt idx="132">
                  <c:v>18062.912763729204</c:v>
                </c:pt>
                <c:pt idx="133">
                  <c:v>18007.393766298137</c:v>
                </c:pt>
                <c:pt idx="134">
                  <c:v>17951.828503035882</c:v>
                </c:pt>
                <c:pt idx="135">
                  <c:v>17896.216935387572</c:v>
                </c:pt>
                <c:pt idx="136">
                  <c:v>17840.559024766222</c:v>
                </c:pt>
                <c:pt idx="137">
                  <c:v>17784.854732552692</c:v>
                </c:pt>
                <c:pt idx="138">
                  <c:v>17729.104020095649</c:v>
                </c:pt>
                <c:pt idx="139">
                  <c:v>17673.306848711556</c:v>
                </c:pt>
                <c:pt idx="140">
                  <c:v>17617.463179684641</c:v>
                </c:pt>
                <c:pt idx="141">
                  <c:v>17561.572974266874</c:v>
                </c:pt>
                <c:pt idx="142">
                  <c:v>17505.636193677925</c:v>
                </c:pt>
                <c:pt idx="143">
                  <c:v>17449.652799105152</c:v>
                </c:pt>
                <c:pt idx="144">
                  <c:v>17393.622751703566</c:v>
                </c:pt>
                <c:pt idx="145">
                  <c:v>17337.546012595816</c:v>
                </c:pt>
                <c:pt idx="146">
                  <c:v>17281.42254287214</c:v>
                </c:pt>
                <c:pt idx="147">
                  <c:v>17225.252303590361</c:v>
                </c:pt>
                <c:pt idx="148">
                  <c:v>17169.035255775849</c:v>
                </c:pt>
                <c:pt idx="149">
                  <c:v>17112.771360421491</c:v>
                </c:pt>
                <c:pt idx="150">
                  <c:v>17056.460578487673</c:v>
                </c:pt>
                <c:pt idx="151">
                  <c:v>17000.102870902239</c:v>
                </c:pt>
                <c:pt idx="152">
                  <c:v>16943.698198560483</c:v>
                </c:pt>
                <c:pt idx="153">
                  <c:v>16887.246522325117</c:v>
                </c:pt>
                <c:pt idx="154">
                  <c:v>16830.747803026214</c:v>
                </c:pt>
                <c:pt idx="155">
                  <c:v>16774.202001461232</c:v>
                </c:pt>
                <c:pt idx="156">
                  <c:v>16717.609078394944</c:v>
                </c:pt>
                <c:pt idx="157">
                  <c:v>16660.968994559433</c:v>
                </c:pt>
                <c:pt idx="158">
                  <c:v>16604.281710654064</c:v>
                </c:pt>
                <c:pt idx="159">
                  <c:v>16547.547187345433</c:v>
                </c:pt>
                <c:pt idx="160">
                  <c:v>16490.765385267383</c:v>
                </c:pt>
                <c:pt idx="161">
                  <c:v>16433.936265020933</c:v>
                </c:pt>
                <c:pt idx="162">
                  <c:v>16377.059787174279</c:v>
                </c:pt>
                <c:pt idx="163">
                  <c:v>16320.135912262755</c:v>
                </c:pt>
                <c:pt idx="164">
                  <c:v>16263.164600788803</c:v>
                </c:pt>
                <c:pt idx="165">
                  <c:v>16206.145813221954</c:v>
                </c:pt>
                <c:pt idx="166">
                  <c:v>16149.079509998797</c:v>
                </c:pt>
                <c:pt idx="167">
                  <c:v>16091.965651522958</c:v>
                </c:pt>
                <c:pt idx="168">
                  <c:v>16034.804198165059</c:v>
                </c:pt>
                <c:pt idx="169">
                  <c:v>15977.595110262691</c:v>
                </c:pt>
                <c:pt idx="170">
                  <c:v>15920.338348120405</c:v>
                </c:pt>
                <c:pt idx="171">
                  <c:v>15863.033872009668</c:v>
                </c:pt>
                <c:pt idx="172">
                  <c:v>15805.681642168836</c:v>
                </c:pt>
                <c:pt idx="173">
                  <c:v>15748.281618803141</c:v>
                </c:pt>
                <c:pt idx="174">
                  <c:v>15690.833762084636</c:v>
                </c:pt>
                <c:pt idx="175">
                  <c:v>15633.338032152204</c:v>
                </c:pt>
                <c:pt idx="176">
                  <c:v>15575.794389111492</c:v>
                </c:pt>
                <c:pt idx="177">
                  <c:v>15518.202793034914</c:v>
                </c:pt>
                <c:pt idx="178">
                  <c:v>15460.563203961603</c:v>
                </c:pt>
                <c:pt idx="179">
                  <c:v>15402.8755818974</c:v>
                </c:pt>
                <c:pt idx="180">
                  <c:v>15345.13988681481</c:v>
                </c:pt>
                <c:pt idx="181">
                  <c:v>15287.356078652985</c:v>
                </c:pt>
                <c:pt idx="182">
                  <c:v>15229.524117317691</c:v>
                </c:pt>
                <c:pt idx="183">
                  <c:v>15171.643962681284</c:v>
                </c:pt>
                <c:pt idx="184">
                  <c:v>15113.715574582682</c:v>
                </c:pt>
                <c:pt idx="185">
                  <c:v>15055.738912827328</c:v>
                </c:pt>
                <c:pt idx="186">
                  <c:v>14997.71393718718</c:v>
                </c:pt>
                <c:pt idx="187">
                  <c:v>14939.640607400665</c:v>
                </c:pt>
                <c:pt idx="188">
                  <c:v>14881.518883172657</c:v>
                </c:pt>
                <c:pt idx="189">
                  <c:v>14823.348724174466</c:v>
                </c:pt>
                <c:pt idx="190">
                  <c:v>14765.130090043771</c:v>
                </c:pt>
                <c:pt idx="191">
                  <c:v>14706.862940384637</c:v>
                </c:pt>
                <c:pt idx="192">
                  <c:v>14648.547234767451</c:v>
                </c:pt>
                <c:pt idx="193">
                  <c:v>14590.182932728922</c:v>
                </c:pt>
                <c:pt idx="194">
                  <c:v>14531.769993772023</c:v>
                </c:pt>
                <c:pt idx="195">
                  <c:v>14473.308377365995</c:v>
                </c:pt>
                <c:pt idx="196">
                  <c:v>14414.798042946293</c:v>
                </c:pt>
                <c:pt idx="197">
                  <c:v>14356.238949914577</c:v>
                </c:pt>
                <c:pt idx="198">
                  <c:v>14297.631057638668</c:v>
                </c:pt>
                <c:pt idx="199">
                  <c:v>14238.974325452531</c:v>
                </c:pt>
                <c:pt idx="200">
                  <c:v>14180.268712656238</c:v>
                </c:pt>
                <c:pt idx="201">
                  <c:v>14121.514178515945</c:v>
                </c:pt>
                <c:pt idx="202">
                  <c:v>14062.710682263873</c:v>
                </c:pt>
                <c:pt idx="203">
                  <c:v>14003.858183098251</c:v>
                </c:pt>
                <c:pt idx="204">
                  <c:v>13944.956640183329</c:v>
                </c:pt>
                <c:pt idx="205">
                  <c:v>13886.006012649312</c:v>
                </c:pt>
                <c:pt idx="206">
                  <c:v>13827.006259592346</c:v>
                </c:pt>
                <c:pt idx="207">
                  <c:v>13767.957340074501</c:v>
                </c:pt>
                <c:pt idx="208">
                  <c:v>13708.859213123726</c:v>
                </c:pt>
                <c:pt idx="209">
                  <c:v>13649.711837733827</c:v>
                </c:pt>
                <c:pt idx="210">
                  <c:v>13590.515172864434</c:v>
                </c:pt>
                <c:pt idx="211">
                  <c:v>13531.269177440983</c:v>
                </c:pt>
                <c:pt idx="212">
                  <c:v>13471.973810354679</c:v>
                </c:pt>
                <c:pt idx="213">
                  <c:v>13412.629030462469</c:v>
                </c:pt>
                <c:pt idx="214">
                  <c:v>13353.234796587016</c:v>
                </c:pt>
                <c:pt idx="215">
                  <c:v>13293.791067516666</c:v>
                </c:pt>
                <c:pt idx="216">
                  <c:v>13234.297802005427</c:v>
                </c:pt>
                <c:pt idx="217">
                  <c:v>13174.754958772925</c:v>
                </c:pt>
                <c:pt idx="218">
                  <c:v>13115.162496504397</c:v>
                </c:pt>
                <c:pt idx="219">
                  <c:v>13055.520373850648</c:v>
                </c:pt>
                <c:pt idx="220">
                  <c:v>12995.828549428019</c:v>
                </c:pt>
                <c:pt idx="221">
                  <c:v>12936.086981818371</c:v>
                </c:pt>
                <c:pt idx="222">
                  <c:v>12876.295629569047</c:v>
                </c:pt>
                <c:pt idx="223">
                  <c:v>12816.454451192849</c:v>
                </c:pt>
                <c:pt idx="224">
                  <c:v>12756.563405168008</c:v>
                </c:pt>
                <c:pt idx="225">
                  <c:v>12696.622449938142</c:v>
                </c:pt>
                <c:pt idx="226">
                  <c:v>12636.631543912254</c:v>
                </c:pt>
                <c:pt idx="227">
                  <c:v>12576.590645464674</c:v>
                </c:pt>
                <c:pt idx="228">
                  <c:v>12516.499712935058</c:v>
                </c:pt>
                <c:pt idx="229">
                  <c:v>12456.35870462833</c:v>
                </c:pt>
                <c:pt idx="230">
                  <c:v>12396.167578814682</c:v>
                </c:pt>
                <c:pt idx="231">
                  <c:v>12335.926293729523</c:v>
                </c:pt>
                <c:pt idx="232">
                  <c:v>12275.634807573462</c:v>
                </c:pt>
                <c:pt idx="233">
                  <c:v>12215.293078512266</c:v>
                </c:pt>
                <c:pt idx="234">
                  <c:v>12154.901064676857</c:v>
                </c:pt>
                <c:pt idx="235">
                  <c:v>12094.458724163247</c:v>
                </c:pt>
                <c:pt idx="236">
                  <c:v>12033.966015032545</c:v>
                </c:pt>
                <c:pt idx="237">
                  <c:v>11973.422895310903</c:v>
                </c:pt>
                <c:pt idx="238">
                  <c:v>11912.82932298949</c:v>
                </c:pt>
                <c:pt idx="239">
                  <c:v>11852.185256024475</c:v>
                </c:pt>
                <c:pt idx="240">
                  <c:v>11791.490652336992</c:v>
                </c:pt>
                <c:pt idx="241">
                  <c:v>11730.745469813102</c:v>
                </c:pt>
                <c:pt idx="242">
                  <c:v>11669.949666303773</c:v>
                </c:pt>
                <c:pt idx="243">
                  <c:v>11609.103199624857</c:v>
                </c:pt>
                <c:pt idx="244">
                  <c:v>11548.20602755704</c:v>
                </c:pt>
                <c:pt idx="245">
                  <c:v>11487.258107845833</c:v>
                </c:pt>
                <c:pt idx="246">
                  <c:v>11426.259398201533</c:v>
                </c:pt>
                <c:pt idx="247">
                  <c:v>11365.209856299196</c:v>
                </c:pt>
                <c:pt idx="248">
                  <c:v>11304.109439778607</c:v>
                </c:pt>
                <c:pt idx="249">
                  <c:v>11242.958106244252</c:v>
                </c:pt>
                <c:pt idx="250">
                  <c:v>11181.755813265283</c:v>
                </c:pt>
                <c:pt idx="251">
                  <c:v>11120.502518375499</c:v>
                </c:pt>
                <c:pt idx="252">
                  <c:v>11059.198179073306</c:v>
                </c:pt>
                <c:pt idx="253">
                  <c:v>10997.842752821698</c:v>
                </c:pt>
                <c:pt idx="254">
                  <c:v>10936.436197048211</c:v>
                </c:pt>
                <c:pt idx="255">
                  <c:v>10874.978469144911</c:v>
                </c:pt>
                <c:pt idx="256">
                  <c:v>10813.46952646836</c:v>
                </c:pt>
                <c:pt idx="257">
                  <c:v>10751.909326339579</c:v>
                </c:pt>
                <c:pt idx="258">
                  <c:v>10690.297826044023</c:v>
                </c:pt>
                <c:pt idx="259">
                  <c:v>10628.634982831556</c:v>
                </c:pt>
                <c:pt idx="260">
                  <c:v>10566.920753916411</c:v>
                </c:pt>
                <c:pt idx="261">
                  <c:v>10505.155096477169</c:v>
                </c:pt>
                <c:pt idx="262">
                  <c:v>10443.337967656729</c:v>
                </c:pt>
                <c:pt idx="263">
                  <c:v>10381.469324562271</c:v>
                </c:pt>
                <c:pt idx="264">
                  <c:v>10319.549124265233</c:v>
                </c:pt>
                <c:pt idx="265">
                  <c:v>10257.577323801283</c:v>
                </c:pt>
                <c:pt idx="266">
                  <c:v>10195.553880170281</c:v>
                </c:pt>
                <c:pt idx="267">
                  <c:v>10133.47875033625</c:v>
                </c:pt>
                <c:pt idx="268">
                  <c:v>10071.351891227359</c:v>
                </c:pt>
                <c:pt idx="269">
                  <c:v>10009.173259735877</c:v>
                </c:pt>
                <c:pt idx="270">
                  <c:v>9946.9428127181509</c:v>
                </c:pt>
                <c:pt idx="271">
                  <c:v>9884.6605069945781</c:v>
                </c:pt>
                <c:pt idx="272">
                  <c:v>9822.3262993495682</c:v>
                </c:pt>
                <c:pt idx="273">
                  <c:v>9759.9401465315223</c:v>
                </c:pt>
                <c:pt idx="274">
                  <c:v>9697.5020052527943</c:v>
                </c:pt>
                <c:pt idx="275">
                  <c:v>9635.011832189668</c:v>
                </c:pt>
                <c:pt idx="276">
                  <c:v>9572.4695839823198</c:v>
                </c:pt>
                <c:pt idx="277">
                  <c:v>9509.8752172348013</c:v>
                </c:pt>
                <c:pt idx="278">
                  <c:v>9447.2286885149915</c:v>
                </c:pt>
                <c:pt idx="279">
                  <c:v>9384.5299543545825</c:v>
                </c:pt>
                <c:pt idx="280">
                  <c:v>9321.7789712490394</c:v>
                </c:pt>
                <c:pt idx="281">
                  <c:v>9258.9756956575766</c:v>
                </c:pt>
                <c:pt idx="282">
                  <c:v>9196.1200840031197</c:v>
                </c:pt>
                <c:pt idx="283">
                  <c:v>9133.2120926722855</c:v>
                </c:pt>
                <c:pt idx="284">
                  <c:v>9070.2516780153419</c:v>
                </c:pt>
                <c:pt idx="285">
                  <c:v>9007.2387963461824</c:v>
                </c:pt>
                <c:pt idx="286">
                  <c:v>8944.173403942299</c:v>
                </c:pt>
                <c:pt idx="287">
                  <c:v>8881.0554570447475</c:v>
                </c:pt>
                <c:pt idx="288">
                  <c:v>8817.8849118581111</c:v>
                </c:pt>
                <c:pt idx="289">
                  <c:v>8754.6617245504895</c:v>
                </c:pt>
                <c:pt idx="290">
                  <c:v>8691.3858512534443</c:v>
                </c:pt>
                <c:pt idx="291">
                  <c:v>8628.057248061983</c:v>
                </c:pt>
                <c:pt idx="292">
                  <c:v>8564.6758710345312</c:v>
                </c:pt>
                <c:pt idx="293">
                  <c:v>8501.2416761928889</c:v>
                </c:pt>
                <c:pt idx="294">
                  <c:v>8437.7546195222112</c:v>
                </c:pt>
                <c:pt idx="295">
                  <c:v>8374.2146569709748</c:v>
                </c:pt>
                <c:pt idx="296">
                  <c:v>8310.6217444509457</c:v>
                </c:pt>
                <c:pt idx="297">
                  <c:v>8246.9758378371498</c:v>
                </c:pt>
                <c:pt idx="298">
                  <c:v>8183.2768929678432</c:v>
                </c:pt>
                <c:pt idx="299">
                  <c:v>8119.5248656444783</c:v>
                </c:pt>
                <c:pt idx="300">
                  <c:v>8055.7197116316756</c:v>
                </c:pt>
                <c:pt idx="301">
                  <c:v>7991.8613866571977</c:v>
                </c:pt>
                <c:pt idx="302">
                  <c:v>7927.9498464119069</c:v>
                </c:pt>
                <c:pt idx="303">
                  <c:v>7863.9850465497466</c:v>
                </c:pt>
                <c:pt idx="304">
                  <c:v>7799.9669426877008</c:v>
                </c:pt>
                <c:pt idx="305">
                  <c:v>7735.8954904057691</c:v>
                </c:pt>
                <c:pt idx="306">
                  <c:v>7671.7706452469356</c:v>
                </c:pt>
                <c:pt idx="307">
                  <c:v>7607.5923627171369</c:v>
                </c:pt>
                <c:pt idx="308">
                  <c:v>7543.3605982852287</c:v>
                </c:pt>
                <c:pt idx="309">
                  <c:v>7479.0753073829628</c:v>
                </c:pt>
                <c:pt idx="310">
                  <c:v>7414.7364454049448</c:v>
                </c:pt>
                <c:pt idx="311">
                  <c:v>7350.3439677086099</c:v>
                </c:pt>
                <c:pt idx="312">
                  <c:v>7285.8978296141968</c:v>
                </c:pt>
                <c:pt idx="313">
                  <c:v>7221.3979864047033</c:v>
                </c:pt>
                <c:pt idx="314">
                  <c:v>7156.8443933258686</c:v>
                </c:pt>
                <c:pt idx="315">
                  <c:v>7092.2370055861356</c:v>
                </c:pt>
                <c:pt idx="316">
                  <c:v>7027.5757783566187</c:v>
                </c:pt>
                <c:pt idx="317">
                  <c:v>6962.8606667710774</c:v>
                </c:pt>
                <c:pt idx="318">
                  <c:v>6898.0916259258811</c:v>
                </c:pt>
                <c:pt idx="319">
                  <c:v>6833.2686108799817</c:v>
                </c:pt>
                <c:pt idx="320">
                  <c:v>6768.3915766548771</c:v>
                </c:pt>
                <c:pt idx="321">
                  <c:v>6703.460478234585</c:v>
                </c:pt>
                <c:pt idx="322">
                  <c:v>6638.4752705656092</c:v>
                </c:pt>
                <c:pt idx="323">
                  <c:v>6573.4359085569085</c:v>
                </c:pt>
                <c:pt idx="324">
                  <c:v>6508.3423470798689</c:v>
                </c:pt>
                <c:pt idx="325">
                  <c:v>6443.1945409682639</c:v>
                </c:pt>
                <c:pt idx="326">
                  <c:v>6377.9924450182334</c:v>
                </c:pt>
                <c:pt idx="327">
                  <c:v>6312.7360139882439</c:v>
                </c:pt>
                <c:pt idx="328">
                  <c:v>6247.4252025990636</c:v>
                </c:pt>
                <c:pt idx="329">
                  <c:v>6182.0599655337246</c:v>
                </c:pt>
                <c:pt idx="330">
                  <c:v>6116.6402574374979</c:v>
                </c:pt>
                <c:pt idx="331">
                  <c:v>6051.1660329178567</c:v>
                </c:pt>
                <c:pt idx="332">
                  <c:v>5985.637246544451</c:v>
                </c:pt>
                <c:pt idx="333">
                  <c:v>5920.0538528490679</c:v>
                </c:pt>
                <c:pt idx="334">
                  <c:v>5854.4158063256036</c:v>
                </c:pt>
                <c:pt idx="335">
                  <c:v>5788.7230614300361</c:v>
                </c:pt>
                <c:pt idx="336">
                  <c:v>5722.9755725803907</c:v>
                </c:pt>
                <c:pt idx="337">
                  <c:v>5657.1732941567025</c:v>
                </c:pt>
                <c:pt idx="338">
                  <c:v>5591.3161805009941</c:v>
                </c:pt>
                <c:pt idx="339">
                  <c:v>5525.4041859172403</c:v>
                </c:pt>
                <c:pt idx="340">
                  <c:v>5459.4372646713337</c:v>
                </c:pt>
                <c:pt idx="341">
                  <c:v>5393.4153709910543</c:v>
                </c:pt>
                <c:pt idx="342">
                  <c:v>5327.3384590660426</c:v>
                </c:pt>
                <c:pt idx="343">
                  <c:v>5261.2064830477584</c:v>
                </c:pt>
                <c:pt idx="344">
                  <c:v>5195.0193970494611</c:v>
                </c:pt>
                <c:pt idx="345">
                  <c:v>5128.7771551461638</c:v>
                </c:pt>
                <c:pt idx="346">
                  <c:v>5062.4797113746145</c:v>
                </c:pt>
                <c:pt idx="347">
                  <c:v>4996.127019733256</c:v>
                </c:pt>
                <c:pt idx="348">
                  <c:v>4929.7190341821961</c:v>
                </c:pt>
                <c:pt idx="349">
                  <c:v>4863.2557086431761</c:v>
                </c:pt>
                <c:pt idx="350">
                  <c:v>4796.7369969995407</c:v>
                </c:pt>
                <c:pt idx="351">
                  <c:v>4730.1628530962016</c:v>
                </c:pt>
                <c:pt idx="352">
                  <c:v>4663.5332307396102</c:v>
                </c:pt>
                <c:pt idx="353">
                  <c:v>4596.8480836977224</c:v>
                </c:pt>
                <c:pt idx="354">
                  <c:v>4530.1073656999661</c:v>
                </c:pt>
                <c:pt idx="355">
                  <c:v>4463.3110304372112</c:v>
                </c:pt>
                <c:pt idx="356">
                  <c:v>4396.4590315617379</c:v>
                </c:pt>
                <c:pt idx="357">
                  <c:v>4329.5513226872017</c:v>
                </c:pt>
                <c:pt idx="358">
                  <c:v>4262.587857388603</c:v>
                </c:pt>
                <c:pt idx="359">
                  <c:v>4195.5685892022548</c:v>
                </c:pt>
                <c:pt idx="360">
                  <c:v>4128.4934716257521</c:v>
                </c:pt>
                <c:pt idx="361">
                  <c:v>4061.3624581179356</c:v>
                </c:pt>
                <c:pt idx="362">
                  <c:v>3994.1755020988621</c:v>
                </c:pt>
                <c:pt idx="363">
                  <c:v>3926.9325569497728</c:v>
                </c:pt>
                <c:pt idx="364">
                  <c:v>3859.6335760130601</c:v>
                </c:pt>
                <c:pt idx="365">
                  <c:v>3792.2785125922328</c:v>
                </c:pt>
                <c:pt idx="366">
                  <c:v>3724.8673199518876</c:v>
                </c:pt>
                <c:pt idx="367">
                  <c:v>3657.3999513176768</c:v>
                </c:pt>
                <c:pt idx="368">
                  <c:v>3589.8763598762703</c:v>
                </c:pt>
                <c:pt idx="369">
                  <c:v>3522.2964987753294</c:v>
                </c:pt>
                <c:pt idx="370">
                  <c:v>3454.6603211234706</c:v>
                </c:pt>
                <c:pt idx="371">
                  <c:v>3386.9677799902352</c:v>
                </c:pt>
                <c:pt idx="372">
                  <c:v>3319.2188284060562</c:v>
                </c:pt>
                <c:pt idx="373">
                  <c:v>3251.4134193622231</c:v>
                </c:pt>
                <c:pt idx="374">
                  <c:v>3183.5515058108535</c:v>
                </c:pt>
                <c:pt idx="375">
                  <c:v>3115.6330406648581</c:v>
                </c:pt>
                <c:pt idx="376">
                  <c:v>3047.6579767979074</c:v>
                </c:pt>
                <c:pt idx="377">
                  <c:v>2979.6262670444007</c:v>
                </c:pt>
                <c:pt idx="378">
                  <c:v>2911.5378641994325</c:v>
                </c:pt>
                <c:pt idx="379">
                  <c:v>2843.3927210187612</c:v>
                </c:pt>
                <c:pt idx="380">
                  <c:v>2775.1907902187718</c:v>
                </c:pt>
                <c:pt idx="381">
                  <c:v>2706.9320244764494</c:v>
                </c:pt>
                <c:pt idx="382">
                  <c:v>2638.6163764293419</c:v>
                </c:pt>
                <c:pt idx="383">
                  <c:v>2570.2437986755281</c:v>
                </c:pt>
                <c:pt idx="384">
                  <c:v>2501.8142437735864</c:v>
                </c:pt>
                <c:pt idx="385">
                  <c:v>2433.3276642425594</c:v>
                </c:pt>
                <c:pt idx="386">
                  <c:v>2364.7840125619236</c:v>
                </c:pt>
                <c:pt idx="387">
                  <c:v>2296.1832411715541</c:v>
                </c:pt>
                <c:pt idx="388">
                  <c:v>2227.5253024716926</c:v>
                </c:pt>
                <c:pt idx="389">
                  <c:v>2158.810148822914</c:v>
                </c:pt>
                <c:pt idx="390">
                  <c:v>2090.0377325460954</c:v>
                </c:pt>
                <c:pt idx="391">
                  <c:v>2021.208005922379</c:v>
                </c:pt>
                <c:pt idx="392">
                  <c:v>1952.3209211931428</c:v>
                </c:pt>
                <c:pt idx="393">
                  <c:v>1883.3764305599659</c:v>
                </c:pt>
                <c:pt idx="394">
                  <c:v>1814.3744861845944</c:v>
                </c:pt>
                <c:pt idx="395">
                  <c:v>1745.3150401889104</c:v>
                </c:pt>
                <c:pt idx="396">
                  <c:v>1676.1980446548962</c:v>
                </c:pt>
                <c:pt idx="397">
                  <c:v>1607.0234516246039</c:v>
                </c:pt>
                <c:pt idx="398">
                  <c:v>1537.7912131001196</c:v>
                </c:pt>
                <c:pt idx="399">
                  <c:v>1468.5012810435317</c:v>
                </c:pt>
                <c:pt idx="400">
                  <c:v>1399.1536073768966</c:v>
                </c:pt>
                <c:pt idx="401">
                  <c:v>1329.7481439822059</c:v>
                </c:pt>
                <c:pt idx="402">
                  <c:v>1260.284842701353</c:v>
                </c:pt>
                <c:pt idx="403">
                  <c:v>1190.7636553360992</c:v>
                </c:pt>
                <c:pt idx="404">
                  <c:v>1121.1845336480412</c:v>
                </c:pt>
                <c:pt idx="405">
                  <c:v>1051.5474293585769</c:v>
                </c:pt>
                <c:pt idx="406">
                  <c:v>981.8522941488709</c:v>
                </c:pt>
                <c:pt idx="407">
                  <c:v>912.09907965982347</c:v>
                </c:pt>
                <c:pt idx="408">
                  <c:v>842.28773749203538</c:v>
                </c:pt>
                <c:pt idx="409">
                  <c:v>772.41821920577411</c:v>
                </c:pt>
                <c:pt idx="410">
                  <c:v>702.49047632094096</c:v>
                </c:pt>
                <c:pt idx="411">
                  <c:v>632.50446031703689</c:v>
                </c:pt>
                <c:pt idx="412">
                  <c:v>562.4601226331298</c:v>
                </c:pt>
                <c:pt idx="413">
                  <c:v>492.35741466781928</c:v>
                </c:pt>
                <c:pt idx="414">
                  <c:v>422.1962877792044</c:v>
                </c:pt>
                <c:pt idx="415">
                  <c:v>351.97669328484909</c:v>
                </c:pt>
                <c:pt idx="416">
                  <c:v>281.6985824617484</c:v>
                </c:pt>
                <c:pt idx="417">
                  <c:v>211.36190654629516</c:v>
                </c:pt>
                <c:pt idx="418">
                  <c:v>140.96661673424572</c:v>
                </c:pt>
                <c:pt idx="419">
                  <c:v>70.51266418068623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6F-49AD-BDBA-BEFD0BE1A617}"/>
            </c:ext>
          </c:extLst>
        </c:ser>
        <c:ser>
          <c:idx val="5"/>
          <c:order val="5"/>
          <c:val>
            <c:numRef>
              <c:f>元利均等!$N$21:$N$440</c:f>
              <c:numCache>
                <c:formatCode>#,##0_);[Red]\(#,##0\)</c:formatCode>
                <c:ptCount val="420"/>
              </c:numCache>
            </c:numRef>
          </c:val>
          <c:extLst>
            <c:ext xmlns:c16="http://schemas.microsoft.com/office/drawing/2014/chart" uri="{C3380CC4-5D6E-409C-BE32-E72D297353CC}">
              <c16:uniqueId val="{00000005-536F-49AD-BDBA-BEFD0BE1A617}"/>
            </c:ext>
          </c:extLst>
        </c:ser>
        <c:ser>
          <c:idx val="6"/>
          <c:order val="6"/>
          <c:val>
            <c:numRef>
              <c:f>元利均等!$O$21:$O$440</c:f>
              <c:numCache>
                <c:formatCode>#,##0_);[Red]\(#,##0\)</c:formatCode>
                <c:ptCount val="420"/>
              </c:numCache>
            </c:numRef>
          </c:val>
          <c:extLst>
            <c:ext xmlns:c16="http://schemas.microsoft.com/office/drawing/2014/chart" uri="{C3380CC4-5D6E-409C-BE32-E72D297353CC}">
              <c16:uniqueId val="{00000006-536F-49AD-BDBA-BEFD0BE1A617}"/>
            </c:ext>
          </c:extLst>
        </c:ser>
        <c:ser>
          <c:idx val="7"/>
          <c:order val="7"/>
          <c:val>
            <c:numRef>
              <c:f>元利均等!$P$21:$P$440</c:f>
              <c:numCache>
                <c:formatCode>#,##0_);[Red]\(#,##0\)</c:formatCode>
                <c:ptCount val="420"/>
              </c:numCache>
            </c:numRef>
          </c:val>
          <c:extLst>
            <c:ext xmlns:c16="http://schemas.microsoft.com/office/drawing/2014/chart" uri="{C3380CC4-5D6E-409C-BE32-E72D297353CC}">
              <c16:uniqueId val="{00000007-536F-49AD-BDBA-BEFD0BE1A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210752"/>
        <c:axId val="187216640"/>
      </c:areaChart>
      <c:catAx>
        <c:axId val="187210752"/>
        <c:scaling>
          <c:orientation val="minMax"/>
        </c:scaling>
        <c:delete val="1"/>
        <c:axPos val="b"/>
        <c:majorTickMark val="out"/>
        <c:minorTickMark val="none"/>
        <c:tickLblPos val="none"/>
        <c:crossAx val="187216640"/>
        <c:crosses val="autoZero"/>
        <c:auto val="1"/>
        <c:lblAlgn val="ctr"/>
        <c:lblOffset val="100"/>
        <c:noMultiLvlLbl val="0"/>
      </c:catAx>
      <c:valAx>
        <c:axId val="187216640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one"/>
        <c:crossAx val="187210752"/>
        <c:crosses val="autoZero"/>
        <c:crossBetween val="midCat"/>
      </c:valAx>
    </c:plotArea>
    <c:plotVisOnly val="1"/>
    <c:dispBlanksAs val="zero"/>
    <c:showDLblsOverMax val="0"/>
  </c:chart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 sz="1100" b="0">
                <a:latin typeface="+mj-ea"/>
                <a:ea typeface="+mj-ea"/>
              </a:rPr>
              <a:t>金利推移</a:t>
            </a:r>
          </a:p>
        </c:rich>
      </c:tx>
      <c:layout>
        <c:manualLayout>
          <c:xMode val="edge"/>
          <c:yMode val="edge"/>
          <c:x val="0.34017713921218012"/>
          <c:y val="9.9196903202200728E-3"/>
        </c:manualLayout>
      </c:layout>
      <c:overlay val="1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24116043016747268"/>
          <c:y val="0.18921718676608296"/>
          <c:w val="0.69263589401149273"/>
          <c:h val="0.71109144876555963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元金均等!$AN$21:$AN$440</c:f>
              <c:numCache>
                <c:formatCode>#,##0.000;[Red]\-#,##0.000</c:formatCode>
                <c:ptCount val="420"/>
                <c:pt idx="0">
                  <c:v>1.1000000000000001</c:v>
                </c:pt>
                <c:pt idx="1">
                  <c:v>1.1000000000000001</c:v>
                </c:pt>
                <c:pt idx="2">
                  <c:v>1.1000000000000001</c:v>
                </c:pt>
                <c:pt idx="3">
                  <c:v>1.1000000000000001</c:v>
                </c:pt>
                <c:pt idx="4">
                  <c:v>1.1000000000000001</c:v>
                </c:pt>
                <c:pt idx="5">
                  <c:v>1.1000000000000001</c:v>
                </c:pt>
                <c:pt idx="6">
                  <c:v>1.1000000000000001</c:v>
                </c:pt>
                <c:pt idx="7">
                  <c:v>1.1000000000000001</c:v>
                </c:pt>
                <c:pt idx="8">
                  <c:v>1.1000000000000001</c:v>
                </c:pt>
                <c:pt idx="9">
                  <c:v>1.1000000000000001</c:v>
                </c:pt>
                <c:pt idx="10">
                  <c:v>1.1000000000000001</c:v>
                </c:pt>
                <c:pt idx="11">
                  <c:v>1.1000000000000001</c:v>
                </c:pt>
                <c:pt idx="12">
                  <c:v>1.1000000000000001</c:v>
                </c:pt>
                <c:pt idx="13">
                  <c:v>1.1000000000000001</c:v>
                </c:pt>
                <c:pt idx="14">
                  <c:v>1.1000000000000001</c:v>
                </c:pt>
                <c:pt idx="15">
                  <c:v>1.1000000000000001</c:v>
                </c:pt>
                <c:pt idx="16">
                  <c:v>1.1000000000000001</c:v>
                </c:pt>
                <c:pt idx="17">
                  <c:v>1.1000000000000001</c:v>
                </c:pt>
                <c:pt idx="18">
                  <c:v>1.1000000000000001</c:v>
                </c:pt>
                <c:pt idx="19">
                  <c:v>1.1000000000000001</c:v>
                </c:pt>
                <c:pt idx="20">
                  <c:v>1.1000000000000001</c:v>
                </c:pt>
                <c:pt idx="21">
                  <c:v>1.1000000000000001</c:v>
                </c:pt>
                <c:pt idx="22">
                  <c:v>1.1000000000000001</c:v>
                </c:pt>
                <c:pt idx="23">
                  <c:v>1.1000000000000001</c:v>
                </c:pt>
                <c:pt idx="24">
                  <c:v>1.1000000000000001</c:v>
                </c:pt>
                <c:pt idx="25">
                  <c:v>1.1000000000000001</c:v>
                </c:pt>
                <c:pt idx="26">
                  <c:v>1.1000000000000001</c:v>
                </c:pt>
                <c:pt idx="27">
                  <c:v>1.1000000000000001</c:v>
                </c:pt>
                <c:pt idx="28">
                  <c:v>1.1000000000000001</c:v>
                </c:pt>
                <c:pt idx="29">
                  <c:v>1.1000000000000001</c:v>
                </c:pt>
                <c:pt idx="30">
                  <c:v>1.1000000000000001</c:v>
                </c:pt>
                <c:pt idx="31">
                  <c:v>1.1000000000000001</c:v>
                </c:pt>
                <c:pt idx="32">
                  <c:v>1.1000000000000001</c:v>
                </c:pt>
                <c:pt idx="33">
                  <c:v>1.1000000000000001</c:v>
                </c:pt>
                <c:pt idx="34">
                  <c:v>1.1000000000000001</c:v>
                </c:pt>
                <c:pt idx="35">
                  <c:v>1.1000000000000001</c:v>
                </c:pt>
                <c:pt idx="36">
                  <c:v>1.1000000000000001</c:v>
                </c:pt>
                <c:pt idx="37">
                  <c:v>1.1000000000000001</c:v>
                </c:pt>
                <c:pt idx="38">
                  <c:v>1.1000000000000001</c:v>
                </c:pt>
                <c:pt idx="39">
                  <c:v>1.1000000000000001</c:v>
                </c:pt>
                <c:pt idx="40">
                  <c:v>1.1000000000000001</c:v>
                </c:pt>
                <c:pt idx="41">
                  <c:v>1.1000000000000001</c:v>
                </c:pt>
                <c:pt idx="42">
                  <c:v>1.1000000000000001</c:v>
                </c:pt>
                <c:pt idx="43">
                  <c:v>1.1000000000000001</c:v>
                </c:pt>
                <c:pt idx="44">
                  <c:v>1.1000000000000001</c:v>
                </c:pt>
                <c:pt idx="45">
                  <c:v>1.1000000000000001</c:v>
                </c:pt>
                <c:pt idx="46">
                  <c:v>1.1000000000000001</c:v>
                </c:pt>
                <c:pt idx="47">
                  <c:v>1.1000000000000001</c:v>
                </c:pt>
                <c:pt idx="48">
                  <c:v>1.1000000000000001</c:v>
                </c:pt>
                <c:pt idx="49">
                  <c:v>1.1000000000000001</c:v>
                </c:pt>
                <c:pt idx="50">
                  <c:v>1.1000000000000001</c:v>
                </c:pt>
                <c:pt idx="51">
                  <c:v>1.1000000000000001</c:v>
                </c:pt>
                <c:pt idx="52">
                  <c:v>1.1000000000000001</c:v>
                </c:pt>
                <c:pt idx="53">
                  <c:v>1.1000000000000001</c:v>
                </c:pt>
                <c:pt idx="54">
                  <c:v>1.1000000000000001</c:v>
                </c:pt>
                <c:pt idx="55">
                  <c:v>1.1000000000000001</c:v>
                </c:pt>
                <c:pt idx="56">
                  <c:v>1.1000000000000001</c:v>
                </c:pt>
                <c:pt idx="57">
                  <c:v>1.1000000000000001</c:v>
                </c:pt>
                <c:pt idx="58">
                  <c:v>1.1000000000000001</c:v>
                </c:pt>
                <c:pt idx="59">
                  <c:v>1.1000000000000001</c:v>
                </c:pt>
                <c:pt idx="60">
                  <c:v>1.1000000000000001</c:v>
                </c:pt>
                <c:pt idx="61">
                  <c:v>1.1000000000000001</c:v>
                </c:pt>
                <c:pt idx="62">
                  <c:v>1.1000000000000001</c:v>
                </c:pt>
                <c:pt idx="63">
                  <c:v>1.1000000000000001</c:v>
                </c:pt>
                <c:pt idx="64">
                  <c:v>1.1000000000000001</c:v>
                </c:pt>
                <c:pt idx="65">
                  <c:v>1.1000000000000001</c:v>
                </c:pt>
                <c:pt idx="66">
                  <c:v>1.1000000000000001</c:v>
                </c:pt>
                <c:pt idx="67">
                  <c:v>1.1000000000000001</c:v>
                </c:pt>
                <c:pt idx="68">
                  <c:v>1.1000000000000001</c:v>
                </c:pt>
                <c:pt idx="69">
                  <c:v>1.1000000000000001</c:v>
                </c:pt>
                <c:pt idx="70">
                  <c:v>1.1000000000000001</c:v>
                </c:pt>
                <c:pt idx="71">
                  <c:v>1.1000000000000001</c:v>
                </c:pt>
                <c:pt idx="72">
                  <c:v>1.1000000000000001</c:v>
                </c:pt>
                <c:pt idx="73">
                  <c:v>1.1000000000000001</c:v>
                </c:pt>
                <c:pt idx="74">
                  <c:v>1.1000000000000001</c:v>
                </c:pt>
                <c:pt idx="75">
                  <c:v>1.1000000000000001</c:v>
                </c:pt>
                <c:pt idx="76">
                  <c:v>1.1000000000000001</c:v>
                </c:pt>
                <c:pt idx="77">
                  <c:v>1.1000000000000001</c:v>
                </c:pt>
                <c:pt idx="78">
                  <c:v>1.1000000000000001</c:v>
                </c:pt>
                <c:pt idx="79">
                  <c:v>1.1000000000000001</c:v>
                </c:pt>
                <c:pt idx="80">
                  <c:v>1.1000000000000001</c:v>
                </c:pt>
                <c:pt idx="81">
                  <c:v>1.1000000000000001</c:v>
                </c:pt>
                <c:pt idx="82">
                  <c:v>1.1000000000000001</c:v>
                </c:pt>
                <c:pt idx="83">
                  <c:v>1.1000000000000001</c:v>
                </c:pt>
                <c:pt idx="84">
                  <c:v>1.1000000000000001</c:v>
                </c:pt>
                <c:pt idx="85">
                  <c:v>1.1000000000000001</c:v>
                </c:pt>
                <c:pt idx="86">
                  <c:v>1.1000000000000001</c:v>
                </c:pt>
                <c:pt idx="87">
                  <c:v>1.1000000000000001</c:v>
                </c:pt>
                <c:pt idx="88">
                  <c:v>1.1000000000000001</c:v>
                </c:pt>
                <c:pt idx="89">
                  <c:v>1.1000000000000001</c:v>
                </c:pt>
                <c:pt idx="90">
                  <c:v>1.1000000000000001</c:v>
                </c:pt>
                <c:pt idx="91">
                  <c:v>1.1000000000000001</c:v>
                </c:pt>
                <c:pt idx="92">
                  <c:v>1.1000000000000001</c:v>
                </c:pt>
                <c:pt idx="93">
                  <c:v>1.1000000000000001</c:v>
                </c:pt>
                <c:pt idx="94">
                  <c:v>1.1000000000000001</c:v>
                </c:pt>
                <c:pt idx="95">
                  <c:v>1.1000000000000001</c:v>
                </c:pt>
                <c:pt idx="96">
                  <c:v>1.1000000000000001</c:v>
                </c:pt>
                <c:pt idx="97">
                  <c:v>1.1000000000000001</c:v>
                </c:pt>
                <c:pt idx="98">
                  <c:v>1.1000000000000001</c:v>
                </c:pt>
                <c:pt idx="99">
                  <c:v>1.1000000000000001</c:v>
                </c:pt>
                <c:pt idx="100">
                  <c:v>1.1000000000000001</c:v>
                </c:pt>
                <c:pt idx="101">
                  <c:v>1.1000000000000001</c:v>
                </c:pt>
                <c:pt idx="102">
                  <c:v>1.1000000000000001</c:v>
                </c:pt>
                <c:pt idx="103">
                  <c:v>1.1000000000000001</c:v>
                </c:pt>
                <c:pt idx="104">
                  <c:v>1.1000000000000001</c:v>
                </c:pt>
                <c:pt idx="105">
                  <c:v>1.1000000000000001</c:v>
                </c:pt>
                <c:pt idx="106">
                  <c:v>1.1000000000000001</c:v>
                </c:pt>
                <c:pt idx="107">
                  <c:v>1.1000000000000001</c:v>
                </c:pt>
                <c:pt idx="108">
                  <c:v>1.1000000000000001</c:v>
                </c:pt>
                <c:pt idx="109">
                  <c:v>1.1000000000000001</c:v>
                </c:pt>
                <c:pt idx="110">
                  <c:v>1.1000000000000001</c:v>
                </c:pt>
                <c:pt idx="111">
                  <c:v>1.1000000000000001</c:v>
                </c:pt>
                <c:pt idx="112">
                  <c:v>1.1000000000000001</c:v>
                </c:pt>
                <c:pt idx="113">
                  <c:v>1.1000000000000001</c:v>
                </c:pt>
                <c:pt idx="114">
                  <c:v>1.1000000000000001</c:v>
                </c:pt>
                <c:pt idx="115">
                  <c:v>1.1000000000000001</c:v>
                </c:pt>
                <c:pt idx="116">
                  <c:v>1.1000000000000001</c:v>
                </c:pt>
                <c:pt idx="117">
                  <c:v>1.1000000000000001</c:v>
                </c:pt>
                <c:pt idx="118">
                  <c:v>1.1000000000000001</c:v>
                </c:pt>
                <c:pt idx="119">
                  <c:v>1.1000000000000001</c:v>
                </c:pt>
                <c:pt idx="120">
                  <c:v>1.1000000000000001</c:v>
                </c:pt>
                <c:pt idx="121">
                  <c:v>1.1000000000000001</c:v>
                </c:pt>
                <c:pt idx="122">
                  <c:v>1.1000000000000001</c:v>
                </c:pt>
                <c:pt idx="123">
                  <c:v>1.1000000000000001</c:v>
                </c:pt>
                <c:pt idx="124">
                  <c:v>1.1000000000000001</c:v>
                </c:pt>
                <c:pt idx="125">
                  <c:v>1.1000000000000001</c:v>
                </c:pt>
                <c:pt idx="126">
                  <c:v>1.1000000000000001</c:v>
                </c:pt>
                <c:pt idx="127">
                  <c:v>1.1000000000000001</c:v>
                </c:pt>
                <c:pt idx="128">
                  <c:v>1.1000000000000001</c:v>
                </c:pt>
                <c:pt idx="129">
                  <c:v>1.1000000000000001</c:v>
                </c:pt>
                <c:pt idx="130">
                  <c:v>1.1000000000000001</c:v>
                </c:pt>
                <c:pt idx="131">
                  <c:v>1.1000000000000001</c:v>
                </c:pt>
                <c:pt idx="132">
                  <c:v>1.1000000000000001</c:v>
                </c:pt>
                <c:pt idx="133">
                  <c:v>1.1000000000000001</c:v>
                </c:pt>
                <c:pt idx="134">
                  <c:v>1.1000000000000001</c:v>
                </c:pt>
                <c:pt idx="135">
                  <c:v>1.1000000000000001</c:v>
                </c:pt>
                <c:pt idx="136">
                  <c:v>1.1000000000000001</c:v>
                </c:pt>
                <c:pt idx="137">
                  <c:v>1.1000000000000001</c:v>
                </c:pt>
                <c:pt idx="138">
                  <c:v>1.1000000000000001</c:v>
                </c:pt>
                <c:pt idx="139">
                  <c:v>1.1000000000000001</c:v>
                </c:pt>
                <c:pt idx="140">
                  <c:v>1.1000000000000001</c:v>
                </c:pt>
                <c:pt idx="141">
                  <c:v>1.1000000000000001</c:v>
                </c:pt>
                <c:pt idx="142">
                  <c:v>1.1000000000000001</c:v>
                </c:pt>
                <c:pt idx="143">
                  <c:v>1.1000000000000001</c:v>
                </c:pt>
                <c:pt idx="144">
                  <c:v>1.1000000000000001</c:v>
                </c:pt>
                <c:pt idx="145">
                  <c:v>1.1000000000000001</c:v>
                </c:pt>
                <c:pt idx="146">
                  <c:v>1.1000000000000001</c:v>
                </c:pt>
                <c:pt idx="147">
                  <c:v>1.1000000000000001</c:v>
                </c:pt>
                <c:pt idx="148">
                  <c:v>1.1000000000000001</c:v>
                </c:pt>
                <c:pt idx="149">
                  <c:v>1.1000000000000001</c:v>
                </c:pt>
                <c:pt idx="150">
                  <c:v>1.1000000000000001</c:v>
                </c:pt>
                <c:pt idx="151">
                  <c:v>1.1000000000000001</c:v>
                </c:pt>
                <c:pt idx="152">
                  <c:v>1.1000000000000001</c:v>
                </c:pt>
                <c:pt idx="153">
                  <c:v>1.1000000000000001</c:v>
                </c:pt>
                <c:pt idx="154">
                  <c:v>1.1000000000000001</c:v>
                </c:pt>
                <c:pt idx="155">
                  <c:v>1.1000000000000001</c:v>
                </c:pt>
                <c:pt idx="156">
                  <c:v>1.1000000000000001</c:v>
                </c:pt>
                <c:pt idx="157">
                  <c:v>1.1000000000000001</c:v>
                </c:pt>
                <c:pt idx="158">
                  <c:v>1.1000000000000001</c:v>
                </c:pt>
                <c:pt idx="159">
                  <c:v>1.1000000000000001</c:v>
                </c:pt>
                <c:pt idx="160">
                  <c:v>1.1000000000000001</c:v>
                </c:pt>
                <c:pt idx="161">
                  <c:v>1.1000000000000001</c:v>
                </c:pt>
                <c:pt idx="162">
                  <c:v>1.1000000000000001</c:v>
                </c:pt>
                <c:pt idx="163">
                  <c:v>1.1000000000000001</c:v>
                </c:pt>
                <c:pt idx="164">
                  <c:v>1.1000000000000001</c:v>
                </c:pt>
                <c:pt idx="165">
                  <c:v>1.1000000000000001</c:v>
                </c:pt>
                <c:pt idx="166">
                  <c:v>1.1000000000000001</c:v>
                </c:pt>
                <c:pt idx="167">
                  <c:v>1.1000000000000001</c:v>
                </c:pt>
                <c:pt idx="168">
                  <c:v>1.1000000000000001</c:v>
                </c:pt>
                <c:pt idx="169">
                  <c:v>1.1000000000000001</c:v>
                </c:pt>
                <c:pt idx="170">
                  <c:v>1.1000000000000001</c:v>
                </c:pt>
                <c:pt idx="171">
                  <c:v>1.1000000000000001</c:v>
                </c:pt>
                <c:pt idx="172">
                  <c:v>1.1000000000000001</c:v>
                </c:pt>
                <c:pt idx="173">
                  <c:v>1.1000000000000001</c:v>
                </c:pt>
                <c:pt idx="174">
                  <c:v>1.1000000000000001</c:v>
                </c:pt>
                <c:pt idx="175">
                  <c:v>1.1000000000000001</c:v>
                </c:pt>
                <c:pt idx="176">
                  <c:v>1.1000000000000001</c:v>
                </c:pt>
                <c:pt idx="177">
                  <c:v>1.1000000000000001</c:v>
                </c:pt>
                <c:pt idx="178">
                  <c:v>1.1000000000000001</c:v>
                </c:pt>
                <c:pt idx="179">
                  <c:v>1.1000000000000001</c:v>
                </c:pt>
                <c:pt idx="180">
                  <c:v>1.1000000000000001</c:v>
                </c:pt>
                <c:pt idx="181">
                  <c:v>1.1000000000000001</c:v>
                </c:pt>
                <c:pt idx="182">
                  <c:v>1.1000000000000001</c:v>
                </c:pt>
                <c:pt idx="183">
                  <c:v>1.1000000000000001</c:v>
                </c:pt>
                <c:pt idx="184">
                  <c:v>1.1000000000000001</c:v>
                </c:pt>
                <c:pt idx="185">
                  <c:v>1.1000000000000001</c:v>
                </c:pt>
                <c:pt idx="186">
                  <c:v>1.1000000000000001</c:v>
                </c:pt>
                <c:pt idx="187">
                  <c:v>1.1000000000000001</c:v>
                </c:pt>
                <c:pt idx="188">
                  <c:v>1.1000000000000001</c:v>
                </c:pt>
                <c:pt idx="189">
                  <c:v>1.1000000000000001</c:v>
                </c:pt>
                <c:pt idx="190">
                  <c:v>1.1000000000000001</c:v>
                </c:pt>
                <c:pt idx="191">
                  <c:v>1.1000000000000001</c:v>
                </c:pt>
                <c:pt idx="192">
                  <c:v>1.1000000000000001</c:v>
                </c:pt>
                <c:pt idx="193">
                  <c:v>1.1000000000000001</c:v>
                </c:pt>
                <c:pt idx="194">
                  <c:v>1.1000000000000001</c:v>
                </c:pt>
                <c:pt idx="195">
                  <c:v>1.1000000000000001</c:v>
                </c:pt>
                <c:pt idx="196">
                  <c:v>1.1000000000000001</c:v>
                </c:pt>
                <c:pt idx="197">
                  <c:v>1.1000000000000001</c:v>
                </c:pt>
                <c:pt idx="198">
                  <c:v>1.1000000000000001</c:v>
                </c:pt>
                <c:pt idx="199">
                  <c:v>1.1000000000000001</c:v>
                </c:pt>
                <c:pt idx="200">
                  <c:v>1.1000000000000001</c:v>
                </c:pt>
                <c:pt idx="201">
                  <c:v>1.1000000000000001</c:v>
                </c:pt>
                <c:pt idx="202">
                  <c:v>1.1000000000000001</c:v>
                </c:pt>
                <c:pt idx="203">
                  <c:v>1.1000000000000001</c:v>
                </c:pt>
                <c:pt idx="204">
                  <c:v>1.1000000000000001</c:v>
                </c:pt>
                <c:pt idx="205">
                  <c:v>1.1000000000000001</c:v>
                </c:pt>
                <c:pt idx="206">
                  <c:v>1.1000000000000001</c:v>
                </c:pt>
                <c:pt idx="207">
                  <c:v>1.1000000000000001</c:v>
                </c:pt>
                <c:pt idx="208">
                  <c:v>1.1000000000000001</c:v>
                </c:pt>
                <c:pt idx="209">
                  <c:v>1.1000000000000001</c:v>
                </c:pt>
                <c:pt idx="210">
                  <c:v>1.1000000000000001</c:v>
                </c:pt>
                <c:pt idx="211">
                  <c:v>1.1000000000000001</c:v>
                </c:pt>
                <c:pt idx="212">
                  <c:v>1.1000000000000001</c:v>
                </c:pt>
                <c:pt idx="213">
                  <c:v>1.1000000000000001</c:v>
                </c:pt>
                <c:pt idx="214">
                  <c:v>1.1000000000000001</c:v>
                </c:pt>
                <c:pt idx="215">
                  <c:v>1.1000000000000001</c:v>
                </c:pt>
                <c:pt idx="216">
                  <c:v>1.1000000000000001</c:v>
                </c:pt>
                <c:pt idx="217">
                  <c:v>1.1000000000000001</c:v>
                </c:pt>
                <c:pt idx="218">
                  <c:v>1.1000000000000001</c:v>
                </c:pt>
                <c:pt idx="219">
                  <c:v>1.1000000000000001</c:v>
                </c:pt>
                <c:pt idx="220">
                  <c:v>1.1000000000000001</c:v>
                </c:pt>
                <c:pt idx="221">
                  <c:v>1.1000000000000001</c:v>
                </c:pt>
                <c:pt idx="222">
                  <c:v>1.1000000000000001</c:v>
                </c:pt>
                <c:pt idx="223">
                  <c:v>1.1000000000000001</c:v>
                </c:pt>
                <c:pt idx="224">
                  <c:v>1.1000000000000001</c:v>
                </c:pt>
                <c:pt idx="225">
                  <c:v>1.1000000000000001</c:v>
                </c:pt>
                <c:pt idx="226">
                  <c:v>1.1000000000000001</c:v>
                </c:pt>
                <c:pt idx="227">
                  <c:v>1.1000000000000001</c:v>
                </c:pt>
                <c:pt idx="228">
                  <c:v>1.1000000000000001</c:v>
                </c:pt>
                <c:pt idx="229">
                  <c:v>1.1000000000000001</c:v>
                </c:pt>
                <c:pt idx="230">
                  <c:v>1.1000000000000001</c:v>
                </c:pt>
                <c:pt idx="231">
                  <c:v>1.1000000000000001</c:v>
                </c:pt>
                <c:pt idx="232">
                  <c:v>1.1000000000000001</c:v>
                </c:pt>
                <c:pt idx="233">
                  <c:v>1.1000000000000001</c:v>
                </c:pt>
                <c:pt idx="234">
                  <c:v>1.1000000000000001</c:v>
                </c:pt>
                <c:pt idx="235">
                  <c:v>1.1000000000000001</c:v>
                </c:pt>
                <c:pt idx="236">
                  <c:v>1.1000000000000001</c:v>
                </c:pt>
                <c:pt idx="237">
                  <c:v>1.1000000000000001</c:v>
                </c:pt>
                <c:pt idx="238">
                  <c:v>1.1000000000000001</c:v>
                </c:pt>
                <c:pt idx="239">
                  <c:v>1.1000000000000001</c:v>
                </c:pt>
                <c:pt idx="240">
                  <c:v>1.1000000000000001</c:v>
                </c:pt>
                <c:pt idx="241">
                  <c:v>1.1000000000000001</c:v>
                </c:pt>
                <c:pt idx="242">
                  <c:v>1.1000000000000001</c:v>
                </c:pt>
                <c:pt idx="243">
                  <c:v>1.1000000000000001</c:v>
                </c:pt>
                <c:pt idx="244">
                  <c:v>1.1000000000000001</c:v>
                </c:pt>
                <c:pt idx="245">
                  <c:v>1.1000000000000001</c:v>
                </c:pt>
                <c:pt idx="246">
                  <c:v>1.1000000000000001</c:v>
                </c:pt>
                <c:pt idx="247">
                  <c:v>1.1000000000000001</c:v>
                </c:pt>
                <c:pt idx="248">
                  <c:v>1.1000000000000001</c:v>
                </c:pt>
                <c:pt idx="249">
                  <c:v>1.1000000000000001</c:v>
                </c:pt>
                <c:pt idx="250">
                  <c:v>1.1000000000000001</c:v>
                </c:pt>
                <c:pt idx="251">
                  <c:v>1.1000000000000001</c:v>
                </c:pt>
                <c:pt idx="252">
                  <c:v>1.1000000000000001</c:v>
                </c:pt>
                <c:pt idx="253">
                  <c:v>1.1000000000000001</c:v>
                </c:pt>
                <c:pt idx="254">
                  <c:v>1.1000000000000001</c:v>
                </c:pt>
                <c:pt idx="255">
                  <c:v>1.1000000000000001</c:v>
                </c:pt>
                <c:pt idx="256">
                  <c:v>1.1000000000000001</c:v>
                </c:pt>
                <c:pt idx="257">
                  <c:v>1.1000000000000001</c:v>
                </c:pt>
                <c:pt idx="258">
                  <c:v>1.1000000000000001</c:v>
                </c:pt>
                <c:pt idx="259">
                  <c:v>1.1000000000000001</c:v>
                </c:pt>
                <c:pt idx="260">
                  <c:v>1.1000000000000001</c:v>
                </c:pt>
                <c:pt idx="261">
                  <c:v>1.1000000000000001</c:v>
                </c:pt>
                <c:pt idx="262">
                  <c:v>1.1000000000000001</c:v>
                </c:pt>
                <c:pt idx="263">
                  <c:v>1.1000000000000001</c:v>
                </c:pt>
                <c:pt idx="264">
                  <c:v>1.1000000000000001</c:v>
                </c:pt>
                <c:pt idx="265">
                  <c:v>1.1000000000000001</c:v>
                </c:pt>
                <c:pt idx="266">
                  <c:v>1.1000000000000001</c:v>
                </c:pt>
                <c:pt idx="267">
                  <c:v>1.1000000000000001</c:v>
                </c:pt>
                <c:pt idx="268">
                  <c:v>1.1000000000000001</c:v>
                </c:pt>
                <c:pt idx="269">
                  <c:v>1.1000000000000001</c:v>
                </c:pt>
                <c:pt idx="270">
                  <c:v>1.1000000000000001</c:v>
                </c:pt>
                <c:pt idx="271">
                  <c:v>1.1000000000000001</c:v>
                </c:pt>
                <c:pt idx="272">
                  <c:v>1.1000000000000001</c:v>
                </c:pt>
                <c:pt idx="273">
                  <c:v>1.1000000000000001</c:v>
                </c:pt>
                <c:pt idx="274">
                  <c:v>1.1000000000000001</c:v>
                </c:pt>
                <c:pt idx="275">
                  <c:v>1.1000000000000001</c:v>
                </c:pt>
                <c:pt idx="276">
                  <c:v>1.1000000000000001</c:v>
                </c:pt>
                <c:pt idx="277">
                  <c:v>1.1000000000000001</c:v>
                </c:pt>
                <c:pt idx="278">
                  <c:v>1.1000000000000001</c:v>
                </c:pt>
                <c:pt idx="279">
                  <c:v>1.1000000000000001</c:v>
                </c:pt>
                <c:pt idx="280">
                  <c:v>1.1000000000000001</c:v>
                </c:pt>
                <c:pt idx="281">
                  <c:v>1.1000000000000001</c:v>
                </c:pt>
                <c:pt idx="282">
                  <c:v>1.1000000000000001</c:v>
                </c:pt>
                <c:pt idx="283">
                  <c:v>1.1000000000000001</c:v>
                </c:pt>
                <c:pt idx="284">
                  <c:v>1.1000000000000001</c:v>
                </c:pt>
                <c:pt idx="285">
                  <c:v>1.1000000000000001</c:v>
                </c:pt>
                <c:pt idx="286">
                  <c:v>1.1000000000000001</c:v>
                </c:pt>
                <c:pt idx="287">
                  <c:v>1.1000000000000001</c:v>
                </c:pt>
                <c:pt idx="288">
                  <c:v>1.1000000000000001</c:v>
                </c:pt>
                <c:pt idx="289">
                  <c:v>1.1000000000000001</c:v>
                </c:pt>
                <c:pt idx="290">
                  <c:v>1.1000000000000001</c:v>
                </c:pt>
                <c:pt idx="291">
                  <c:v>1.1000000000000001</c:v>
                </c:pt>
                <c:pt idx="292">
                  <c:v>1.1000000000000001</c:v>
                </c:pt>
                <c:pt idx="293">
                  <c:v>1.1000000000000001</c:v>
                </c:pt>
                <c:pt idx="294">
                  <c:v>1.1000000000000001</c:v>
                </c:pt>
                <c:pt idx="295">
                  <c:v>1.1000000000000001</c:v>
                </c:pt>
                <c:pt idx="296">
                  <c:v>1.1000000000000001</c:v>
                </c:pt>
                <c:pt idx="297">
                  <c:v>1.1000000000000001</c:v>
                </c:pt>
                <c:pt idx="298">
                  <c:v>1.1000000000000001</c:v>
                </c:pt>
                <c:pt idx="299">
                  <c:v>1.1000000000000001</c:v>
                </c:pt>
                <c:pt idx="300">
                  <c:v>1.1000000000000001</c:v>
                </c:pt>
                <c:pt idx="301">
                  <c:v>1.1000000000000001</c:v>
                </c:pt>
                <c:pt idx="302">
                  <c:v>1.1000000000000001</c:v>
                </c:pt>
                <c:pt idx="303">
                  <c:v>1.1000000000000001</c:v>
                </c:pt>
                <c:pt idx="304">
                  <c:v>1.1000000000000001</c:v>
                </c:pt>
                <c:pt idx="305">
                  <c:v>1.1000000000000001</c:v>
                </c:pt>
                <c:pt idx="306">
                  <c:v>1.1000000000000001</c:v>
                </c:pt>
                <c:pt idx="307">
                  <c:v>1.1000000000000001</c:v>
                </c:pt>
                <c:pt idx="308">
                  <c:v>1.1000000000000001</c:v>
                </c:pt>
                <c:pt idx="309">
                  <c:v>1.1000000000000001</c:v>
                </c:pt>
                <c:pt idx="310">
                  <c:v>1.1000000000000001</c:v>
                </c:pt>
                <c:pt idx="311">
                  <c:v>1.1000000000000001</c:v>
                </c:pt>
                <c:pt idx="312">
                  <c:v>1.1000000000000001</c:v>
                </c:pt>
                <c:pt idx="313">
                  <c:v>1.1000000000000001</c:v>
                </c:pt>
                <c:pt idx="314">
                  <c:v>1.1000000000000001</c:v>
                </c:pt>
                <c:pt idx="315">
                  <c:v>1.1000000000000001</c:v>
                </c:pt>
                <c:pt idx="316">
                  <c:v>1.1000000000000001</c:v>
                </c:pt>
                <c:pt idx="317">
                  <c:v>1.1000000000000001</c:v>
                </c:pt>
                <c:pt idx="318">
                  <c:v>1.1000000000000001</c:v>
                </c:pt>
                <c:pt idx="319">
                  <c:v>1.1000000000000001</c:v>
                </c:pt>
                <c:pt idx="320">
                  <c:v>1.1000000000000001</c:v>
                </c:pt>
                <c:pt idx="321">
                  <c:v>1.1000000000000001</c:v>
                </c:pt>
                <c:pt idx="322">
                  <c:v>1.1000000000000001</c:v>
                </c:pt>
                <c:pt idx="323">
                  <c:v>1.1000000000000001</c:v>
                </c:pt>
                <c:pt idx="324">
                  <c:v>1.1000000000000001</c:v>
                </c:pt>
                <c:pt idx="325">
                  <c:v>1.1000000000000001</c:v>
                </c:pt>
                <c:pt idx="326">
                  <c:v>1.1000000000000001</c:v>
                </c:pt>
                <c:pt idx="327">
                  <c:v>1.1000000000000001</c:v>
                </c:pt>
                <c:pt idx="328">
                  <c:v>1.1000000000000001</c:v>
                </c:pt>
                <c:pt idx="329">
                  <c:v>1.1000000000000001</c:v>
                </c:pt>
                <c:pt idx="330">
                  <c:v>1.1000000000000001</c:v>
                </c:pt>
                <c:pt idx="331">
                  <c:v>1.1000000000000001</c:v>
                </c:pt>
                <c:pt idx="332">
                  <c:v>1.1000000000000001</c:v>
                </c:pt>
                <c:pt idx="333">
                  <c:v>1.1000000000000001</c:v>
                </c:pt>
                <c:pt idx="334">
                  <c:v>1.1000000000000001</c:v>
                </c:pt>
                <c:pt idx="335">
                  <c:v>1.1000000000000001</c:v>
                </c:pt>
                <c:pt idx="336">
                  <c:v>1.1000000000000001</c:v>
                </c:pt>
                <c:pt idx="337">
                  <c:v>1.1000000000000001</c:v>
                </c:pt>
                <c:pt idx="338">
                  <c:v>1.1000000000000001</c:v>
                </c:pt>
                <c:pt idx="339">
                  <c:v>1.1000000000000001</c:v>
                </c:pt>
                <c:pt idx="340">
                  <c:v>1.1000000000000001</c:v>
                </c:pt>
                <c:pt idx="341">
                  <c:v>1.1000000000000001</c:v>
                </c:pt>
                <c:pt idx="342">
                  <c:v>1.1000000000000001</c:v>
                </c:pt>
                <c:pt idx="343">
                  <c:v>1.1000000000000001</c:v>
                </c:pt>
                <c:pt idx="344">
                  <c:v>1.1000000000000001</c:v>
                </c:pt>
                <c:pt idx="345">
                  <c:v>1.1000000000000001</c:v>
                </c:pt>
                <c:pt idx="346">
                  <c:v>1.1000000000000001</c:v>
                </c:pt>
                <c:pt idx="347">
                  <c:v>1.1000000000000001</c:v>
                </c:pt>
                <c:pt idx="348">
                  <c:v>1.1000000000000001</c:v>
                </c:pt>
                <c:pt idx="349">
                  <c:v>1.1000000000000001</c:v>
                </c:pt>
                <c:pt idx="350">
                  <c:v>1.1000000000000001</c:v>
                </c:pt>
                <c:pt idx="351">
                  <c:v>1.1000000000000001</c:v>
                </c:pt>
                <c:pt idx="352">
                  <c:v>1.1000000000000001</c:v>
                </c:pt>
                <c:pt idx="353">
                  <c:v>1.1000000000000001</c:v>
                </c:pt>
                <c:pt idx="354">
                  <c:v>1.1000000000000001</c:v>
                </c:pt>
                <c:pt idx="355">
                  <c:v>1.1000000000000001</c:v>
                </c:pt>
                <c:pt idx="356">
                  <c:v>1.1000000000000001</c:v>
                </c:pt>
                <c:pt idx="357">
                  <c:v>1.1000000000000001</c:v>
                </c:pt>
                <c:pt idx="358">
                  <c:v>1.1000000000000001</c:v>
                </c:pt>
                <c:pt idx="359">
                  <c:v>1.1000000000000001</c:v>
                </c:pt>
                <c:pt idx="360">
                  <c:v>1.1000000000000001</c:v>
                </c:pt>
                <c:pt idx="361">
                  <c:v>1.1000000000000001</c:v>
                </c:pt>
                <c:pt idx="362">
                  <c:v>1.1000000000000001</c:v>
                </c:pt>
                <c:pt idx="363">
                  <c:v>1.1000000000000001</c:v>
                </c:pt>
                <c:pt idx="364">
                  <c:v>1.1000000000000001</c:v>
                </c:pt>
                <c:pt idx="365">
                  <c:v>1.1000000000000001</c:v>
                </c:pt>
                <c:pt idx="366">
                  <c:v>1.1000000000000001</c:v>
                </c:pt>
                <c:pt idx="367">
                  <c:v>1.1000000000000001</c:v>
                </c:pt>
                <c:pt idx="368">
                  <c:v>1.1000000000000001</c:v>
                </c:pt>
                <c:pt idx="369">
                  <c:v>1.1000000000000001</c:v>
                </c:pt>
                <c:pt idx="370">
                  <c:v>1.1000000000000001</c:v>
                </c:pt>
                <c:pt idx="371">
                  <c:v>1.1000000000000001</c:v>
                </c:pt>
                <c:pt idx="372">
                  <c:v>1.1000000000000001</c:v>
                </c:pt>
                <c:pt idx="373">
                  <c:v>1.1000000000000001</c:v>
                </c:pt>
                <c:pt idx="374">
                  <c:v>1.1000000000000001</c:v>
                </c:pt>
                <c:pt idx="375">
                  <c:v>1.1000000000000001</c:v>
                </c:pt>
                <c:pt idx="376">
                  <c:v>1.1000000000000001</c:v>
                </c:pt>
                <c:pt idx="377">
                  <c:v>1.1000000000000001</c:v>
                </c:pt>
                <c:pt idx="378">
                  <c:v>1.1000000000000001</c:v>
                </c:pt>
                <c:pt idx="379">
                  <c:v>1.1000000000000001</c:v>
                </c:pt>
                <c:pt idx="380">
                  <c:v>1.1000000000000001</c:v>
                </c:pt>
                <c:pt idx="381">
                  <c:v>1.1000000000000001</c:v>
                </c:pt>
                <c:pt idx="382">
                  <c:v>1.1000000000000001</c:v>
                </c:pt>
                <c:pt idx="383">
                  <c:v>1.1000000000000001</c:v>
                </c:pt>
                <c:pt idx="384">
                  <c:v>1.1000000000000001</c:v>
                </c:pt>
                <c:pt idx="385">
                  <c:v>1.1000000000000001</c:v>
                </c:pt>
                <c:pt idx="386">
                  <c:v>1.1000000000000001</c:v>
                </c:pt>
                <c:pt idx="387">
                  <c:v>1.1000000000000001</c:v>
                </c:pt>
                <c:pt idx="388">
                  <c:v>1.1000000000000001</c:v>
                </c:pt>
                <c:pt idx="389">
                  <c:v>1.1000000000000001</c:v>
                </c:pt>
                <c:pt idx="390">
                  <c:v>1.1000000000000001</c:v>
                </c:pt>
                <c:pt idx="391">
                  <c:v>1.1000000000000001</c:v>
                </c:pt>
                <c:pt idx="392">
                  <c:v>1.1000000000000001</c:v>
                </c:pt>
                <c:pt idx="393">
                  <c:v>1.1000000000000001</c:v>
                </c:pt>
                <c:pt idx="394">
                  <c:v>1.1000000000000001</c:v>
                </c:pt>
                <c:pt idx="395">
                  <c:v>1.1000000000000001</c:v>
                </c:pt>
                <c:pt idx="396">
                  <c:v>1.1000000000000001</c:v>
                </c:pt>
                <c:pt idx="397">
                  <c:v>1.1000000000000001</c:v>
                </c:pt>
                <c:pt idx="398">
                  <c:v>1.1000000000000001</c:v>
                </c:pt>
                <c:pt idx="399">
                  <c:v>1.1000000000000001</c:v>
                </c:pt>
                <c:pt idx="400">
                  <c:v>1.1000000000000001</c:v>
                </c:pt>
                <c:pt idx="401">
                  <c:v>1.1000000000000001</c:v>
                </c:pt>
                <c:pt idx="402">
                  <c:v>1.1000000000000001</c:v>
                </c:pt>
                <c:pt idx="403">
                  <c:v>1.1000000000000001</c:v>
                </c:pt>
                <c:pt idx="404">
                  <c:v>1.1000000000000001</c:v>
                </c:pt>
                <c:pt idx="405">
                  <c:v>1.1000000000000001</c:v>
                </c:pt>
                <c:pt idx="406">
                  <c:v>1.1000000000000001</c:v>
                </c:pt>
                <c:pt idx="407">
                  <c:v>1.1000000000000001</c:v>
                </c:pt>
                <c:pt idx="408">
                  <c:v>1.1000000000000001</c:v>
                </c:pt>
                <c:pt idx="409">
                  <c:v>1.1000000000000001</c:v>
                </c:pt>
                <c:pt idx="410">
                  <c:v>1.1000000000000001</c:v>
                </c:pt>
                <c:pt idx="411">
                  <c:v>1.1000000000000001</c:v>
                </c:pt>
                <c:pt idx="412">
                  <c:v>1.1000000000000001</c:v>
                </c:pt>
                <c:pt idx="413">
                  <c:v>1.1000000000000001</c:v>
                </c:pt>
                <c:pt idx="414">
                  <c:v>1.1000000000000001</c:v>
                </c:pt>
                <c:pt idx="415">
                  <c:v>1.1000000000000001</c:v>
                </c:pt>
                <c:pt idx="416">
                  <c:v>1.1000000000000001</c:v>
                </c:pt>
                <c:pt idx="417">
                  <c:v>1.1000000000000001</c:v>
                </c:pt>
                <c:pt idx="418">
                  <c:v>1.1000000000000001</c:v>
                </c:pt>
                <c:pt idx="419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B2-4E7B-82D2-474E6943B79D}"/>
            </c:ext>
          </c:extLst>
        </c:ser>
        <c:ser>
          <c:idx val="1"/>
          <c:order val="1"/>
          <c:marker>
            <c:symbol val="none"/>
          </c:marker>
          <c:val>
            <c:numRef>
              <c:f>元金均等!$AO$21:$AO$440</c:f>
              <c:numCache>
                <c:formatCode>#,##0.000;[Red]\-#,##0.000</c:formatCode>
                <c:ptCount val="42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B2-4E7B-82D2-474E6943B79D}"/>
            </c:ext>
          </c:extLst>
        </c:ser>
        <c:ser>
          <c:idx val="2"/>
          <c:order val="2"/>
          <c:marker>
            <c:symbol val="none"/>
          </c:marker>
          <c:val>
            <c:numRef>
              <c:f>元金均等!$AP$21:$AP$440</c:f>
              <c:numCache>
                <c:formatCode>#,##0.000;[Red]\-#,##0.000</c:formatCode>
                <c:ptCount val="42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B2-4E7B-82D2-474E6943B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457536"/>
        <c:axId val="187459072"/>
      </c:lineChart>
      <c:catAx>
        <c:axId val="187457536"/>
        <c:scaling>
          <c:orientation val="minMax"/>
        </c:scaling>
        <c:delete val="1"/>
        <c:axPos val="b"/>
        <c:majorTickMark val="out"/>
        <c:minorTickMark val="none"/>
        <c:tickLblPos val="none"/>
        <c:crossAx val="187459072"/>
        <c:crosses val="autoZero"/>
        <c:auto val="1"/>
        <c:lblAlgn val="ctr"/>
        <c:lblOffset val="100"/>
        <c:noMultiLvlLbl val="0"/>
      </c:catAx>
      <c:valAx>
        <c:axId val="187459072"/>
        <c:scaling>
          <c:orientation val="minMax"/>
        </c:scaling>
        <c:delete val="0"/>
        <c:axPos val="l"/>
        <c:majorGridlines/>
        <c:numFmt formatCode="#,##0.000;[Red]\-#,##0.000" sourceLinked="1"/>
        <c:majorTickMark val="out"/>
        <c:minorTickMark val="none"/>
        <c:tickLblPos val="nextTo"/>
        <c:crossAx val="187457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 sz="1100" b="0">
                <a:latin typeface="+mj-ea"/>
                <a:ea typeface="+mj-ea"/>
              </a:rPr>
              <a:t>返済額内訳</a:t>
            </a:r>
          </a:p>
        </c:rich>
      </c:tx>
      <c:layout>
        <c:manualLayout>
          <c:xMode val="edge"/>
          <c:yMode val="edge"/>
          <c:x val="0.33464566929133882"/>
          <c:y val="7.6628398725917075E-3"/>
        </c:manualLayout>
      </c:layout>
      <c:overlay val="1"/>
      <c:spPr>
        <a:solidFill>
          <a:schemeClr val="bg1"/>
        </a:solidFill>
      </c:spPr>
    </c:title>
    <c:autoTitleDeleted val="0"/>
    <c:plotArea>
      <c:layout/>
      <c:areaChart>
        <c:grouping val="stacked"/>
        <c:varyColors val="0"/>
        <c:ser>
          <c:idx val="0"/>
          <c:order val="0"/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val>
            <c:numRef>
              <c:f>元金均等!$I$21:$I$440</c:f>
              <c:numCache>
                <c:formatCode>#,##0_);[Red]\(#,##0\)</c:formatCode>
                <c:ptCount val="420"/>
                <c:pt idx="0">
                  <c:v>47619.047619047618</c:v>
                </c:pt>
                <c:pt idx="1">
                  <c:v>47619.047619047618</c:v>
                </c:pt>
                <c:pt idx="2">
                  <c:v>47619.047619047618</c:v>
                </c:pt>
                <c:pt idx="3">
                  <c:v>47619.047619047618</c:v>
                </c:pt>
                <c:pt idx="4">
                  <c:v>47619.047619047618</c:v>
                </c:pt>
                <c:pt idx="5">
                  <c:v>47619.047619047618</c:v>
                </c:pt>
                <c:pt idx="6">
                  <c:v>47619.047619047618</c:v>
                </c:pt>
                <c:pt idx="7">
                  <c:v>47619.047619047618</c:v>
                </c:pt>
                <c:pt idx="8">
                  <c:v>47619.047619047618</c:v>
                </c:pt>
                <c:pt idx="9">
                  <c:v>47619.047619047618</c:v>
                </c:pt>
                <c:pt idx="10">
                  <c:v>47619.047619047618</c:v>
                </c:pt>
                <c:pt idx="11">
                  <c:v>47619.047619047618</c:v>
                </c:pt>
                <c:pt idx="12">
                  <c:v>47619.047619047618</c:v>
                </c:pt>
                <c:pt idx="13">
                  <c:v>47619.047619047618</c:v>
                </c:pt>
                <c:pt idx="14">
                  <c:v>47619.047619047618</c:v>
                </c:pt>
                <c:pt idx="15">
                  <c:v>47619.047619047618</c:v>
                </c:pt>
                <c:pt idx="16">
                  <c:v>47619.047619047618</c:v>
                </c:pt>
                <c:pt idx="17">
                  <c:v>47619.047619047618</c:v>
                </c:pt>
                <c:pt idx="18">
                  <c:v>47619.047619047618</c:v>
                </c:pt>
                <c:pt idx="19">
                  <c:v>47619.047619047618</c:v>
                </c:pt>
                <c:pt idx="20">
                  <c:v>47619.047619047618</c:v>
                </c:pt>
                <c:pt idx="21">
                  <c:v>47619.047619047618</c:v>
                </c:pt>
                <c:pt idx="22">
                  <c:v>47619.047619047618</c:v>
                </c:pt>
                <c:pt idx="23">
                  <c:v>47619.047619047618</c:v>
                </c:pt>
                <c:pt idx="24">
                  <c:v>47619.047619047618</c:v>
                </c:pt>
                <c:pt idx="25">
                  <c:v>47619.047619047618</c:v>
                </c:pt>
                <c:pt idx="26">
                  <c:v>47619.047619047618</c:v>
                </c:pt>
                <c:pt idx="27">
                  <c:v>47619.047619047618</c:v>
                </c:pt>
                <c:pt idx="28">
                  <c:v>47619.047619047618</c:v>
                </c:pt>
                <c:pt idx="29">
                  <c:v>47619.047619047618</c:v>
                </c:pt>
                <c:pt idx="30">
                  <c:v>47619.047619047618</c:v>
                </c:pt>
                <c:pt idx="31">
                  <c:v>47619.047619047618</c:v>
                </c:pt>
                <c:pt idx="32">
                  <c:v>47619.047619047618</c:v>
                </c:pt>
                <c:pt idx="33">
                  <c:v>47619.047619047618</c:v>
                </c:pt>
                <c:pt idx="34">
                  <c:v>47619.047619047618</c:v>
                </c:pt>
                <c:pt idx="35">
                  <c:v>47619.047619047618</c:v>
                </c:pt>
                <c:pt idx="36">
                  <c:v>47619.047619047618</c:v>
                </c:pt>
                <c:pt idx="37">
                  <c:v>47619.047619047618</c:v>
                </c:pt>
                <c:pt idx="38">
                  <c:v>47619.047619047618</c:v>
                </c:pt>
                <c:pt idx="39">
                  <c:v>47619.047619047618</c:v>
                </c:pt>
                <c:pt idx="40">
                  <c:v>47619.047619047618</c:v>
                </c:pt>
                <c:pt idx="41">
                  <c:v>47619.047619047618</c:v>
                </c:pt>
                <c:pt idx="42">
                  <c:v>47619.047619047618</c:v>
                </c:pt>
                <c:pt idx="43">
                  <c:v>47619.047619047618</c:v>
                </c:pt>
                <c:pt idx="44">
                  <c:v>47619.047619047618</c:v>
                </c:pt>
                <c:pt idx="45">
                  <c:v>47619.047619047618</c:v>
                </c:pt>
                <c:pt idx="46">
                  <c:v>47619.047619047618</c:v>
                </c:pt>
                <c:pt idx="47">
                  <c:v>47619.047619047618</c:v>
                </c:pt>
                <c:pt idx="48">
                  <c:v>47619.047619047618</c:v>
                </c:pt>
                <c:pt idx="49">
                  <c:v>47619.047619047618</c:v>
                </c:pt>
                <c:pt idx="50">
                  <c:v>47619.047619047618</c:v>
                </c:pt>
                <c:pt idx="51">
                  <c:v>47619.047619047618</c:v>
                </c:pt>
                <c:pt idx="52">
                  <c:v>47619.047619047618</c:v>
                </c:pt>
                <c:pt idx="53">
                  <c:v>47619.047619047618</c:v>
                </c:pt>
                <c:pt idx="54">
                  <c:v>47619.047619047618</c:v>
                </c:pt>
                <c:pt idx="55">
                  <c:v>47619.047619047618</c:v>
                </c:pt>
                <c:pt idx="56">
                  <c:v>47619.047619047618</c:v>
                </c:pt>
                <c:pt idx="57">
                  <c:v>47619.047619047618</c:v>
                </c:pt>
                <c:pt idx="58">
                  <c:v>47619.047619047618</c:v>
                </c:pt>
                <c:pt idx="59">
                  <c:v>47619.047619047618</c:v>
                </c:pt>
                <c:pt idx="60">
                  <c:v>47619.047619047618</c:v>
                </c:pt>
                <c:pt idx="61">
                  <c:v>47619.047619047618</c:v>
                </c:pt>
                <c:pt idx="62">
                  <c:v>47619.047619047618</c:v>
                </c:pt>
                <c:pt idx="63">
                  <c:v>47619.047619047618</c:v>
                </c:pt>
                <c:pt idx="64">
                  <c:v>47619.047619047618</c:v>
                </c:pt>
                <c:pt idx="65">
                  <c:v>47619.047619047618</c:v>
                </c:pt>
                <c:pt idx="66">
                  <c:v>47619.047619047618</c:v>
                </c:pt>
                <c:pt idx="67">
                  <c:v>47619.047619047618</c:v>
                </c:pt>
                <c:pt idx="68">
                  <c:v>47619.047619047618</c:v>
                </c:pt>
                <c:pt idx="69">
                  <c:v>47619.047619047618</c:v>
                </c:pt>
                <c:pt idx="70">
                  <c:v>47619.047619047618</c:v>
                </c:pt>
                <c:pt idx="71">
                  <c:v>47619.047619047618</c:v>
                </c:pt>
                <c:pt idx="72">
                  <c:v>47619.047619047618</c:v>
                </c:pt>
                <c:pt idx="73">
                  <c:v>47619.047619047618</c:v>
                </c:pt>
                <c:pt idx="74">
                  <c:v>47619.047619047618</c:v>
                </c:pt>
                <c:pt idx="75">
                  <c:v>47619.047619047618</c:v>
                </c:pt>
                <c:pt idx="76">
                  <c:v>47619.047619047618</c:v>
                </c:pt>
                <c:pt idx="77">
                  <c:v>47619.047619047618</c:v>
                </c:pt>
                <c:pt idx="78">
                  <c:v>47619.047619047618</c:v>
                </c:pt>
                <c:pt idx="79">
                  <c:v>47619.047619047618</c:v>
                </c:pt>
                <c:pt idx="80">
                  <c:v>47619.047619047618</c:v>
                </c:pt>
                <c:pt idx="81">
                  <c:v>47619.047619047618</c:v>
                </c:pt>
                <c:pt idx="82">
                  <c:v>47619.047619047618</c:v>
                </c:pt>
                <c:pt idx="83">
                  <c:v>47619.047619047618</c:v>
                </c:pt>
                <c:pt idx="84">
                  <c:v>47619.047619047618</c:v>
                </c:pt>
                <c:pt idx="85">
                  <c:v>47619.047619047618</c:v>
                </c:pt>
                <c:pt idx="86">
                  <c:v>47619.047619047618</c:v>
                </c:pt>
                <c:pt idx="87">
                  <c:v>47619.047619047618</c:v>
                </c:pt>
                <c:pt idx="88">
                  <c:v>47619.047619047618</c:v>
                </c:pt>
                <c:pt idx="89">
                  <c:v>47619.047619047618</c:v>
                </c:pt>
                <c:pt idx="90">
                  <c:v>47619.047619047618</c:v>
                </c:pt>
                <c:pt idx="91">
                  <c:v>47619.047619047618</c:v>
                </c:pt>
                <c:pt idx="92">
                  <c:v>47619.047619047618</c:v>
                </c:pt>
                <c:pt idx="93">
                  <c:v>47619.047619047618</c:v>
                </c:pt>
                <c:pt idx="94">
                  <c:v>47619.047619047618</c:v>
                </c:pt>
                <c:pt idx="95">
                  <c:v>47619.047619047618</c:v>
                </c:pt>
                <c:pt idx="96">
                  <c:v>47619.047619047618</c:v>
                </c:pt>
                <c:pt idx="97">
                  <c:v>47619.047619047618</c:v>
                </c:pt>
                <c:pt idx="98">
                  <c:v>47619.047619047618</c:v>
                </c:pt>
                <c:pt idx="99">
                  <c:v>47619.047619047618</c:v>
                </c:pt>
                <c:pt idx="100">
                  <c:v>47619.047619047618</c:v>
                </c:pt>
                <c:pt idx="101">
                  <c:v>47619.047619047618</c:v>
                </c:pt>
                <c:pt idx="102">
                  <c:v>47619.047619047618</c:v>
                </c:pt>
                <c:pt idx="103">
                  <c:v>47619.047619047618</c:v>
                </c:pt>
                <c:pt idx="104">
                  <c:v>47619.047619047618</c:v>
                </c:pt>
                <c:pt idx="105">
                  <c:v>47619.047619047618</c:v>
                </c:pt>
                <c:pt idx="106">
                  <c:v>47619.047619047618</c:v>
                </c:pt>
                <c:pt idx="107">
                  <c:v>47619.047619047618</c:v>
                </c:pt>
                <c:pt idx="108">
                  <c:v>47619.047619047618</c:v>
                </c:pt>
                <c:pt idx="109">
                  <c:v>47619.047619047618</c:v>
                </c:pt>
                <c:pt idx="110">
                  <c:v>47619.047619047618</c:v>
                </c:pt>
                <c:pt idx="111">
                  <c:v>47619.047619047618</c:v>
                </c:pt>
                <c:pt idx="112">
                  <c:v>47619.047619047618</c:v>
                </c:pt>
                <c:pt idx="113">
                  <c:v>47619.047619047618</c:v>
                </c:pt>
                <c:pt idx="114">
                  <c:v>47619.047619047618</c:v>
                </c:pt>
                <c:pt idx="115">
                  <c:v>47619.047619047618</c:v>
                </c:pt>
                <c:pt idx="116">
                  <c:v>47619.047619047618</c:v>
                </c:pt>
                <c:pt idx="117">
                  <c:v>47619.047619047618</c:v>
                </c:pt>
                <c:pt idx="118">
                  <c:v>47619.047619047618</c:v>
                </c:pt>
                <c:pt idx="119">
                  <c:v>47619.047619047618</c:v>
                </c:pt>
                <c:pt idx="120">
                  <c:v>47619.047619047618</c:v>
                </c:pt>
                <c:pt idx="121">
                  <c:v>47619.047619047618</c:v>
                </c:pt>
                <c:pt idx="122">
                  <c:v>47619.047619047618</c:v>
                </c:pt>
                <c:pt idx="123">
                  <c:v>47619.047619047618</c:v>
                </c:pt>
                <c:pt idx="124">
                  <c:v>47619.047619047618</c:v>
                </c:pt>
                <c:pt idx="125">
                  <c:v>47619.047619047618</c:v>
                </c:pt>
                <c:pt idx="126">
                  <c:v>47619.047619047618</c:v>
                </c:pt>
                <c:pt idx="127">
                  <c:v>47619.047619047618</c:v>
                </c:pt>
                <c:pt idx="128">
                  <c:v>47619.047619047618</c:v>
                </c:pt>
                <c:pt idx="129">
                  <c:v>47619.047619047618</c:v>
                </c:pt>
                <c:pt idx="130">
                  <c:v>47619.047619047618</c:v>
                </c:pt>
                <c:pt idx="131">
                  <c:v>47619.047619047618</c:v>
                </c:pt>
                <c:pt idx="132">
                  <c:v>47619.047619047618</c:v>
                </c:pt>
                <c:pt idx="133">
                  <c:v>47619.047619047618</c:v>
                </c:pt>
                <c:pt idx="134">
                  <c:v>47619.047619047618</c:v>
                </c:pt>
                <c:pt idx="135">
                  <c:v>47619.047619047618</c:v>
                </c:pt>
                <c:pt idx="136">
                  <c:v>47619.047619047618</c:v>
                </c:pt>
                <c:pt idx="137">
                  <c:v>47619.047619047618</c:v>
                </c:pt>
                <c:pt idx="138">
                  <c:v>47619.047619047618</c:v>
                </c:pt>
                <c:pt idx="139">
                  <c:v>47619.047619047618</c:v>
                </c:pt>
                <c:pt idx="140">
                  <c:v>47619.047619047618</c:v>
                </c:pt>
                <c:pt idx="141">
                  <c:v>47619.047619047618</c:v>
                </c:pt>
                <c:pt idx="142">
                  <c:v>47619.047619047618</c:v>
                </c:pt>
                <c:pt idx="143">
                  <c:v>47619.047619047618</c:v>
                </c:pt>
                <c:pt idx="144">
                  <c:v>47619.047619047618</c:v>
                </c:pt>
                <c:pt idx="145">
                  <c:v>47619.047619047618</c:v>
                </c:pt>
                <c:pt idx="146">
                  <c:v>47619.047619047618</c:v>
                </c:pt>
                <c:pt idx="147">
                  <c:v>47619.047619047618</c:v>
                </c:pt>
                <c:pt idx="148">
                  <c:v>47619.047619047618</c:v>
                </c:pt>
                <c:pt idx="149">
                  <c:v>47619.047619047618</c:v>
                </c:pt>
                <c:pt idx="150">
                  <c:v>47619.047619047618</c:v>
                </c:pt>
                <c:pt idx="151">
                  <c:v>47619.047619047618</c:v>
                </c:pt>
                <c:pt idx="152">
                  <c:v>47619.047619047618</c:v>
                </c:pt>
                <c:pt idx="153">
                  <c:v>47619.047619047618</c:v>
                </c:pt>
                <c:pt idx="154">
                  <c:v>47619.047619047618</c:v>
                </c:pt>
                <c:pt idx="155">
                  <c:v>47619.047619047618</c:v>
                </c:pt>
                <c:pt idx="156">
                  <c:v>47619.047619047618</c:v>
                </c:pt>
                <c:pt idx="157">
                  <c:v>47619.047619047618</c:v>
                </c:pt>
                <c:pt idx="158">
                  <c:v>47619.047619047618</c:v>
                </c:pt>
                <c:pt idx="159">
                  <c:v>47619.047619047618</c:v>
                </c:pt>
                <c:pt idx="160">
                  <c:v>47619.047619047618</c:v>
                </c:pt>
                <c:pt idx="161">
                  <c:v>47619.047619047618</c:v>
                </c:pt>
                <c:pt idx="162">
                  <c:v>47619.047619047618</c:v>
                </c:pt>
                <c:pt idx="163">
                  <c:v>47619.047619047618</c:v>
                </c:pt>
                <c:pt idx="164">
                  <c:v>47619.047619047618</c:v>
                </c:pt>
                <c:pt idx="165">
                  <c:v>47619.047619047618</c:v>
                </c:pt>
                <c:pt idx="166">
                  <c:v>47619.047619047618</c:v>
                </c:pt>
                <c:pt idx="167">
                  <c:v>47619.047619047618</c:v>
                </c:pt>
                <c:pt idx="168">
                  <c:v>47619.047619047618</c:v>
                </c:pt>
                <c:pt idx="169">
                  <c:v>47619.047619047618</c:v>
                </c:pt>
                <c:pt idx="170">
                  <c:v>47619.047619047618</c:v>
                </c:pt>
                <c:pt idx="171">
                  <c:v>47619.047619047618</c:v>
                </c:pt>
                <c:pt idx="172">
                  <c:v>47619.047619047618</c:v>
                </c:pt>
                <c:pt idx="173">
                  <c:v>47619.047619047618</c:v>
                </c:pt>
                <c:pt idx="174">
                  <c:v>47619.047619047618</c:v>
                </c:pt>
                <c:pt idx="175">
                  <c:v>47619.047619047618</c:v>
                </c:pt>
                <c:pt idx="176">
                  <c:v>47619.047619047618</c:v>
                </c:pt>
                <c:pt idx="177">
                  <c:v>47619.047619047618</c:v>
                </c:pt>
                <c:pt idx="178">
                  <c:v>47619.047619047618</c:v>
                </c:pt>
                <c:pt idx="179">
                  <c:v>47619.047619047618</c:v>
                </c:pt>
                <c:pt idx="180">
                  <c:v>47619.047619047618</c:v>
                </c:pt>
                <c:pt idx="181">
                  <c:v>47619.047619047618</c:v>
                </c:pt>
                <c:pt idx="182">
                  <c:v>47619.047619047618</c:v>
                </c:pt>
                <c:pt idx="183">
                  <c:v>47619.047619047618</c:v>
                </c:pt>
                <c:pt idx="184">
                  <c:v>47619.047619047618</c:v>
                </c:pt>
                <c:pt idx="185">
                  <c:v>47619.047619047618</c:v>
                </c:pt>
                <c:pt idx="186">
                  <c:v>47619.047619047618</c:v>
                </c:pt>
                <c:pt idx="187">
                  <c:v>47619.047619047618</c:v>
                </c:pt>
                <c:pt idx="188">
                  <c:v>47619.047619047618</c:v>
                </c:pt>
                <c:pt idx="189">
                  <c:v>47619.047619047618</c:v>
                </c:pt>
                <c:pt idx="190">
                  <c:v>47619.047619047618</c:v>
                </c:pt>
                <c:pt idx="191">
                  <c:v>47619.047619047618</c:v>
                </c:pt>
                <c:pt idx="192">
                  <c:v>47619.047619047618</c:v>
                </c:pt>
                <c:pt idx="193">
                  <c:v>47619.047619047618</c:v>
                </c:pt>
                <c:pt idx="194">
                  <c:v>47619.047619047618</c:v>
                </c:pt>
                <c:pt idx="195">
                  <c:v>47619.047619047618</c:v>
                </c:pt>
                <c:pt idx="196">
                  <c:v>47619.047619047618</c:v>
                </c:pt>
                <c:pt idx="197">
                  <c:v>47619.047619047618</c:v>
                </c:pt>
                <c:pt idx="198">
                  <c:v>47619.047619047618</c:v>
                </c:pt>
                <c:pt idx="199">
                  <c:v>47619.047619047618</c:v>
                </c:pt>
                <c:pt idx="200">
                  <c:v>47619.047619047618</c:v>
                </c:pt>
                <c:pt idx="201">
                  <c:v>47619.047619047618</c:v>
                </c:pt>
                <c:pt idx="202">
                  <c:v>47619.047619047618</c:v>
                </c:pt>
                <c:pt idx="203">
                  <c:v>47619.047619047618</c:v>
                </c:pt>
                <c:pt idx="204">
                  <c:v>47619.047619047618</c:v>
                </c:pt>
                <c:pt idx="205">
                  <c:v>47619.047619047618</c:v>
                </c:pt>
                <c:pt idx="206">
                  <c:v>47619.047619047618</c:v>
                </c:pt>
                <c:pt idx="207">
                  <c:v>47619.047619047618</c:v>
                </c:pt>
                <c:pt idx="208">
                  <c:v>47619.047619047618</c:v>
                </c:pt>
                <c:pt idx="209">
                  <c:v>47619.047619047618</c:v>
                </c:pt>
                <c:pt idx="210">
                  <c:v>47619.047619047618</c:v>
                </c:pt>
                <c:pt idx="211">
                  <c:v>47619.047619047618</c:v>
                </c:pt>
                <c:pt idx="212">
                  <c:v>47619.047619047618</c:v>
                </c:pt>
                <c:pt idx="213">
                  <c:v>47619.047619047618</c:v>
                </c:pt>
                <c:pt idx="214">
                  <c:v>47619.047619047618</c:v>
                </c:pt>
                <c:pt idx="215">
                  <c:v>47619.047619047618</c:v>
                </c:pt>
                <c:pt idx="216">
                  <c:v>47619.047619047618</c:v>
                </c:pt>
                <c:pt idx="217">
                  <c:v>47619.047619047618</c:v>
                </c:pt>
                <c:pt idx="218">
                  <c:v>47619.047619047618</c:v>
                </c:pt>
                <c:pt idx="219">
                  <c:v>47619.047619047618</c:v>
                </c:pt>
                <c:pt idx="220">
                  <c:v>47619.047619047618</c:v>
                </c:pt>
                <c:pt idx="221">
                  <c:v>47619.047619047618</c:v>
                </c:pt>
                <c:pt idx="222">
                  <c:v>47619.047619047618</c:v>
                </c:pt>
                <c:pt idx="223">
                  <c:v>47619.047619047618</c:v>
                </c:pt>
                <c:pt idx="224">
                  <c:v>47619.047619047618</c:v>
                </c:pt>
                <c:pt idx="225">
                  <c:v>47619.047619047618</c:v>
                </c:pt>
                <c:pt idx="226">
                  <c:v>47619.047619047618</c:v>
                </c:pt>
                <c:pt idx="227">
                  <c:v>47619.047619047618</c:v>
                </c:pt>
                <c:pt idx="228">
                  <c:v>47619.047619047618</c:v>
                </c:pt>
                <c:pt idx="229">
                  <c:v>47619.047619047618</c:v>
                </c:pt>
                <c:pt idx="230">
                  <c:v>47619.047619047618</c:v>
                </c:pt>
                <c:pt idx="231">
                  <c:v>47619.047619047618</c:v>
                </c:pt>
                <c:pt idx="232">
                  <c:v>47619.047619047618</c:v>
                </c:pt>
                <c:pt idx="233">
                  <c:v>47619.047619047618</c:v>
                </c:pt>
                <c:pt idx="234">
                  <c:v>47619.047619047618</c:v>
                </c:pt>
                <c:pt idx="235">
                  <c:v>47619.047619047618</c:v>
                </c:pt>
                <c:pt idx="236">
                  <c:v>47619.047619047618</c:v>
                </c:pt>
                <c:pt idx="237">
                  <c:v>47619.047619047618</c:v>
                </c:pt>
                <c:pt idx="238">
                  <c:v>47619.047619047618</c:v>
                </c:pt>
                <c:pt idx="239">
                  <c:v>47619.047619047618</c:v>
                </c:pt>
                <c:pt idx="240">
                  <c:v>47619.047619047618</c:v>
                </c:pt>
                <c:pt idx="241">
                  <c:v>47619.047619047618</c:v>
                </c:pt>
                <c:pt idx="242">
                  <c:v>47619.047619047618</c:v>
                </c:pt>
                <c:pt idx="243">
                  <c:v>47619.047619047618</c:v>
                </c:pt>
                <c:pt idx="244">
                  <c:v>47619.047619047618</c:v>
                </c:pt>
                <c:pt idx="245">
                  <c:v>47619.047619047618</c:v>
                </c:pt>
                <c:pt idx="246">
                  <c:v>47619.047619047618</c:v>
                </c:pt>
                <c:pt idx="247">
                  <c:v>47619.047619047618</c:v>
                </c:pt>
                <c:pt idx="248">
                  <c:v>47619.047619047618</c:v>
                </c:pt>
                <c:pt idx="249">
                  <c:v>47619.047619047618</c:v>
                </c:pt>
                <c:pt idx="250">
                  <c:v>47619.047619047618</c:v>
                </c:pt>
                <c:pt idx="251">
                  <c:v>47619.047619047618</c:v>
                </c:pt>
                <c:pt idx="252">
                  <c:v>47619.047619047618</c:v>
                </c:pt>
                <c:pt idx="253">
                  <c:v>47619.047619047618</c:v>
                </c:pt>
                <c:pt idx="254">
                  <c:v>47619.047619047618</c:v>
                </c:pt>
                <c:pt idx="255">
                  <c:v>47619.047619047618</c:v>
                </c:pt>
                <c:pt idx="256">
                  <c:v>47619.047619047618</c:v>
                </c:pt>
                <c:pt idx="257">
                  <c:v>47619.047619047618</c:v>
                </c:pt>
                <c:pt idx="258">
                  <c:v>47619.047619047618</c:v>
                </c:pt>
                <c:pt idx="259">
                  <c:v>47619.047619047618</c:v>
                </c:pt>
                <c:pt idx="260">
                  <c:v>47619.047619047618</c:v>
                </c:pt>
                <c:pt idx="261">
                  <c:v>47619.047619047618</c:v>
                </c:pt>
                <c:pt idx="262">
                  <c:v>47619.047619047618</c:v>
                </c:pt>
                <c:pt idx="263">
                  <c:v>47619.047619047618</c:v>
                </c:pt>
                <c:pt idx="264">
                  <c:v>47619.047619047618</c:v>
                </c:pt>
                <c:pt idx="265">
                  <c:v>47619.047619047618</c:v>
                </c:pt>
                <c:pt idx="266">
                  <c:v>47619.047619047618</c:v>
                </c:pt>
                <c:pt idx="267">
                  <c:v>47619.047619047618</c:v>
                </c:pt>
                <c:pt idx="268">
                  <c:v>47619.047619047618</c:v>
                </c:pt>
                <c:pt idx="269">
                  <c:v>47619.047619047618</c:v>
                </c:pt>
                <c:pt idx="270">
                  <c:v>47619.047619047618</c:v>
                </c:pt>
                <c:pt idx="271">
                  <c:v>47619.047619047618</c:v>
                </c:pt>
                <c:pt idx="272">
                  <c:v>47619.047619047618</c:v>
                </c:pt>
                <c:pt idx="273">
                  <c:v>47619.047619047618</c:v>
                </c:pt>
                <c:pt idx="274">
                  <c:v>47619.047619047618</c:v>
                </c:pt>
                <c:pt idx="275">
                  <c:v>47619.047619047618</c:v>
                </c:pt>
                <c:pt idx="276">
                  <c:v>47619.047619047618</c:v>
                </c:pt>
                <c:pt idx="277">
                  <c:v>47619.047619047618</c:v>
                </c:pt>
                <c:pt idx="278">
                  <c:v>47619.047619047618</c:v>
                </c:pt>
                <c:pt idx="279">
                  <c:v>47619.047619047618</c:v>
                </c:pt>
                <c:pt idx="280">
                  <c:v>47619.047619047618</c:v>
                </c:pt>
                <c:pt idx="281">
                  <c:v>47619.047619047618</c:v>
                </c:pt>
                <c:pt idx="282">
                  <c:v>47619.047619047618</c:v>
                </c:pt>
                <c:pt idx="283">
                  <c:v>47619.047619047618</c:v>
                </c:pt>
                <c:pt idx="284">
                  <c:v>47619.047619047618</c:v>
                </c:pt>
                <c:pt idx="285">
                  <c:v>47619.047619047618</c:v>
                </c:pt>
                <c:pt idx="286">
                  <c:v>47619.047619047618</c:v>
                </c:pt>
                <c:pt idx="287">
                  <c:v>47619.047619047618</c:v>
                </c:pt>
                <c:pt idx="288">
                  <c:v>47619.047619047618</c:v>
                </c:pt>
                <c:pt idx="289">
                  <c:v>47619.047619047618</c:v>
                </c:pt>
                <c:pt idx="290">
                  <c:v>47619.047619047618</c:v>
                </c:pt>
                <c:pt idx="291">
                  <c:v>47619.047619047618</c:v>
                </c:pt>
                <c:pt idx="292">
                  <c:v>47619.047619047618</c:v>
                </c:pt>
                <c:pt idx="293">
                  <c:v>47619.047619047618</c:v>
                </c:pt>
                <c:pt idx="294">
                  <c:v>47619.047619047618</c:v>
                </c:pt>
                <c:pt idx="295">
                  <c:v>47619.047619047618</c:v>
                </c:pt>
                <c:pt idx="296">
                  <c:v>47619.047619047618</c:v>
                </c:pt>
                <c:pt idx="297">
                  <c:v>47619.047619047618</c:v>
                </c:pt>
                <c:pt idx="298">
                  <c:v>47619.047619047618</c:v>
                </c:pt>
                <c:pt idx="299">
                  <c:v>47619.047619047618</c:v>
                </c:pt>
                <c:pt idx="300">
                  <c:v>47619.047619047618</c:v>
                </c:pt>
                <c:pt idx="301">
                  <c:v>47619.047619047618</c:v>
                </c:pt>
                <c:pt idx="302">
                  <c:v>47619.047619047618</c:v>
                </c:pt>
                <c:pt idx="303">
                  <c:v>47619.047619047618</c:v>
                </c:pt>
                <c:pt idx="304">
                  <c:v>47619.047619047618</c:v>
                </c:pt>
                <c:pt idx="305">
                  <c:v>47619.047619047618</c:v>
                </c:pt>
                <c:pt idx="306">
                  <c:v>47619.047619047618</c:v>
                </c:pt>
                <c:pt idx="307">
                  <c:v>47619.047619047618</c:v>
                </c:pt>
                <c:pt idx="308">
                  <c:v>47619.047619047618</c:v>
                </c:pt>
                <c:pt idx="309">
                  <c:v>47619.047619047618</c:v>
                </c:pt>
                <c:pt idx="310">
                  <c:v>47619.047619047618</c:v>
                </c:pt>
                <c:pt idx="311">
                  <c:v>47619.047619047618</c:v>
                </c:pt>
                <c:pt idx="312">
                  <c:v>47619.047619047618</c:v>
                </c:pt>
                <c:pt idx="313">
                  <c:v>47619.047619047618</c:v>
                </c:pt>
                <c:pt idx="314">
                  <c:v>47619.047619047618</c:v>
                </c:pt>
                <c:pt idx="315">
                  <c:v>47619.047619047618</c:v>
                </c:pt>
                <c:pt idx="316">
                  <c:v>47619.047619047618</c:v>
                </c:pt>
                <c:pt idx="317">
                  <c:v>47619.047619047618</c:v>
                </c:pt>
                <c:pt idx="318">
                  <c:v>47619.047619047618</c:v>
                </c:pt>
                <c:pt idx="319">
                  <c:v>47619.047619047618</c:v>
                </c:pt>
                <c:pt idx="320">
                  <c:v>47619.047619047618</c:v>
                </c:pt>
                <c:pt idx="321">
                  <c:v>47619.047619047618</c:v>
                </c:pt>
                <c:pt idx="322">
                  <c:v>47619.047619047618</c:v>
                </c:pt>
                <c:pt idx="323">
                  <c:v>47619.047619047618</c:v>
                </c:pt>
                <c:pt idx="324">
                  <c:v>47619.047619047618</c:v>
                </c:pt>
                <c:pt idx="325">
                  <c:v>47619.047619047618</c:v>
                </c:pt>
                <c:pt idx="326">
                  <c:v>47619.047619047618</c:v>
                </c:pt>
                <c:pt idx="327">
                  <c:v>47619.047619047618</c:v>
                </c:pt>
                <c:pt idx="328">
                  <c:v>47619.047619047618</c:v>
                </c:pt>
                <c:pt idx="329">
                  <c:v>47619.047619047618</c:v>
                </c:pt>
                <c:pt idx="330">
                  <c:v>47619.047619047618</c:v>
                </c:pt>
                <c:pt idx="331">
                  <c:v>47619.047619047618</c:v>
                </c:pt>
                <c:pt idx="332">
                  <c:v>47619.047619047618</c:v>
                </c:pt>
                <c:pt idx="333">
                  <c:v>47619.047619047618</c:v>
                </c:pt>
                <c:pt idx="334">
                  <c:v>47619.047619047618</c:v>
                </c:pt>
                <c:pt idx="335">
                  <c:v>47619.047619047618</c:v>
                </c:pt>
                <c:pt idx="336">
                  <c:v>47619.047619047618</c:v>
                </c:pt>
                <c:pt idx="337">
                  <c:v>47619.047619047618</c:v>
                </c:pt>
                <c:pt idx="338">
                  <c:v>47619.047619047618</c:v>
                </c:pt>
                <c:pt idx="339">
                  <c:v>47619.047619047618</c:v>
                </c:pt>
                <c:pt idx="340">
                  <c:v>47619.047619047618</c:v>
                </c:pt>
                <c:pt idx="341">
                  <c:v>47619.047619047618</c:v>
                </c:pt>
                <c:pt idx="342">
                  <c:v>47619.047619047618</c:v>
                </c:pt>
                <c:pt idx="343">
                  <c:v>47619.047619047618</c:v>
                </c:pt>
                <c:pt idx="344">
                  <c:v>47619.047619047618</c:v>
                </c:pt>
                <c:pt idx="345">
                  <c:v>47619.047619047618</c:v>
                </c:pt>
                <c:pt idx="346">
                  <c:v>47619.047619047618</c:v>
                </c:pt>
                <c:pt idx="347">
                  <c:v>47619.047619047618</c:v>
                </c:pt>
                <c:pt idx="348">
                  <c:v>47619.047619047618</c:v>
                </c:pt>
                <c:pt idx="349">
                  <c:v>47619.047619047618</c:v>
                </c:pt>
                <c:pt idx="350">
                  <c:v>47619.047619047618</c:v>
                </c:pt>
                <c:pt idx="351">
                  <c:v>47619.047619047618</c:v>
                </c:pt>
                <c:pt idx="352">
                  <c:v>47619.047619047618</c:v>
                </c:pt>
                <c:pt idx="353">
                  <c:v>47619.047619047618</c:v>
                </c:pt>
                <c:pt idx="354">
                  <c:v>47619.047619047618</c:v>
                </c:pt>
                <c:pt idx="355">
                  <c:v>47619.047619047618</c:v>
                </c:pt>
                <c:pt idx="356">
                  <c:v>47619.047619047618</c:v>
                </c:pt>
                <c:pt idx="357">
                  <c:v>47619.047619047618</c:v>
                </c:pt>
                <c:pt idx="358">
                  <c:v>47619.047619047618</c:v>
                </c:pt>
                <c:pt idx="359">
                  <c:v>47619.047619047618</c:v>
                </c:pt>
                <c:pt idx="360">
                  <c:v>47619.047619047618</c:v>
                </c:pt>
                <c:pt idx="361">
                  <c:v>47619.047619047618</c:v>
                </c:pt>
                <c:pt idx="362">
                  <c:v>47619.047619047618</c:v>
                </c:pt>
                <c:pt idx="363">
                  <c:v>47619.047619047618</c:v>
                </c:pt>
                <c:pt idx="364">
                  <c:v>47619.047619047618</c:v>
                </c:pt>
                <c:pt idx="365">
                  <c:v>47619.047619047618</c:v>
                </c:pt>
                <c:pt idx="366">
                  <c:v>47619.047619047618</c:v>
                </c:pt>
                <c:pt idx="367">
                  <c:v>47619.047619047618</c:v>
                </c:pt>
                <c:pt idx="368">
                  <c:v>47619.047619047618</c:v>
                </c:pt>
                <c:pt idx="369">
                  <c:v>47619.047619047618</c:v>
                </c:pt>
                <c:pt idx="370">
                  <c:v>47619.047619047618</c:v>
                </c:pt>
                <c:pt idx="371">
                  <c:v>47619.047619047618</c:v>
                </c:pt>
                <c:pt idx="372">
                  <c:v>47619.047619047618</c:v>
                </c:pt>
                <c:pt idx="373">
                  <c:v>47619.047619047618</c:v>
                </c:pt>
                <c:pt idx="374">
                  <c:v>47619.047619047618</c:v>
                </c:pt>
                <c:pt idx="375">
                  <c:v>47619.047619047618</c:v>
                </c:pt>
                <c:pt idx="376">
                  <c:v>47619.047619047618</c:v>
                </c:pt>
                <c:pt idx="377">
                  <c:v>47619.047619047618</c:v>
                </c:pt>
                <c:pt idx="378">
                  <c:v>47619.047619047618</c:v>
                </c:pt>
                <c:pt idx="379">
                  <c:v>47619.047619047618</c:v>
                </c:pt>
                <c:pt idx="380">
                  <c:v>47619.047619047618</c:v>
                </c:pt>
                <c:pt idx="381">
                  <c:v>47619.047619047618</c:v>
                </c:pt>
                <c:pt idx="382">
                  <c:v>47619.047619047618</c:v>
                </c:pt>
                <c:pt idx="383">
                  <c:v>47619.047619047618</c:v>
                </c:pt>
                <c:pt idx="384">
                  <c:v>47619.047619047618</c:v>
                </c:pt>
                <c:pt idx="385">
                  <c:v>47619.047619047618</c:v>
                </c:pt>
                <c:pt idx="386">
                  <c:v>47619.047619047618</c:v>
                </c:pt>
                <c:pt idx="387">
                  <c:v>47619.047619047618</c:v>
                </c:pt>
                <c:pt idx="388">
                  <c:v>47619.047619047618</c:v>
                </c:pt>
                <c:pt idx="389">
                  <c:v>47619.047619047618</c:v>
                </c:pt>
                <c:pt idx="390">
                  <c:v>47619.047619047618</c:v>
                </c:pt>
                <c:pt idx="391">
                  <c:v>47619.047619047618</c:v>
                </c:pt>
                <c:pt idx="392">
                  <c:v>47619.047619047618</c:v>
                </c:pt>
                <c:pt idx="393">
                  <c:v>47619.047619047618</c:v>
                </c:pt>
                <c:pt idx="394">
                  <c:v>47619.047619047618</c:v>
                </c:pt>
                <c:pt idx="395">
                  <c:v>47619.047619047618</c:v>
                </c:pt>
                <c:pt idx="396">
                  <c:v>47619.047619047618</c:v>
                </c:pt>
                <c:pt idx="397">
                  <c:v>47619.047619047618</c:v>
                </c:pt>
                <c:pt idx="398">
                  <c:v>47619.047619047618</c:v>
                </c:pt>
                <c:pt idx="399">
                  <c:v>47619.047619047618</c:v>
                </c:pt>
                <c:pt idx="400">
                  <c:v>47619.047619047618</c:v>
                </c:pt>
                <c:pt idx="401">
                  <c:v>47619.047619047618</c:v>
                </c:pt>
                <c:pt idx="402">
                  <c:v>47619.047619047618</c:v>
                </c:pt>
                <c:pt idx="403">
                  <c:v>47619.047619047618</c:v>
                </c:pt>
                <c:pt idx="404">
                  <c:v>47619.047619047618</c:v>
                </c:pt>
                <c:pt idx="405">
                  <c:v>47619.047619047618</c:v>
                </c:pt>
                <c:pt idx="406">
                  <c:v>47619.047619047618</c:v>
                </c:pt>
                <c:pt idx="407">
                  <c:v>47619.047619047618</c:v>
                </c:pt>
                <c:pt idx="408">
                  <c:v>47619.047619047618</c:v>
                </c:pt>
                <c:pt idx="409">
                  <c:v>47619.047619047618</c:v>
                </c:pt>
                <c:pt idx="410">
                  <c:v>47619.047619047618</c:v>
                </c:pt>
                <c:pt idx="411">
                  <c:v>47619.047619047618</c:v>
                </c:pt>
                <c:pt idx="412">
                  <c:v>47619.047619047618</c:v>
                </c:pt>
                <c:pt idx="413">
                  <c:v>47619.047619047618</c:v>
                </c:pt>
                <c:pt idx="414">
                  <c:v>47619.047619047618</c:v>
                </c:pt>
                <c:pt idx="415">
                  <c:v>47619.047619047618</c:v>
                </c:pt>
                <c:pt idx="416">
                  <c:v>47619.047619047618</c:v>
                </c:pt>
                <c:pt idx="417">
                  <c:v>47619.047619047618</c:v>
                </c:pt>
                <c:pt idx="418">
                  <c:v>47619.047619047618</c:v>
                </c:pt>
                <c:pt idx="419">
                  <c:v>47619.047619047618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9-4DCA-9945-6AA64150EC3D}"/>
            </c:ext>
          </c:extLst>
        </c:ser>
        <c:ser>
          <c:idx val="1"/>
          <c:order val="1"/>
          <c:val>
            <c:numRef>
              <c:f>元金均等!$J$21:$J$440</c:f>
              <c:numCache>
                <c:formatCode>#,##0_);[Red]\(#,##0\)</c:formatCode>
                <c:ptCount val="420"/>
              </c:numCache>
            </c:numRef>
          </c:val>
          <c:extLst>
            <c:ext xmlns:c16="http://schemas.microsoft.com/office/drawing/2014/chart" uri="{C3380CC4-5D6E-409C-BE32-E72D297353CC}">
              <c16:uniqueId val="{00000001-11F9-4DCA-9945-6AA64150EC3D}"/>
            </c:ext>
          </c:extLst>
        </c:ser>
        <c:ser>
          <c:idx val="2"/>
          <c:order val="2"/>
          <c:val>
            <c:numRef>
              <c:f>元金均等!$K$21:$K$440</c:f>
              <c:numCache>
                <c:formatCode>#,##0_);[Red]\(#,##0\)</c:formatCode>
                <c:ptCount val="420"/>
              </c:numCache>
            </c:numRef>
          </c:val>
          <c:extLst>
            <c:ext xmlns:c16="http://schemas.microsoft.com/office/drawing/2014/chart" uri="{C3380CC4-5D6E-409C-BE32-E72D297353CC}">
              <c16:uniqueId val="{00000002-11F9-4DCA-9945-6AA64150EC3D}"/>
            </c:ext>
          </c:extLst>
        </c:ser>
        <c:ser>
          <c:idx val="3"/>
          <c:order val="3"/>
          <c:val>
            <c:numRef>
              <c:f>元金均等!$L$21:$L$440</c:f>
              <c:numCache>
                <c:formatCode>#,##0_);[Red]\(#,##0\)</c:formatCode>
                <c:ptCount val="420"/>
              </c:numCache>
            </c:numRef>
          </c:val>
          <c:extLst>
            <c:ext xmlns:c16="http://schemas.microsoft.com/office/drawing/2014/chart" uri="{C3380CC4-5D6E-409C-BE32-E72D297353CC}">
              <c16:uniqueId val="{00000003-11F9-4DCA-9945-6AA64150EC3D}"/>
            </c:ext>
          </c:extLst>
        </c:ser>
        <c:ser>
          <c:idx val="4"/>
          <c:order val="4"/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val>
            <c:numRef>
              <c:f>元金均等!$M$21:$M$440</c:f>
              <c:numCache>
                <c:formatCode>#,##0_);[Red]\(#,##0\)</c:formatCode>
                <c:ptCount val="420"/>
                <c:pt idx="0">
                  <c:v>18333.333333333332</c:v>
                </c:pt>
                <c:pt idx="1">
                  <c:v>18289.682539682541</c:v>
                </c:pt>
                <c:pt idx="2">
                  <c:v>18246.031746031746</c:v>
                </c:pt>
                <c:pt idx="3">
                  <c:v>18202.38095238095</c:v>
                </c:pt>
                <c:pt idx="4">
                  <c:v>18158.730158730155</c:v>
                </c:pt>
                <c:pt idx="5">
                  <c:v>18115.07936507936</c:v>
                </c:pt>
                <c:pt idx="6">
                  <c:v>18071.428571428569</c:v>
                </c:pt>
                <c:pt idx="7">
                  <c:v>18027.777777777774</c:v>
                </c:pt>
                <c:pt idx="8">
                  <c:v>17984.126984126979</c:v>
                </c:pt>
                <c:pt idx="9">
                  <c:v>17940.476190476184</c:v>
                </c:pt>
                <c:pt idx="10">
                  <c:v>17896.825396825388</c:v>
                </c:pt>
                <c:pt idx="11">
                  <c:v>17853.174603174597</c:v>
                </c:pt>
                <c:pt idx="12">
                  <c:v>17809.523809523798</c:v>
                </c:pt>
                <c:pt idx="13">
                  <c:v>17765.873015873007</c:v>
                </c:pt>
                <c:pt idx="14">
                  <c:v>17722.222222222212</c:v>
                </c:pt>
                <c:pt idx="15">
                  <c:v>17678.571428571417</c:v>
                </c:pt>
                <c:pt idx="16">
                  <c:v>17634.920634920622</c:v>
                </c:pt>
                <c:pt idx="17">
                  <c:v>17591.26984126983</c:v>
                </c:pt>
                <c:pt idx="18">
                  <c:v>17547.619047619035</c:v>
                </c:pt>
                <c:pt idx="19">
                  <c:v>17503.96825396824</c:v>
                </c:pt>
                <c:pt idx="20">
                  <c:v>17460.317460317445</c:v>
                </c:pt>
                <c:pt idx="21">
                  <c:v>17416.666666666653</c:v>
                </c:pt>
                <c:pt idx="22">
                  <c:v>17373.015873015855</c:v>
                </c:pt>
                <c:pt idx="23">
                  <c:v>17329.365079365063</c:v>
                </c:pt>
                <c:pt idx="24">
                  <c:v>17285.714285714264</c:v>
                </c:pt>
                <c:pt idx="25">
                  <c:v>17242.063492063473</c:v>
                </c:pt>
                <c:pt idx="26">
                  <c:v>17198.412698412678</c:v>
                </c:pt>
                <c:pt idx="27">
                  <c:v>17154.761904761883</c:v>
                </c:pt>
                <c:pt idx="28">
                  <c:v>17111.111111111088</c:v>
                </c:pt>
                <c:pt idx="29">
                  <c:v>17067.460317460296</c:v>
                </c:pt>
                <c:pt idx="30">
                  <c:v>17023.809523809501</c:v>
                </c:pt>
                <c:pt idx="31">
                  <c:v>16980.158730158706</c:v>
                </c:pt>
                <c:pt idx="32">
                  <c:v>16936.507936507911</c:v>
                </c:pt>
                <c:pt idx="33">
                  <c:v>16892.857142857119</c:v>
                </c:pt>
                <c:pt idx="34">
                  <c:v>16849.206349206321</c:v>
                </c:pt>
                <c:pt idx="35">
                  <c:v>16805.555555555529</c:v>
                </c:pt>
                <c:pt idx="36">
                  <c:v>16761.904761904731</c:v>
                </c:pt>
                <c:pt idx="37">
                  <c:v>16718.253968253939</c:v>
                </c:pt>
                <c:pt idx="38">
                  <c:v>16674.603174603144</c:v>
                </c:pt>
                <c:pt idx="39">
                  <c:v>16630.952380952349</c:v>
                </c:pt>
                <c:pt idx="40">
                  <c:v>16587.301587301554</c:v>
                </c:pt>
                <c:pt idx="41">
                  <c:v>16543.650793650762</c:v>
                </c:pt>
                <c:pt idx="42">
                  <c:v>16499.999999999967</c:v>
                </c:pt>
                <c:pt idx="43">
                  <c:v>16456.349206349172</c:v>
                </c:pt>
                <c:pt idx="44">
                  <c:v>16412.698412698377</c:v>
                </c:pt>
                <c:pt idx="45">
                  <c:v>16369.047619047584</c:v>
                </c:pt>
                <c:pt idx="46">
                  <c:v>16325.396825396789</c:v>
                </c:pt>
                <c:pt idx="47">
                  <c:v>16281.746031745994</c:v>
                </c:pt>
                <c:pt idx="48">
                  <c:v>16238.095238095199</c:v>
                </c:pt>
                <c:pt idx="49">
                  <c:v>16194.444444444407</c:v>
                </c:pt>
                <c:pt idx="50">
                  <c:v>16150.79365079361</c:v>
                </c:pt>
                <c:pt idx="51">
                  <c:v>16107.142857142817</c:v>
                </c:pt>
                <c:pt idx="52">
                  <c:v>16063.492063492022</c:v>
                </c:pt>
                <c:pt idx="53">
                  <c:v>16019.841269841228</c:v>
                </c:pt>
                <c:pt idx="54">
                  <c:v>15976.190476190432</c:v>
                </c:pt>
                <c:pt idx="55">
                  <c:v>15932.539682539638</c:v>
                </c:pt>
                <c:pt idx="56">
                  <c:v>15888.888888888845</c:v>
                </c:pt>
                <c:pt idx="57">
                  <c:v>15845.23809523805</c:v>
                </c:pt>
                <c:pt idx="58">
                  <c:v>15801.587301587255</c:v>
                </c:pt>
                <c:pt idx="59">
                  <c:v>15757.93650793646</c:v>
                </c:pt>
                <c:pt idx="60">
                  <c:v>15714.285714285666</c:v>
                </c:pt>
                <c:pt idx="61">
                  <c:v>15670.634920634873</c:v>
                </c:pt>
                <c:pt idx="62">
                  <c:v>15626.984126984076</c:v>
                </c:pt>
                <c:pt idx="63">
                  <c:v>15583.333333333285</c:v>
                </c:pt>
                <c:pt idx="64">
                  <c:v>15539.682539682488</c:v>
                </c:pt>
                <c:pt idx="65">
                  <c:v>15496.031746031695</c:v>
                </c:pt>
                <c:pt idx="66">
                  <c:v>15452.380952380898</c:v>
                </c:pt>
                <c:pt idx="67">
                  <c:v>15408.730158730106</c:v>
                </c:pt>
                <c:pt idx="68">
                  <c:v>15365.079365079311</c:v>
                </c:pt>
                <c:pt idx="69">
                  <c:v>15321.428571428516</c:v>
                </c:pt>
                <c:pt idx="70">
                  <c:v>15277.777777777721</c:v>
                </c:pt>
                <c:pt idx="71">
                  <c:v>15234.12698412693</c:v>
                </c:pt>
                <c:pt idx="72">
                  <c:v>15190.476190476133</c:v>
                </c:pt>
                <c:pt idx="73">
                  <c:v>15146.825396825339</c:v>
                </c:pt>
                <c:pt idx="74">
                  <c:v>15103.174603174542</c:v>
                </c:pt>
                <c:pt idx="75">
                  <c:v>15059.523809523751</c:v>
                </c:pt>
                <c:pt idx="76">
                  <c:v>15015.873015872954</c:v>
                </c:pt>
                <c:pt idx="77">
                  <c:v>14972.222222222161</c:v>
                </c:pt>
                <c:pt idx="78">
                  <c:v>14928.571428571364</c:v>
                </c:pt>
                <c:pt idx="79">
                  <c:v>14884.920634920572</c:v>
                </c:pt>
                <c:pt idx="80">
                  <c:v>14841.269841269777</c:v>
                </c:pt>
                <c:pt idx="81">
                  <c:v>14797.619047618982</c:v>
                </c:pt>
                <c:pt idx="82">
                  <c:v>14753.968253968187</c:v>
                </c:pt>
                <c:pt idx="83">
                  <c:v>14710.317460317396</c:v>
                </c:pt>
                <c:pt idx="84">
                  <c:v>14666.666666666599</c:v>
                </c:pt>
                <c:pt idx="85">
                  <c:v>14623.015873015805</c:v>
                </c:pt>
                <c:pt idx="86">
                  <c:v>14579.365079365009</c:v>
                </c:pt>
                <c:pt idx="87">
                  <c:v>14535.714285714217</c:v>
                </c:pt>
                <c:pt idx="88">
                  <c:v>14492.06349206342</c:v>
                </c:pt>
                <c:pt idx="89">
                  <c:v>14448.412698412627</c:v>
                </c:pt>
                <c:pt idx="90">
                  <c:v>14404.76190476183</c:v>
                </c:pt>
                <c:pt idx="91">
                  <c:v>14361.111111111039</c:v>
                </c:pt>
                <c:pt idx="92">
                  <c:v>14317.460317460243</c:v>
                </c:pt>
                <c:pt idx="93">
                  <c:v>14273.809523809448</c:v>
                </c:pt>
                <c:pt idx="94">
                  <c:v>14230.158730158653</c:v>
                </c:pt>
                <c:pt idx="95">
                  <c:v>14186.507936507862</c:v>
                </c:pt>
                <c:pt idx="96">
                  <c:v>14142.857142857065</c:v>
                </c:pt>
                <c:pt idx="97">
                  <c:v>14099.206349206272</c:v>
                </c:pt>
                <c:pt idx="98">
                  <c:v>14055.555555555475</c:v>
                </c:pt>
                <c:pt idx="99">
                  <c:v>14011.904761904683</c:v>
                </c:pt>
                <c:pt idx="100">
                  <c:v>13968.25396825389</c:v>
                </c:pt>
                <c:pt idx="101">
                  <c:v>13924.603174603093</c:v>
                </c:pt>
                <c:pt idx="102">
                  <c:v>13880.9523809523</c:v>
                </c:pt>
                <c:pt idx="103">
                  <c:v>13837.301587301505</c:v>
                </c:pt>
                <c:pt idx="104">
                  <c:v>13793.650793650711</c:v>
                </c:pt>
                <c:pt idx="105">
                  <c:v>13749.999999999915</c:v>
                </c:pt>
                <c:pt idx="106">
                  <c:v>13706.349206349121</c:v>
                </c:pt>
                <c:pt idx="107">
                  <c:v>13662.698412698328</c:v>
                </c:pt>
                <c:pt idx="108">
                  <c:v>13619.047619047533</c:v>
                </c:pt>
                <c:pt idx="109">
                  <c:v>13575.396825396738</c:v>
                </c:pt>
                <c:pt idx="110">
                  <c:v>13531.746031745943</c:v>
                </c:pt>
                <c:pt idx="111">
                  <c:v>13488.095238095149</c:v>
                </c:pt>
                <c:pt idx="112">
                  <c:v>13444.444444444356</c:v>
                </c:pt>
                <c:pt idx="113">
                  <c:v>13400.793650793561</c:v>
                </c:pt>
                <c:pt idx="114">
                  <c:v>13357.142857142766</c:v>
                </c:pt>
                <c:pt idx="115">
                  <c:v>13313.492063491971</c:v>
                </c:pt>
                <c:pt idx="116">
                  <c:v>13269.841269841178</c:v>
                </c:pt>
                <c:pt idx="117">
                  <c:v>13226.190476190384</c:v>
                </c:pt>
                <c:pt idx="118">
                  <c:v>13182.539682539587</c:v>
                </c:pt>
                <c:pt idx="119">
                  <c:v>13138.888888888794</c:v>
                </c:pt>
                <c:pt idx="120">
                  <c:v>13095.238095237999</c:v>
                </c:pt>
                <c:pt idx="121">
                  <c:v>13051.587301587206</c:v>
                </c:pt>
                <c:pt idx="122">
                  <c:v>13007.936507936409</c:v>
                </c:pt>
                <c:pt idx="123">
                  <c:v>12964.285714285616</c:v>
                </c:pt>
                <c:pt idx="124">
                  <c:v>12920.634920634822</c:v>
                </c:pt>
                <c:pt idx="125">
                  <c:v>12876.984126984027</c:v>
                </c:pt>
                <c:pt idx="126">
                  <c:v>12833.333333333232</c:v>
                </c:pt>
                <c:pt idx="127">
                  <c:v>12789.682539682437</c:v>
                </c:pt>
                <c:pt idx="128">
                  <c:v>12746.031746031644</c:v>
                </c:pt>
                <c:pt idx="129">
                  <c:v>12702.38095238085</c:v>
                </c:pt>
                <c:pt idx="130">
                  <c:v>12658.730158730054</c:v>
                </c:pt>
                <c:pt idx="131">
                  <c:v>12615.07936507926</c:v>
                </c:pt>
                <c:pt idx="132">
                  <c:v>12571.428571428465</c:v>
                </c:pt>
                <c:pt idx="133">
                  <c:v>12527.777777777672</c:v>
                </c:pt>
                <c:pt idx="134">
                  <c:v>12484.126984126875</c:v>
                </c:pt>
                <c:pt idx="135">
                  <c:v>12440.476190476082</c:v>
                </c:pt>
                <c:pt idx="136">
                  <c:v>12396.825396825288</c:v>
                </c:pt>
                <c:pt idx="137">
                  <c:v>12353.174603174493</c:v>
                </c:pt>
                <c:pt idx="138">
                  <c:v>12309.5238095237</c:v>
                </c:pt>
                <c:pt idx="139">
                  <c:v>12265.873015872903</c:v>
                </c:pt>
                <c:pt idx="140">
                  <c:v>12222.22222222211</c:v>
                </c:pt>
                <c:pt idx="141">
                  <c:v>12178.571428571317</c:v>
                </c:pt>
                <c:pt idx="142">
                  <c:v>12134.920634920521</c:v>
                </c:pt>
                <c:pt idx="143">
                  <c:v>12091.269841269726</c:v>
                </c:pt>
                <c:pt idx="144">
                  <c:v>12047.619047618931</c:v>
                </c:pt>
                <c:pt idx="145">
                  <c:v>12003.968253968138</c:v>
                </c:pt>
                <c:pt idx="146">
                  <c:v>11960.317460317345</c:v>
                </c:pt>
                <c:pt idx="147">
                  <c:v>11916.666666666548</c:v>
                </c:pt>
                <c:pt idx="148">
                  <c:v>11873.015873015755</c:v>
                </c:pt>
                <c:pt idx="149">
                  <c:v>11829.365079364959</c:v>
                </c:pt>
                <c:pt idx="150">
                  <c:v>11785.714285714166</c:v>
                </c:pt>
                <c:pt idx="151">
                  <c:v>11742.063492063369</c:v>
                </c:pt>
                <c:pt idx="152">
                  <c:v>11698.412698412576</c:v>
                </c:pt>
                <c:pt idx="153">
                  <c:v>11654.761904761783</c:v>
                </c:pt>
                <c:pt idx="154">
                  <c:v>11611.111111110988</c:v>
                </c:pt>
                <c:pt idx="155">
                  <c:v>11567.460317460193</c:v>
                </c:pt>
                <c:pt idx="156">
                  <c:v>11523.809523809397</c:v>
                </c:pt>
                <c:pt idx="157">
                  <c:v>11480.158730158604</c:v>
                </c:pt>
                <c:pt idx="158">
                  <c:v>11436.507936507811</c:v>
                </c:pt>
                <c:pt idx="159">
                  <c:v>11392.857142857014</c:v>
                </c:pt>
                <c:pt idx="160">
                  <c:v>11349.206349206221</c:v>
                </c:pt>
                <c:pt idx="161">
                  <c:v>11305.555555555426</c:v>
                </c:pt>
                <c:pt idx="162">
                  <c:v>11261.904761904632</c:v>
                </c:pt>
                <c:pt idx="163">
                  <c:v>11218.253968253839</c:v>
                </c:pt>
                <c:pt idx="164">
                  <c:v>11174.603174603042</c:v>
                </c:pt>
                <c:pt idx="165">
                  <c:v>11130.952380952249</c:v>
                </c:pt>
                <c:pt idx="166">
                  <c:v>11087.301587301454</c:v>
                </c:pt>
                <c:pt idx="167">
                  <c:v>11043.65079365066</c:v>
                </c:pt>
                <c:pt idx="168">
                  <c:v>10999.999999999864</c:v>
                </c:pt>
                <c:pt idx="169">
                  <c:v>10956.34920634907</c:v>
                </c:pt>
                <c:pt idx="170">
                  <c:v>10912.698412698277</c:v>
                </c:pt>
                <c:pt idx="171">
                  <c:v>10869.047619047482</c:v>
                </c:pt>
                <c:pt idx="172">
                  <c:v>10825.396825396687</c:v>
                </c:pt>
                <c:pt idx="173">
                  <c:v>10781.746031745892</c:v>
                </c:pt>
                <c:pt idx="174">
                  <c:v>10738.095238095098</c:v>
                </c:pt>
                <c:pt idx="175">
                  <c:v>10694.444444444303</c:v>
                </c:pt>
                <c:pt idx="176">
                  <c:v>10650.79365079351</c:v>
                </c:pt>
                <c:pt idx="177">
                  <c:v>10607.142857142715</c:v>
                </c:pt>
                <c:pt idx="178">
                  <c:v>10563.49206349192</c:v>
                </c:pt>
                <c:pt idx="179">
                  <c:v>10519.841269841125</c:v>
                </c:pt>
                <c:pt idx="180">
                  <c:v>10476.190476190332</c:v>
                </c:pt>
                <c:pt idx="181">
                  <c:v>10432.539682539536</c:v>
                </c:pt>
                <c:pt idx="182">
                  <c:v>10388.888888888743</c:v>
                </c:pt>
                <c:pt idx="183">
                  <c:v>10345.238095237948</c:v>
                </c:pt>
                <c:pt idx="184">
                  <c:v>10301.587301587153</c:v>
                </c:pt>
                <c:pt idx="185">
                  <c:v>10257.936507936358</c:v>
                </c:pt>
                <c:pt idx="186">
                  <c:v>10214.285714285565</c:v>
                </c:pt>
                <c:pt idx="187">
                  <c:v>10170.634920634771</c:v>
                </c:pt>
                <c:pt idx="188">
                  <c:v>10126.984126983976</c:v>
                </c:pt>
                <c:pt idx="189">
                  <c:v>10083.333333333181</c:v>
                </c:pt>
                <c:pt idx="190">
                  <c:v>10039.682539682386</c:v>
                </c:pt>
                <c:pt idx="191">
                  <c:v>9996.0317460315928</c:v>
                </c:pt>
                <c:pt idx="192">
                  <c:v>9952.3809523807977</c:v>
                </c:pt>
                <c:pt idx="193">
                  <c:v>9908.7301587300044</c:v>
                </c:pt>
                <c:pt idx="194">
                  <c:v>9865.0793650792093</c:v>
                </c:pt>
                <c:pt idx="195">
                  <c:v>9821.4285714284142</c:v>
                </c:pt>
                <c:pt idx="196">
                  <c:v>9777.7777777776191</c:v>
                </c:pt>
                <c:pt idx="197">
                  <c:v>9734.1269841268258</c:v>
                </c:pt>
                <c:pt idx="198">
                  <c:v>9690.4761904760308</c:v>
                </c:pt>
                <c:pt idx="199">
                  <c:v>9646.8253968252375</c:v>
                </c:pt>
                <c:pt idx="200">
                  <c:v>9603.1746031744406</c:v>
                </c:pt>
                <c:pt idx="201">
                  <c:v>9559.5238095236473</c:v>
                </c:pt>
                <c:pt idx="202">
                  <c:v>9515.8730158728522</c:v>
                </c:pt>
                <c:pt idx="203">
                  <c:v>9472.2222222220571</c:v>
                </c:pt>
                <c:pt idx="204">
                  <c:v>9428.571428571262</c:v>
                </c:pt>
                <c:pt idx="205">
                  <c:v>9384.9206349204687</c:v>
                </c:pt>
                <c:pt idx="206">
                  <c:v>9341.2698412696736</c:v>
                </c:pt>
                <c:pt idx="207">
                  <c:v>9297.6190476188804</c:v>
                </c:pt>
                <c:pt idx="208">
                  <c:v>9253.9682539680853</c:v>
                </c:pt>
                <c:pt idx="209">
                  <c:v>9210.3174603172902</c:v>
                </c:pt>
                <c:pt idx="210">
                  <c:v>9166.6666666664951</c:v>
                </c:pt>
                <c:pt idx="211">
                  <c:v>9123.0158730157018</c:v>
                </c:pt>
                <c:pt idx="212">
                  <c:v>9079.3650793649067</c:v>
                </c:pt>
                <c:pt idx="213">
                  <c:v>9035.7142857141134</c:v>
                </c:pt>
                <c:pt idx="214">
                  <c:v>8992.0634920633183</c:v>
                </c:pt>
                <c:pt idx="215">
                  <c:v>8948.4126984125232</c:v>
                </c:pt>
                <c:pt idx="216">
                  <c:v>8904.7619047617281</c:v>
                </c:pt>
                <c:pt idx="217">
                  <c:v>8861.1111111109349</c:v>
                </c:pt>
                <c:pt idx="218">
                  <c:v>8817.4603174601398</c:v>
                </c:pt>
                <c:pt idx="219">
                  <c:v>8773.8095238093465</c:v>
                </c:pt>
                <c:pt idx="220">
                  <c:v>8730.1587301585514</c:v>
                </c:pt>
                <c:pt idx="221">
                  <c:v>8686.5079365077563</c:v>
                </c:pt>
                <c:pt idx="222">
                  <c:v>8642.8571428569612</c:v>
                </c:pt>
                <c:pt idx="223">
                  <c:v>8599.2063492061679</c:v>
                </c:pt>
                <c:pt idx="224">
                  <c:v>8555.5555555553728</c:v>
                </c:pt>
                <c:pt idx="225">
                  <c:v>8511.9047619045796</c:v>
                </c:pt>
                <c:pt idx="226">
                  <c:v>8468.2539682537845</c:v>
                </c:pt>
                <c:pt idx="227">
                  <c:v>8424.6031746029894</c:v>
                </c:pt>
                <c:pt idx="228">
                  <c:v>8380.9523809521961</c:v>
                </c:pt>
                <c:pt idx="229">
                  <c:v>8337.301587301401</c:v>
                </c:pt>
                <c:pt idx="230">
                  <c:v>8293.6507936506077</c:v>
                </c:pt>
                <c:pt idx="231">
                  <c:v>8249.9999999998126</c:v>
                </c:pt>
                <c:pt idx="232">
                  <c:v>8206.3492063490175</c:v>
                </c:pt>
                <c:pt idx="233">
                  <c:v>8162.6984126982234</c:v>
                </c:pt>
                <c:pt idx="234">
                  <c:v>8119.0476190474292</c:v>
                </c:pt>
                <c:pt idx="235">
                  <c:v>8075.3968253966341</c:v>
                </c:pt>
                <c:pt idx="236">
                  <c:v>8031.7460317458399</c:v>
                </c:pt>
                <c:pt idx="237">
                  <c:v>7988.0952380950448</c:v>
                </c:pt>
                <c:pt idx="238">
                  <c:v>7944.4444444442515</c:v>
                </c:pt>
                <c:pt idx="239">
                  <c:v>7900.7936507934564</c:v>
                </c:pt>
                <c:pt idx="240">
                  <c:v>7857.1428571426623</c:v>
                </c:pt>
                <c:pt idx="241">
                  <c:v>7813.4920634918672</c:v>
                </c:pt>
                <c:pt idx="242">
                  <c:v>7769.841269841073</c:v>
                </c:pt>
                <c:pt idx="243">
                  <c:v>7726.1904761902779</c:v>
                </c:pt>
                <c:pt idx="244">
                  <c:v>7682.5396825394855</c:v>
                </c:pt>
                <c:pt idx="245">
                  <c:v>7638.8888888886913</c:v>
                </c:pt>
                <c:pt idx="246">
                  <c:v>7595.2380952378981</c:v>
                </c:pt>
                <c:pt idx="247">
                  <c:v>7551.5873015871048</c:v>
                </c:pt>
                <c:pt idx="248">
                  <c:v>7507.9365079363115</c:v>
                </c:pt>
                <c:pt idx="249">
                  <c:v>7464.2857142855182</c:v>
                </c:pt>
                <c:pt idx="250">
                  <c:v>7420.6349206347231</c:v>
                </c:pt>
                <c:pt idx="251">
                  <c:v>7376.9841269839308</c:v>
                </c:pt>
                <c:pt idx="252">
                  <c:v>7333.3333333331357</c:v>
                </c:pt>
                <c:pt idx="253">
                  <c:v>7289.6825396823433</c:v>
                </c:pt>
                <c:pt idx="254">
                  <c:v>7246.0317460315491</c:v>
                </c:pt>
                <c:pt idx="255">
                  <c:v>7202.3809523807568</c:v>
                </c:pt>
                <c:pt idx="256">
                  <c:v>7158.7301587299626</c:v>
                </c:pt>
                <c:pt idx="257">
                  <c:v>7115.0793650791684</c:v>
                </c:pt>
                <c:pt idx="258">
                  <c:v>7071.428571428376</c:v>
                </c:pt>
                <c:pt idx="259">
                  <c:v>7027.7777777775809</c:v>
                </c:pt>
                <c:pt idx="260">
                  <c:v>6984.1269841267867</c:v>
                </c:pt>
                <c:pt idx="261">
                  <c:v>6940.4761904759944</c:v>
                </c:pt>
                <c:pt idx="262">
                  <c:v>6896.8253968252002</c:v>
                </c:pt>
                <c:pt idx="263">
                  <c:v>6853.1746031744069</c:v>
                </c:pt>
                <c:pt idx="264">
                  <c:v>6809.5238095236136</c:v>
                </c:pt>
                <c:pt idx="265">
                  <c:v>6765.8730158728204</c:v>
                </c:pt>
                <c:pt idx="266">
                  <c:v>6722.2222222220262</c:v>
                </c:pt>
                <c:pt idx="267">
                  <c:v>6678.571428571232</c:v>
                </c:pt>
                <c:pt idx="268">
                  <c:v>6634.9206349204387</c:v>
                </c:pt>
                <c:pt idx="269">
                  <c:v>6591.2698412696445</c:v>
                </c:pt>
                <c:pt idx="270">
                  <c:v>6547.6190476188522</c:v>
                </c:pt>
                <c:pt idx="271">
                  <c:v>6503.968253968058</c:v>
                </c:pt>
                <c:pt idx="272">
                  <c:v>6460.3174603172656</c:v>
                </c:pt>
                <c:pt idx="273">
                  <c:v>6416.6666666664714</c:v>
                </c:pt>
                <c:pt idx="274">
                  <c:v>6373.0158730156772</c:v>
                </c:pt>
                <c:pt idx="275">
                  <c:v>6329.365079364884</c:v>
                </c:pt>
                <c:pt idx="276">
                  <c:v>6285.7142857140898</c:v>
                </c:pt>
                <c:pt idx="277">
                  <c:v>6242.0634920632956</c:v>
                </c:pt>
                <c:pt idx="278">
                  <c:v>6198.4126984125032</c:v>
                </c:pt>
                <c:pt idx="279">
                  <c:v>6154.761904761709</c:v>
                </c:pt>
                <c:pt idx="280">
                  <c:v>6111.1111111109158</c:v>
                </c:pt>
                <c:pt idx="281">
                  <c:v>6067.4603174601216</c:v>
                </c:pt>
                <c:pt idx="282">
                  <c:v>6023.8095238093292</c:v>
                </c:pt>
                <c:pt idx="283">
                  <c:v>5980.158730158535</c:v>
                </c:pt>
                <c:pt idx="284">
                  <c:v>5936.5079365077409</c:v>
                </c:pt>
                <c:pt idx="285">
                  <c:v>5892.8571428569476</c:v>
                </c:pt>
                <c:pt idx="286">
                  <c:v>5849.2063492061534</c:v>
                </c:pt>
                <c:pt idx="287">
                  <c:v>5805.555555555361</c:v>
                </c:pt>
                <c:pt idx="288">
                  <c:v>5761.9047619045668</c:v>
                </c:pt>
                <c:pt idx="289">
                  <c:v>5718.2539682537727</c:v>
                </c:pt>
                <c:pt idx="290">
                  <c:v>5674.6031746029794</c:v>
                </c:pt>
                <c:pt idx="291">
                  <c:v>5630.9523809521852</c:v>
                </c:pt>
                <c:pt idx="292">
                  <c:v>5587.301587301391</c:v>
                </c:pt>
                <c:pt idx="293">
                  <c:v>5543.6507936505986</c:v>
                </c:pt>
                <c:pt idx="294">
                  <c:v>5499.9999999998045</c:v>
                </c:pt>
                <c:pt idx="295">
                  <c:v>5456.3492063490112</c:v>
                </c:pt>
                <c:pt idx="296">
                  <c:v>5412.6984126982179</c:v>
                </c:pt>
                <c:pt idx="297">
                  <c:v>5369.0476190474246</c:v>
                </c:pt>
                <c:pt idx="298">
                  <c:v>5325.3968253966304</c:v>
                </c:pt>
                <c:pt idx="299">
                  <c:v>5281.7460317458363</c:v>
                </c:pt>
                <c:pt idx="300">
                  <c:v>5238.095238095043</c:v>
                </c:pt>
                <c:pt idx="301">
                  <c:v>5194.4444444442497</c:v>
                </c:pt>
                <c:pt idx="302">
                  <c:v>5150.7936507934555</c:v>
                </c:pt>
                <c:pt idx="303">
                  <c:v>5107.1428571426632</c:v>
                </c:pt>
                <c:pt idx="304">
                  <c:v>5063.492063491869</c:v>
                </c:pt>
                <c:pt idx="305">
                  <c:v>5019.8412698410757</c:v>
                </c:pt>
                <c:pt idx="306">
                  <c:v>4976.1904761902815</c:v>
                </c:pt>
                <c:pt idx="307">
                  <c:v>4932.5396825394882</c:v>
                </c:pt>
                <c:pt idx="308">
                  <c:v>4888.8888888886941</c:v>
                </c:pt>
                <c:pt idx="309">
                  <c:v>4845.2380952379008</c:v>
                </c:pt>
                <c:pt idx="310">
                  <c:v>4801.5873015871066</c:v>
                </c:pt>
                <c:pt idx="311">
                  <c:v>4757.9365079363133</c:v>
                </c:pt>
                <c:pt idx="312">
                  <c:v>4714.28571428552</c:v>
                </c:pt>
                <c:pt idx="313">
                  <c:v>4670.6349206347259</c:v>
                </c:pt>
                <c:pt idx="314">
                  <c:v>4626.9841269839335</c:v>
                </c:pt>
                <c:pt idx="315">
                  <c:v>4583.3333333331393</c:v>
                </c:pt>
                <c:pt idx="316">
                  <c:v>4539.6825396823451</c:v>
                </c:pt>
                <c:pt idx="317">
                  <c:v>4496.0317460315518</c:v>
                </c:pt>
                <c:pt idx="318">
                  <c:v>4452.3809523807586</c:v>
                </c:pt>
                <c:pt idx="319">
                  <c:v>4408.7301587299644</c:v>
                </c:pt>
                <c:pt idx="320">
                  <c:v>4365.0793650791711</c:v>
                </c:pt>
                <c:pt idx="321">
                  <c:v>4321.4285714283769</c:v>
                </c:pt>
                <c:pt idx="322">
                  <c:v>4277.7777777775837</c:v>
                </c:pt>
                <c:pt idx="323">
                  <c:v>4234.1269841267904</c:v>
                </c:pt>
                <c:pt idx="324">
                  <c:v>4190.4761904759971</c:v>
                </c:pt>
                <c:pt idx="325">
                  <c:v>4146.8253968252029</c:v>
                </c:pt>
                <c:pt idx="326">
                  <c:v>4103.1746031744096</c:v>
                </c:pt>
                <c:pt idx="327">
                  <c:v>4059.5238095236159</c:v>
                </c:pt>
                <c:pt idx="328">
                  <c:v>4015.8730158728217</c:v>
                </c:pt>
                <c:pt idx="329">
                  <c:v>3972.2222222220284</c:v>
                </c:pt>
                <c:pt idx="330">
                  <c:v>3928.5714285712347</c:v>
                </c:pt>
                <c:pt idx="331">
                  <c:v>3884.920634920441</c:v>
                </c:pt>
                <c:pt idx="332">
                  <c:v>3841.2698412696477</c:v>
                </c:pt>
                <c:pt idx="333">
                  <c:v>3797.6190476188535</c:v>
                </c:pt>
                <c:pt idx="334">
                  <c:v>3753.9682539680598</c:v>
                </c:pt>
                <c:pt idx="335">
                  <c:v>3710.317460317267</c:v>
                </c:pt>
                <c:pt idx="336">
                  <c:v>3666.6666666664732</c:v>
                </c:pt>
                <c:pt idx="337">
                  <c:v>3623.01587301568</c:v>
                </c:pt>
                <c:pt idx="338">
                  <c:v>3579.3650793648862</c:v>
                </c:pt>
                <c:pt idx="339">
                  <c:v>3535.7142857140921</c:v>
                </c:pt>
                <c:pt idx="340">
                  <c:v>3492.0634920632988</c:v>
                </c:pt>
                <c:pt idx="341">
                  <c:v>3448.4126984125051</c:v>
                </c:pt>
                <c:pt idx="342">
                  <c:v>3404.7619047617118</c:v>
                </c:pt>
                <c:pt idx="343">
                  <c:v>3361.111111110918</c:v>
                </c:pt>
                <c:pt idx="344">
                  <c:v>3317.4603174601239</c:v>
                </c:pt>
                <c:pt idx="345">
                  <c:v>3273.8095238093306</c:v>
                </c:pt>
                <c:pt idx="346">
                  <c:v>3230.1587301585369</c:v>
                </c:pt>
                <c:pt idx="347">
                  <c:v>3186.5079365077431</c:v>
                </c:pt>
                <c:pt idx="348">
                  <c:v>3142.8571428569498</c:v>
                </c:pt>
                <c:pt idx="349">
                  <c:v>3099.2063492061566</c:v>
                </c:pt>
                <c:pt idx="350">
                  <c:v>3055.5555555553624</c:v>
                </c:pt>
                <c:pt idx="351">
                  <c:v>3011.9047619045687</c:v>
                </c:pt>
                <c:pt idx="352">
                  <c:v>2968.2539682537754</c:v>
                </c:pt>
                <c:pt idx="353">
                  <c:v>2924.6031746029821</c:v>
                </c:pt>
                <c:pt idx="354">
                  <c:v>2880.9523809521884</c:v>
                </c:pt>
                <c:pt idx="355">
                  <c:v>2837.3015873013942</c:v>
                </c:pt>
                <c:pt idx="356">
                  <c:v>2793.6507936506009</c:v>
                </c:pt>
                <c:pt idx="357">
                  <c:v>2749.9999999998072</c:v>
                </c:pt>
                <c:pt idx="358">
                  <c:v>2706.3492063490139</c:v>
                </c:pt>
                <c:pt idx="359">
                  <c:v>2662.6984126982202</c:v>
                </c:pt>
                <c:pt idx="360">
                  <c:v>2619.0476190474265</c:v>
                </c:pt>
                <c:pt idx="361">
                  <c:v>2575.3968253966327</c:v>
                </c:pt>
                <c:pt idx="362">
                  <c:v>2531.746031745839</c:v>
                </c:pt>
                <c:pt idx="363">
                  <c:v>2488.0952380950457</c:v>
                </c:pt>
                <c:pt idx="364">
                  <c:v>2444.444444444252</c:v>
                </c:pt>
                <c:pt idx="365">
                  <c:v>2400.7936507934587</c:v>
                </c:pt>
                <c:pt idx="366">
                  <c:v>2357.1428571426645</c:v>
                </c:pt>
                <c:pt idx="367">
                  <c:v>2313.4920634918712</c:v>
                </c:pt>
                <c:pt idx="368">
                  <c:v>2269.8412698410771</c:v>
                </c:pt>
                <c:pt idx="369">
                  <c:v>2226.1904761902838</c:v>
                </c:pt>
                <c:pt idx="370">
                  <c:v>2182.5396825394905</c:v>
                </c:pt>
                <c:pt idx="371">
                  <c:v>2138.8888888886968</c:v>
                </c:pt>
                <c:pt idx="372">
                  <c:v>2095.2380952379031</c:v>
                </c:pt>
                <c:pt idx="373">
                  <c:v>2051.5873015871093</c:v>
                </c:pt>
                <c:pt idx="374">
                  <c:v>2007.936507936316</c:v>
                </c:pt>
                <c:pt idx="375">
                  <c:v>1964.2857142855221</c:v>
                </c:pt>
                <c:pt idx="376">
                  <c:v>1920.6349206347286</c:v>
                </c:pt>
                <c:pt idx="377">
                  <c:v>1876.9841269839351</c:v>
                </c:pt>
                <c:pt idx="378">
                  <c:v>1833.3333333331411</c:v>
                </c:pt>
                <c:pt idx="379">
                  <c:v>1789.6825396823479</c:v>
                </c:pt>
                <c:pt idx="380">
                  <c:v>1746.0317460315543</c:v>
                </c:pt>
                <c:pt idx="381">
                  <c:v>1702.3809523807606</c:v>
                </c:pt>
                <c:pt idx="382">
                  <c:v>1658.7301587299669</c:v>
                </c:pt>
                <c:pt idx="383">
                  <c:v>1615.0793650791736</c:v>
                </c:pt>
                <c:pt idx="384">
                  <c:v>1571.4285714283797</c:v>
                </c:pt>
                <c:pt idx="385">
                  <c:v>1527.7777777775862</c:v>
                </c:pt>
                <c:pt idx="386">
                  <c:v>1484.1269841267924</c:v>
                </c:pt>
                <c:pt idx="387">
                  <c:v>1440.4761904759989</c:v>
                </c:pt>
                <c:pt idx="388">
                  <c:v>1396.8253968252054</c:v>
                </c:pt>
                <c:pt idx="389">
                  <c:v>1353.1746031744117</c:v>
                </c:pt>
                <c:pt idx="390">
                  <c:v>1309.523809523618</c:v>
                </c:pt>
                <c:pt idx="391">
                  <c:v>1265.8730158728245</c:v>
                </c:pt>
                <c:pt idx="392">
                  <c:v>1222.2222222220307</c:v>
                </c:pt>
                <c:pt idx="393">
                  <c:v>1178.5714285712372</c:v>
                </c:pt>
                <c:pt idx="394">
                  <c:v>1134.9206349204435</c:v>
                </c:pt>
                <c:pt idx="395">
                  <c:v>1091.26984126965</c:v>
                </c:pt>
                <c:pt idx="396">
                  <c:v>1047.6190476188565</c:v>
                </c:pt>
                <c:pt idx="397">
                  <c:v>1003.9682539680626</c:v>
                </c:pt>
                <c:pt idx="398">
                  <c:v>960.31746031726914</c:v>
                </c:pt>
                <c:pt idx="399">
                  <c:v>916.66666666647552</c:v>
                </c:pt>
                <c:pt idx="400">
                  <c:v>873.01587301568179</c:v>
                </c:pt>
                <c:pt idx="401">
                  <c:v>829.36507936488817</c:v>
                </c:pt>
                <c:pt idx="402">
                  <c:v>785.71428571409467</c:v>
                </c:pt>
                <c:pt idx="403">
                  <c:v>742.06349206330106</c:v>
                </c:pt>
                <c:pt idx="404">
                  <c:v>698.41269841250744</c:v>
                </c:pt>
                <c:pt idx="405">
                  <c:v>654.76190476171382</c:v>
                </c:pt>
                <c:pt idx="406">
                  <c:v>611.11111111092021</c:v>
                </c:pt>
                <c:pt idx="407">
                  <c:v>567.4603174601267</c:v>
                </c:pt>
                <c:pt idx="408">
                  <c:v>523.80952380933297</c:v>
                </c:pt>
                <c:pt idx="409">
                  <c:v>480.15873015853936</c:v>
                </c:pt>
                <c:pt idx="410">
                  <c:v>436.50793650774568</c:v>
                </c:pt>
                <c:pt idx="411">
                  <c:v>392.85714285695195</c:v>
                </c:pt>
                <c:pt idx="412">
                  <c:v>349.20634920615834</c:v>
                </c:pt>
                <c:pt idx="413">
                  <c:v>305.55555555536466</c:v>
                </c:pt>
                <c:pt idx="414">
                  <c:v>261.90476190457099</c:v>
                </c:pt>
                <c:pt idx="415">
                  <c:v>218.25396825377732</c:v>
                </c:pt>
                <c:pt idx="416">
                  <c:v>174.60317460298367</c:v>
                </c:pt>
                <c:pt idx="417">
                  <c:v>130.95238095218997</c:v>
                </c:pt>
                <c:pt idx="418">
                  <c:v>87.301587301396339</c:v>
                </c:pt>
                <c:pt idx="419">
                  <c:v>43.650793650602679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F9-4DCA-9945-6AA64150EC3D}"/>
            </c:ext>
          </c:extLst>
        </c:ser>
        <c:ser>
          <c:idx val="5"/>
          <c:order val="5"/>
          <c:val>
            <c:numRef>
              <c:f>元金均等!$N$21:$N$440</c:f>
              <c:numCache>
                <c:formatCode>#,##0_);[Red]\(#,##0\)</c:formatCode>
                <c:ptCount val="420"/>
              </c:numCache>
            </c:numRef>
          </c:val>
          <c:extLst>
            <c:ext xmlns:c16="http://schemas.microsoft.com/office/drawing/2014/chart" uri="{C3380CC4-5D6E-409C-BE32-E72D297353CC}">
              <c16:uniqueId val="{00000005-11F9-4DCA-9945-6AA64150EC3D}"/>
            </c:ext>
          </c:extLst>
        </c:ser>
        <c:ser>
          <c:idx val="6"/>
          <c:order val="6"/>
          <c:val>
            <c:numRef>
              <c:f>元金均等!$O$21:$O$440</c:f>
              <c:numCache>
                <c:formatCode>#,##0_);[Red]\(#,##0\)</c:formatCode>
                <c:ptCount val="420"/>
              </c:numCache>
            </c:numRef>
          </c:val>
          <c:extLst>
            <c:ext xmlns:c16="http://schemas.microsoft.com/office/drawing/2014/chart" uri="{C3380CC4-5D6E-409C-BE32-E72D297353CC}">
              <c16:uniqueId val="{00000006-11F9-4DCA-9945-6AA64150EC3D}"/>
            </c:ext>
          </c:extLst>
        </c:ser>
        <c:ser>
          <c:idx val="7"/>
          <c:order val="7"/>
          <c:val>
            <c:numRef>
              <c:f>元金均等!$P$21:$P$440</c:f>
              <c:numCache>
                <c:formatCode>#,##0_);[Red]\(#,##0\)</c:formatCode>
                <c:ptCount val="420"/>
              </c:numCache>
            </c:numRef>
          </c:val>
          <c:extLst>
            <c:ext xmlns:c16="http://schemas.microsoft.com/office/drawing/2014/chart" uri="{C3380CC4-5D6E-409C-BE32-E72D297353CC}">
              <c16:uniqueId val="{00000007-11F9-4DCA-9945-6AA64150E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295424"/>
        <c:axId val="188301312"/>
      </c:areaChart>
      <c:catAx>
        <c:axId val="188295424"/>
        <c:scaling>
          <c:orientation val="minMax"/>
        </c:scaling>
        <c:delete val="1"/>
        <c:axPos val="b"/>
        <c:majorTickMark val="out"/>
        <c:minorTickMark val="none"/>
        <c:tickLblPos val="none"/>
        <c:crossAx val="188301312"/>
        <c:crosses val="autoZero"/>
        <c:auto val="1"/>
        <c:lblAlgn val="ctr"/>
        <c:lblOffset val="100"/>
        <c:noMultiLvlLbl val="0"/>
      </c:catAx>
      <c:valAx>
        <c:axId val="188301312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one"/>
        <c:crossAx val="188295424"/>
        <c:crosses val="autoZero"/>
        <c:crossBetween val="midCat"/>
      </c:valAx>
    </c:plotArea>
    <c:plotVisOnly val="1"/>
    <c:dispBlanksAs val="zero"/>
    <c:showDLblsOverMax val="0"/>
  </c:chart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gif"/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gi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5.png"/><Relationship Id="rId1" Type="http://schemas.openxmlformats.org/officeDocument/2006/relationships/image" Target="../media/image1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152400</xdr:colOff>
      <xdr:row>6</xdr:row>
      <xdr:rowOff>0</xdr:rowOff>
    </xdr:from>
    <xdr:to>
      <xdr:col>22</xdr:col>
      <xdr:colOff>161925</xdr:colOff>
      <xdr:row>19</xdr:row>
      <xdr:rowOff>142875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6625" y="1600200"/>
          <a:ext cx="4105275" cy="3305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17</xdr:col>
      <xdr:colOff>219075</xdr:colOff>
      <xdr:row>19</xdr:row>
      <xdr:rowOff>152400</xdr:rowOff>
    </xdr:from>
    <xdr:to>
      <xdr:col>21</xdr:col>
      <xdr:colOff>1895475</xdr:colOff>
      <xdr:row>22</xdr:row>
      <xdr:rowOff>28575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353300" y="4914900"/>
          <a:ext cx="3800475" cy="733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17</xdr:col>
      <xdr:colOff>304800</xdr:colOff>
      <xdr:row>22</xdr:row>
      <xdr:rowOff>276225</xdr:rowOff>
    </xdr:from>
    <xdr:to>
      <xdr:col>26</xdr:col>
      <xdr:colOff>109805</xdr:colOff>
      <xdr:row>38</xdr:row>
      <xdr:rowOff>114300</xdr:rowOff>
    </xdr:to>
    <xdr:pic>
      <xdr:nvPicPr>
        <xdr:cNvPr id="4" name="図 3" descr="無題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439025" y="5895975"/>
          <a:ext cx="6643955" cy="46196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361950</xdr:colOff>
      <xdr:row>1</xdr:row>
      <xdr:rowOff>19119</xdr:rowOff>
    </xdr:from>
    <xdr:to>
      <xdr:col>4</xdr:col>
      <xdr:colOff>276225</xdr:colOff>
      <xdr:row>3</xdr:row>
      <xdr:rowOff>85725</xdr:rowOff>
    </xdr:to>
    <xdr:pic>
      <xdr:nvPicPr>
        <xdr:cNvPr id="6" name="図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09619"/>
          <a:ext cx="1190625" cy="733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323851</xdr:colOff>
      <xdr:row>1</xdr:row>
      <xdr:rowOff>47624</xdr:rowOff>
    </xdr:from>
    <xdr:to>
      <xdr:col>5</xdr:col>
      <xdr:colOff>217885</xdr:colOff>
      <xdr:row>1</xdr:row>
      <xdr:rowOff>342899</xdr:rowOff>
    </xdr:to>
    <xdr:pic>
      <xdr:nvPicPr>
        <xdr:cNvPr id="8" name="図 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6" y="238124"/>
          <a:ext cx="332184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2</xdr:row>
      <xdr:rowOff>57150</xdr:rowOff>
    </xdr:from>
    <xdr:to>
      <xdr:col>1</xdr:col>
      <xdr:colOff>313134</xdr:colOff>
      <xdr:row>3</xdr:row>
      <xdr:rowOff>85725</xdr:rowOff>
    </xdr:to>
    <xdr:pic>
      <xdr:nvPicPr>
        <xdr:cNvPr id="10" name="図 3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647700"/>
          <a:ext cx="332184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142875</xdr:colOff>
      <xdr:row>3</xdr:row>
      <xdr:rowOff>266700</xdr:rowOff>
    </xdr:from>
    <xdr:to>
      <xdr:col>12</xdr:col>
      <xdr:colOff>390524</xdr:colOff>
      <xdr:row>5</xdr:row>
      <xdr:rowOff>135062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5" y="962025"/>
          <a:ext cx="904874" cy="630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133350</xdr:colOff>
      <xdr:row>10</xdr:row>
      <xdr:rowOff>266699</xdr:rowOff>
    </xdr:from>
    <xdr:to>
      <xdr:col>10</xdr:col>
      <xdr:colOff>542925</xdr:colOff>
      <xdr:row>12</xdr:row>
      <xdr:rowOff>66674</xdr:rowOff>
    </xdr:to>
    <xdr:sp macro="" textlink="">
      <xdr:nvSpPr>
        <xdr:cNvPr id="3" name="角丸四角形吹き出し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6934200" y="3486149"/>
          <a:ext cx="1066800" cy="561975"/>
        </a:xfrm>
        <a:prstGeom prst="wedgeRoundRectCallout">
          <a:avLst>
            <a:gd name="adj1" fmla="val -60618"/>
            <a:gd name="adj2" fmla="val 11309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9</xdr:col>
      <xdr:colOff>133350</xdr:colOff>
      <xdr:row>14</xdr:row>
      <xdr:rowOff>276225</xdr:rowOff>
    </xdr:from>
    <xdr:to>
      <xdr:col>10</xdr:col>
      <xdr:colOff>542925</xdr:colOff>
      <xdr:row>16</xdr:row>
      <xdr:rowOff>76200</xdr:rowOff>
    </xdr:to>
    <xdr:sp macro="" textlink="">
      <xdr:nvSpPr>
        <xdr:cNvPr id="4" name="角丸四角形吹き出し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6934200" y="4762500"/>
          <a:ext cx="1066800" cy="561975"/>
        </a:xfrm>
        <a:prstGeom prst="wedgeRoundRectCallout">
          <a:avLst>
            <a:gd name="adj1" fmla="val -60618"/>
            <a:gd name="adj2" fmla="val 11309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581025</xdr:colOff>
      <xdr:row>10</xdr:row>
      <xdr:rowOff>38100</xdr:rowOff>
    </xdr:from>
    <xdr:to>
      <xdr:col>6</xdr:col>
      <xdr:colOff>142875</xdr:colOff>
      <xdr:row>15</xdr:row>
      <xdr:rowOff>714375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C2D5E482-9467-4C5E-94DA-4D62DA823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5" y="2495550"/>
          <a:ext cx="2305050" cy="187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381000</xdr:colOff>
      <xdr:row>2</xdr:row>
      <xdr:rowOff>19050</xdr:rowOff>
    </xdr:from>
    <xdr:to>
      <xdr:col>6</xdr:col>
      <xdr:colOff>171450</xdr:colOff>
      <xdr:row>5</xdr:row>
      <xdr:rowOff>0</xdr:rowOff>
    </xdr:to>
    <xdr:pic>
      <xdr:nvPicPr>
        <xdr:cNvPr id="5" name="図 8">
          <a:extLst>
            <a:ext uri="{FF2B5EF4-FFF2-40B4-BE49-F238E27FC236}">
              <a16:creationId xmlns:a16="http://schemas.microsoft.com/office/drawing/2014/main" id="{CAE4171C-10E5-4947-912E-D23DD80F9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495300"/>
          <a:ext cx="116205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381000</xdr:colOff>
      <xdr:row>2</xdr:row>
      <xdr:rowOff>19050</xdr:rowOff>
    </xdr:from>
    <xdr:to>
      <xdr:col>6</xdr:col>
      <xdr:colOff>171450</xdr:colOff>
      <xdr:row>5</xdr:row>
      <xdr:rowOff>0</xdr:rowOff>
    </xdr:to>
    <xdr:pic>
      <xdr:nvPicPr>
        <xdr:cNvPr id="7" name="図 8">
          <a:extLst>
            <a:ext uri="{FF2B5EF4-FFF2-40B4-BE49-F238E27FC236}">
              <a16:creationId xmlns:a16="http://schemas.microsoft.com/office/drawing/2014/main" id="{D89B840E-38E5-4FCC-8215-00D26A437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495300"/>
          <a:ext cx="116205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</xdr:colOff>
      <xdr:row>18</xdr:row>
      <xdr:rowOff>19050</xdr:rowOff>
    </xdr:from>
    <xdr:to>
      <xdr:col>25</xdr:col>
      <xdr:colOff>9525</xdr:colOff>
      <xdr:row>30</xdr:row>
      <xdr:rowOff>200025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0" y="4343400"/>
          <a:ext cx="6096000" cy="3371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276225</xdr:colOff>
      <xdr:row>3</xdr:row>
      <xdr:rowOff>152400</xdr:rowOff>
    </xdr:from>
    <xdr:to>
      <xdr:col>23</xdr:col>
      <xdr:colOff>514350</xdr:colOff>
      <xdr:row>17</xdr:row>
      <xdr:rowOff>190500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0" y="714375"/>
          <a:ext cx="4962525" cy="3552825"/>
        </a:xfrm>
        <a:prstGeom prst="rect">
          <a:avLst/>
        </a:prstGeom>
      </xdr:spPr>
    </xdr:pic>
    <xdr:clientData/>
  </xdr:twoCellAnchor>
  <xdr:twoCellAnchor editAs="oneCell">
    <xdr:from>
      <xdr:col>10</xdr:col>
      <xdr:colOff>314326</xdr:colOff>
      <xdr:row>0</xdr:row>
      <xdr:rowOff>131638</xdr:rowOff>
    </xdr:from>
    <xdr:to>
      <xdr:col>13</xdr:col>
      <xdr:colOff>142875</xdr:colOff>
      <xdr:row>3</xdr:row>
      <xdr:rowOff>66675</xdr:rowOff>
    </xdr:to>
    <xdr:pic>
      <xdr:nvPicPr>
        <xdr:cNvPr id="5" name="図 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31638"/>
          <a:ext cx="904874" cy="630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247650</xdr:colOff>
      <xdr:row>16</xdr:row>
      <xdr:rowOff>190500</xdr:rowOff>
    </xdr:from>
    <xdr:to>
      <xdr:col>25</xdr:col>
      <xdr:colOff>285750</xdr:colOff>
      <xdr:row>21</xdr:row>
      <xdr:rowOff>19050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" y="4171950"/>
          <a:ext cx="6819900" cy="1066800"/>
        </a:xfrm>
        <a:prstGeom prst="rect">
          <a:avLst/>
        </a:prstGeom>
      </xdr:spPr>
    </xdr:pic>
    <xdr:clientData/>
  </xdr:twoCellAnchor>
  <xdr:twoCellAnchor editAs="oneCell">
    <xdr:from>
      <xdr:col>14</xdr:col>
      <xdr:colOff>180975</xdr:colOff>
      <xdr:row>2</xdr:row>
      <xdr:rowOff>53772</xdr:rowOff>
    </xdr:from>
    <xdr:to>
      <xdr:col>23</xdr:col>
      <xdr:colOff>307252</xdr:colOff>
      <xdr:row>15</xdr:row>
      <xdr:rowOff>219075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425" y="549072"/>
          <a:ext cx="5536477" cy="3403803"/>
        </a:xfrm>
        <a:prstGeom prst="rect">
          <a:avLst/>
        </a:prstGeom>
      </xdr:spPr>
    </xdr:pic>
    <xdr:clientData/>
  </xdr:twoCellAnchor>
  <xdr:twoCellAnchor editAs="oneCell">
    <xdr:from>
      <xdr:col>14</xdr:col>
      <xdr:colOff>304800</xdr:colOff>
      <xdr:row>23</xdr:row>
      <xdr:rowOff>47625</xdr:rowOff>
    </xdr:from>
    <xdr:to>
      <xdr:col>22</xdr:col>
      <xdr:colOff>0</xdr:colOff>
      <xdr:row>36</xdr:row>
      <xdr:rowOff>85725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0" y="5762625"/>
          <a:ext cx="4419600" cy="31623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238124</xdr:colOff>
      <xdr:row>3</xdr:row>
      <xdr:rowOff>30287</xdr:rowOff>
    </xdr:to>
    <xdr:pic>
      <xdr:nvPicPr>
        <xdr:cNvPr id="6" name="図 1">
          <a:extLst>
            <a:ext uri="{FF2B5EF4-FFF2-40B4-BE49-F238E27FC236}">
              <a16:creationId xmlns:a16="http://schemas.microsoft.com/office/drawing/2014/main" id="{8CE7E986-99F7-4F72-B10F-48C17A0C2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3075" y="0"/>
          <a:ext cx="904874" cy="630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19050</xdr:colOff>
      <xdr:row>8</xdr:row>
      <xdr:rowOff>171451</xdr:rowOff>
    </xdr:from>
    <xdr:to>
      <xdr:col>41</xdr:col>
      <xdr:colOff>190500</xdr:colOff>
      <xdr:row>13</xdr:row>
      <xdr:rowOff>304800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95251</xdr:colOff>
      <xdr:row>7</xdr:row>
      <xdr:rowOff>180975</xdr:rowOff>
    </xdr:from>
    <xdr:to>
      <xdr:col>14</xdr:col>
      <xdr:colOff>9526</xdr:colOff>
      <xdr:row>14</xdr:row>
      <xdr:rowOff>0</xdr:rowOff>
    </xdr:to>
    <xdr:graphicFrame macro="">
      <xdr:nvGraphicFramePr>
        <xdr:cNvPr id="21" name="グラフ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180974</xdr:colOff>
      <xdr:row>9</xdr:row>
      <xdr:rowOff>161925</xdr:rowOff>
    </xdr:from>
    <xdr:to>
      <xdr:col>5</xdr:col>
      <xdr:colOff>19050</xdr:colOff>
      <xdr:row>10</xdr:row>
      <xdr:rowOff>266700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285749" y="2924175"/>
          <a:ext cx="609601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kumimoji="1" lang="ja-JP" altLang="en-US" sz="1200" b="1" cap="none" spc="50">
              <a:ln w="11430"/>
              <a:solidFill>
                <a:schemeClr val="tx1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ea"/>
              <a:ea typeface="+mn-ea"/>
            </a:rPr>
            <a:t>利息</a:t>
          </a:r>
        </a:p>
      </xdr:txBody>
    </xdr:sp>
    <xdr:clientData/>
  </xdr:twoCellAnchor>
  <xdr:twoCellAnchor>
    <xdr:from>
      <xdr:col>10</xdr:col>
      <xdr:colOff>38099</xdr:colOff>
      <xdr:row>12</xdr:row>
      <xdr:rowOff>66675</xdr:rowOff>
    </xdr:from>
    <xdr:to>
      <xdr:col>13</xdr:col>
      <xdr:colOff>47625</xdr:colOff>
      <xdr:row>13</xdr:row>
      <xdr:rowOff>152400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>
          <a:off x="1724024" y="3771900"/>
          <a:ext cx="6096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kumimoji="1" lang="ja-JP" altLang="en-US" sz="1200" b="1" cap="none" spc="50">
              <a:ln w="11430"/>
              <a:solidFill>
                <a:schemeClr val="tx1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ea"/>
              <a:ea typeface="+mn-ea"/>
            </a:rPr>
            <a:t>元金</a:t>
          </a:r>
        </a:p>
      </xdr:txBody>
    </xdr:sp>
    <xdr:clientData/>
  </xdr:twoCellAnchor>
  <xdr:twoCellAnchor editAs="oneCell">
    <xdr:from>
      <xdr:col>1</xdr:col>
      <xdr:colOff>66675</xdr:colOff>
      <xdr:row>14</xdr:row>
      <xdr:rowOff>171450</xdr:rowOff>
    </xdr:from>
    <xdr:to>
      <xdr:col>6</xdr:col>
      <xdr:colOff>57149</xdr:colOff>
      <xdr:row>16</xdr:row>
      <xdr:rowOff>173162</xdr:rowOff>
    </xdr:to>
    <xdr:pic>
      <xdr:nvPicPr>
        <xdr:cNvPr id="7" name="図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505325"/>
          <a:ext cx="904874" cy="630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323849</xdr:colOff>
      <xdr:row>16</xdr:row>
      <xdr:rowOff>247651</xdr:rowOff>
    </xdr:from>
    <xdr:to>
      <xdr:col>9</xdr:col>
      <xdr:colOff>34706</xdr:colOff>
      <xdr:row>30</xdr:row>
      <xdr:rowOff>57151</xdr:rowOff>
    </xdr:to>
    <xdr:pic>
      <xdr:nvPicPr>
        <xdr:cNvPr id="5" name="図 4" descr="img01.gif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49" y="4657726"/>
          <a:ext cx="5730657" cy="274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19050</xdr:colOff>
      <xdr:row>8</xdr:row>
      <xdr:rowOff>171451</xdr:rowOff>
    </xdr:from>
    <xdr:to>
      <xdr:col>41</xdr:col>
      <xdr:colOff>190500</xdr:colOff>
      <xdr:row>13</xdr:row>
      <xdr:rowOff>304800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95251</xdr:colOff>
      <xdr:row>7</xdr:row>
      <xdr:rowOff>180975</xdr:rowOff>
    </xdr:from>
    <xdr:to>
      <xdr:col>14</xdr:col>
      <xdr:colOff>9526</xdr:colOff>
      <xdr:row>14</xdr:row>
      <xdr:rowOff>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180974</xdr:colOff>
      <xdr:row>9</xdr:row>
      <xdr:rowOff>161925</xdr:rowOff>
    </xdr:from>
    <xdr:to>
      <xdr:col>5</xdr:col>
      <xdr:colOff>19050</xdr:colOff>
      <xdr:row>10</xdr:row>
      <xdr:rowOff>266700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285749" y="2924175"/>
          <a:ext cx="609601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kumimoji="1" lang="ja-JP" altLang="en-US" sz="1200" b="1" cap="none" spc="50">
              <a:ln w="11430"/>
              <a:solidFill>
                <a:schemeClr val="tx1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ea"/>
              <a:ea typeface="+mn-ea"/>
            </a:rPr>
            <a:t>利息</a:t>
          </a:r>
        </a:p>
      </xdr:txBody>
    </xdr:sp>
    <xdr:clientData/>
  </xdr:twoCellAnchor>
  <xdr:twoCellAnchor>
    <xdr:from>
      <xdr:col>10</xdr:col>
      <xdr:colOff>38099</xdr:colOff>
      <xdr:row>12</xdr:row>
      <xdr:rowOff>66675</xdr:rowOff>
    </xdr:from>
    <xdr:to>
      <xdr:col>13</xdr:col>
      <xdr:colOff>47625</xdr:colOff>
      <xdr:row>13</xdr:row>
      <xdr:rowOff>152400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724024" y="3771900"/>
          <a:ext cx="6096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kumimoji="1" lang="ja-JP" altLang="en-US" sz="1200" b="1" cap="none" spc="50">
              <a:ln w="11430"/>
              <a:solidFill>
                <a:schemeClr val="tx1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ea"/>
              <a:ea typeface="+mn-ea"/>
            </a:rPr>
            <a:t>元金</a:t>
          </a:r>
        </a:p>
      </xdr:txBody>
    </xdr:sp>
    <xdr:clientData/>
  </xdr:twoCellAnchor>
  <xdr:twoCellAnchor editAs="oneCell">
    <xdr:from>
      <xdr:col>1</xdr:col>
      <xdr:colOff>19050</xdr:colOff>
      <xdr:row>14</xdr:row>
      <xdr:rowOff>219075</xdr:rowOff>
    </xdr:from>
    <xdr:to>
      <xdr:col>6</xdr:col>
      <xdr:colOff>9524</xdr:colOff>
      <xdr:row>16</xdr:row>
      <xdr:rowOff>220787</xdr:rowOff>
    </xdr:to>
    <xdr:pic>
      <xdr:nvPicPr>
        <xdr:cNvPr id="6" name="図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4552950"/>
          <a:ext cx="904874" cy="630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0</xdr:row>
      <xdr:rowOff>142875</xdr:rowOff>
    </xdr:from>
    <xdr:to>
      <xdr:col>2</xdr:col>
      <xdr:colOff>1333499</xdr:colOff>
      <xdr:row>2</xdr:row>
      <xdr:rowOff>96962</xdr:rowOff>
    </xdr:to>
    <xdr:pic>
      <xdr:nvPicPr>
        <xdr:cNvPr id="3" name="図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142875"/>
          <a:ext cx="904874" cy="630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95250</xdr:colOff>
      <xdr:row>22</xdr:row>
      <xdr:rowOff>95250</xdr:rowOff>
    </xdr:from>
    <xdr:to>
      <xdr:col>21</xdr:col>
      <xdr:colOff>257175</xdr:colOff>
      <xdr:row>26</xdr:row>
      <xdr:rowOff>76200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7962900"/>
          <a:ext cx="3514725" cy="11906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247650</xdr:colOff>
      <xdr:row>27</xdr:row>
      <xdr:rowOff>342900</xdr:rowOff>
    </xdr:from>
    <xdr:to>
      <xdr:col>24</xdr:col>
      <xdr:colOff>647700</xdr:colOff>
      <xdr:row>36</xdr:row>
      <xdr:rowOff>85725</xdr:rowOff>
    </xdr:to>
    <xdr:pic>
      <xdr:nvPicPr>
        <xdr:cNvPr id="2" name="図 1" descr="img01.gif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62775" y="7124700"/>
          <a:ext cx="5810250" cy="2781300"/>
        </a:xfrm>
        <a:prstGeom prst="rect">
          <a:avLst/>
        </a:prstGeom>
      </xdr:spPr>
    </xdr:pic>
    <xdr:clientData/>
  </xdr:twoCellAnchor>
  <xdr:twoCellAnchor editAs="oneCell">
    <xdr:from>
      <xdr:col>15</xdr:col>
      <xdr:colOff>142875</xdr:colOff>
      <xdr:row>17</xdr:row>
      <xdr:rowOff>171450</xdr:rowOff>
    </xdr:from>
    <xdr:to>
      <xdr:col>23</xdr:col>
      <xdr:colOff>495300</xdr:colOff>
      <xdr:row>26</xdr:row>
      <xdr:rowOff>152400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0" y="4476750"/>
          <a:ext cx="5076825" cy="2257425"/>
        </a:xfrm>
        <a:prstGeom prst="rect">
          <a:avLst/>
        </a:prstGeom>
      </xdr:spPr>
    </xdr:pic>
    <xdr:clientData/>
  </xdr:twoCellAnchor>
  <xdr:twoCellAnchor editAs="oneCell">
    <xdr:from>
      <xdr:col>15</xdr:col>
      <xdr:colOff>200025</xdr:colOff>
      <xdr:row>3</xdr:row>
      <xdr:rowOff>247650</xdr:rowOff>
    </xdr:from>
    <xdr:to>
      <xdr:col>22</xdr:col>
      <xdr:colOff>581025</xdr:colOff>
      <xdr:row>15</xdr:row>
      <xdr:rowOff>123825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0" y="771525"/>
          <a:ext cx="4419600" cy="3162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/>
  </sheetPr>
  <dimension ref="A1:AL239"/>
  <sheetViews>
    <sheetView showGridLines="0" zoomScaleNormal="100" workbookViewId="0">
      <selection activeCell="S2" sqref="S2"/>
    </sheetView>
  </sheetViews>
  <sheetFormatPr defaultColWidth="9" defaultRowHeight="14.25" x14ac:dyDescent="0.15"/>
  <cols>
    <col min="1" max="1" width="3.875" style="1" customWidth="1"/>
    <col min="2" max="3" width="5.875" style="1" customWidth="1"/>
    <col min="4" max="4" width="5" style="1" customWidth="1"/>
    <col min="5" max="5" width="5.75" style="1" customWidth="1"/>
    <col min="6" max="6" width="9.75" style="1" customWidth="1"/>
    <col min="7" max="7" width="8.25" style="1" customWidth="1"/>
    <col min="8" max="8" width="3.75" style="1" customWidth="1"/>
    <col min="9" max="9" width="9" style="1" customWidth="1"/>
    <col min="10" max="10" width="3.25" style="1" customWidth="1"/>
    <col min="11" max="11" width="4.125" style="1" customWidth="1"/>
    <col min="12" max="12" width="11.625" style="1" customWidth="1"/>
    <col min="13" max="13" width="4.125" style="1" customWidth="1"/>
    <col min="14" max="14" width="4.375" style="1" customWidth="1"/>
    <col min="15" max="15" width="6.375" style="1" customWidth="1"/>
    <col min="16" max="16" width="5.875" style="1" customWidth="1"/>
    <col min="17" max="17" width="3.75" style="1" customWidth="1"/>
    <col min="18" max="20" width="5.875" style="2" customWidth="1"/>
    <col min="21" max="21" width="10.25" style="2" customWidth="1"/>
    <col min="22" max="22" width="25.875" style="2" customWidth="1"/>
    <col min="23" max="38" width="9" style="2"/>
    <col min="39" max="16384" width="9" style="1"/>
  </cols>
  <sheetData>
    <row r="1" spans="2:16" ht="23.25" customHeight="1" x14ac:dyDescent="0.15"/>
    <row r="2" spans="2:16" ht="31.5" customHeight="1" x14ac:dyDescent="0.15">
      <c r="B2" s="334" t="s">
        <v>287</v>
      </c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</row>
    <row r="3" spans="2:16" ht="21" customHeight="1" x14ac:dyDescent="0.15"/>
    <row r="4" spans="2:16" ht="20.100000000000001" customHeight="1" x14ac:dyDescent="0.15">
      <c r="E4" s="6"/>
      <c r="F4" s="6"/>
      <c r="G4" s="6" t="s">
        <v>0</v>
      </c>
      <c r="H4" s="337" t="s">
        <v>319</v>
      </c>
      <c r="I4" s="337"/>
      <c r="J4" s="337"/>
      <c r="K4" s="337"/>
      <c r="L4" s="307" t="s">
        <v>1</v>
      </c>
      <c r="M4" s="307"/>
      <c r="N4" s="308" t="s">
        <v>316</v>
      </c>
      <c r="O4" s="308"/>
      <c r="P4" s="7"/>
    </row>
    <row r="5" spans="2:16" ht="20.100000000000001" customHeight="1" x14ac:dyDescent="0.15">
      <c r="B5" s="313" t="s">
        <v>2</v>
      </c>
      <c r="C5" s="313"/>
    </row>
    <row r="6" spans="2:16" ht="20.100000000000001" customHeight="1" x14ac:dyDescent="0.15">
      <c r="B6" s="1" t="s">
        <v>101</v>
      </c>
      <c r="C6" s="311" t="s">
        <v>318</v>
      </c>
      <c r="D6" s="311"/>
      <c r="E6" s="310" t="s">
        <v>3</v>
      </c>
      <c r="F6" s="310"/>
      <c r="G6" s="325" t="s">
        <v>315</v>
      </c>
      <c r="H6" s="325"/>
      <c r="I6" s="325"/>
      <c r="J6" s="325"/>
      <c r="K6" s="325"/>
      <c r="L6" s="310" t="s">
        <v>4</v>
      </c>
      <c r="M6" s="310"/>
      <c r="N6" s="309" t="s">
        <v>317</v>
      </c>
      <c r="O6" s="309"/>
    </row>
    <row r="7" spans="2:16" ht="20.100000000000001" customHeight="1" x14ac:dyDescent="0.15">
      <c r="B7" s="313" t="s">
        <v>88</v>
      </c>
      <c r="C7" s="313"/>
      <c r="D7" s="313"/>
      <c r="E7" s="17"/>
      <c r="F7" s="17"/>
      <c r="G7" s="6"/>
    </row>
    <row r="8" spans="2:16" ht="20.100000000000001" customHeight="1" x14ac:dyDescent="0.15">
      <c r="C8" s="311" t="s">
        <v>272</v>
      </c>
      <c r="D8" s="311"/>
      <c r="E8" s="310" t="s">
        <v>3</v>
      </c>
      <c r="F8" s="310"/>
      <c r="G8" s="325"/>
      <c r="H8" s="325"/>
      <c r="I8" s="325"/>
      <c r="J8" s="325"/>
      <c r="K8" s="325"/>
      <c r="L8" s="310" t="s">
        <v>4</v>
      </c>
      <c r="M8" s="310"/>
      <c r="N8" s="309"/>
      <c r="O8" s="309"/>
    </row>
    <row r="9" spans="2:16" ht="20.100000000000001" customHeight="1" x14ac:dyDescent="0.15">
      <c r="B9" s="1" t="s">
        <v>5</v>
      </c>
      <c r="E9" s="17"/>
      <c r="F9" s="17"/>
      <c r="G9" s="6"/>
    </row>
    <row r="10" spans="2:16" ht="20.100000000000001" customHeight="1" x14ac:dyDescent="0.15">
      <c r="C10" s="311" t="s">
        <v>215</v>
      </c>
      <c r="D10" s="311"/>
      <c r="E10" s="311"/>
      <c r="F10" s="311"/>
      <c r="G10" s="8"/>
      <c r="H10" s="6" t="s">
        <v>6</v>
      </c>
      <c r="I10" s="323">
        <v>1.0999999999999999E-2</v>
      </c>
      <c r="J10" s="323"/>
      <c r="K10" s="323"/>
      <c r="L10" s="77" t="s">
        <v>186</v>
      </c>
      <c r="M10" s="311" t="s">
        <v>7</v>
      </c>
      <c r="N10" s="311"/>
      <c r="O10" s="311"/>
    </row>
    <row r="11" spans="2:16" ht="9" customHeight="1" x14ac:dyDescent="0.15">
      <c r="C11" s="9"/>
      <c r="D11" s="9"/>
      <c r="E11" s="9"/>
      <c r="F11" s="9"/>
      <c r="G11" s="9"/>
      <c r="H11" s="6"/>
      <c r="I11" s="6"/>
      <c r="J11" s="103"/>
      <c r="K11" s="10"/>
      <c r="L11" s="6"/>
      <c r="M11" s="6"/>
      <c r="N11" s="11"/>
      <c r="O11" s="11"/>
    </row>
    <row r="12" spans="2:16" ht="20.100000000000001" customHeight="1" x14ac:dyDescent="0.15">
      <c r="C12" s="310" t="s">
        <v>8</v>
      </c>
      <c r="D12" s="310"/>
      <c r="E12" s="143" t="s">
        <v>177</v>
      </c>
      <c r="F12" s="310" t="s">
        <v>182</v>
      </c>
      <c r="G12" s="310"/>
      <c r="H12" s="90">
        <f>N4+E12</f>
        <v>85</v>
      </c>
      <c r="I12" s="1" t="s">
        <v>183</v>
      </c>
      <c r="K12" s="12"/>
    </row>
    <row r="13" spans="2:16" ht="20.100000000000001" customHeight="1" x14ac:dyDescent="0.15">
      <c r="B13" s="327" t="s">
        <v>9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  <c r="N13" s="327"/>
      <c r="O13" s="93"/>
      <c r="P13" s="2"/>
    </row>
    <row r="14" spans="2:16" ht="20.100000000000001" customHeight="1" x14ac:dyDescent="0.15">
      <c r="B14" s="324" t="s">
        <v>10</v>
      </c>
      <c r="C14" s="324"/>
      <c r="D14" s="325"/>
      <c r="E14" s="325"/>
      <c r="F14" s="325"/>
      <c r="G14" s="13" t="s">
        <v>11</v>
      </c>
      <c r="H14" s="326"/>
      <c r="I14" s="326"/>
      <c r="J14" s="104"/>
      <c r="K14" s="324" t="s">
        <v>12</v>
      </c>
      <c r="L14" s="324"/>
      <c r="M14" s="336"/>
      <c r="N14" s="336"/>
      <c r="O14" s="336"/>
      <c r="P14" s="14"/>
    </row>
    <row r="15" spans="2:16" ht="20.100000000000001" customHeight="1" x14ac:dyDescent="0.15">
      <c r="B15" s="335" t="s">
        <v>219</v>
      </c>
      <c r="C15" s="335"/>
      <c r="D15" s="335"/>
      <c r="E15" s="335"/>
      <c r="F15" s="335"/>
      <c r="G15" s="335"/>
      <c r="H15" s="335"/>
      <c r="I15" s="335"/>
      <c r="J15" s="335"/>
      <c r="K15" s="335"/>
      <c r="L15" s="335"/>
      <c r="M15" s="335"/>
      <c r="N15" s="335"/>
      <c r="O15" s="335"/>
      <c r="P15" s="335"/>
    </row>
    <row r="16" spans="2:16" ht="19.5" customHeight="1" x14ac:dyDescent="0.15">
      <c r="B16" s="13"/>
      <c r="C16" s="13"/>
      <c r="D16" s="14"/>
      <c r="E16" s="14"/>
      <c r="F16" s="14"/>
      <c r="G16" s="13"/>
      <c r="H16" s="15"/>
      <c r="I16" s="15"/>
      <c r="J16" s="15"/>
      <c r="K16" s="13"/>
      <c r="L16" s="13"/>
      <c r="M16" s="15"/>
      <c r="N16" s="15"/>
      <c r="O16" s="15"/>
      <c r="P16" s="14"/>
    </row>
    <row r="17" spans="2:22" ht="20.100000000000001" customHeight="1" thickBot="1" x14ac:dyDescent="0.2">
      <c r="B17" s="330" t="s">
        <v>97</v>
      </c>
      <c r="C17" s="330"/>
      <c r="D17" s="330"/>
      <c r="E17" s="330"/>
      <c r="F17" s="330"/>
      <c r="G17" s="330"/>
      <c r="H17" s="330"/>
      <c r="I17" s="330"/>
      <c r="J17" s="3"/>
      <c r="K17" s="3" t="s">
        <v>212</v>
      </c>
      <c r="L17" s="3"/>
      <c r="M17" s="3"/>
      <c r="N17" s="3"/>
      <c r="O17" s="91"/>
    </row>
    <row r="18" spans="2:22" ht="23.1" customHeight="1" x14ac:dyDescent="0.15">
      <c r="B18" s="293" t="s">
        <v>13</v>
      </c>
      <c r="C18" s="294"/>
      <c r="D18" s="294"/>
      <c r="E18" s="294"/>
      <c r="F18" s="294"/>
      <c r="G18" s="295">
        <v>4700000</v>
      </c>
      <c r="H18" s="295"/>
      <c r="I18" s="296"/>
      <c r="J18" s="5"/>
      <c r="K18" s="279" t="s">
        <v>306</v>
      </c>
      <c r="L18" s="280"/>
      <c r="M18" s="280"/>
      <c r="N18" s="280"/>
      <c r="O18" s="280"/>
      <c r="P18" s="281"/>
    </row>
    <row r="19" spans="2:22" ht="23.1" customHeight="1" x14ac:dyDescent="0.15">
      <c r="B19" s="297" t="s">
        <v>14</v>
      </c>
      <c r="C19" s="298"/>
      <c r="D19" s="298"/>
      <c r="E19" s="298"/>
      <c r="F19" s="298"/>
      <c r="G19" s="299">
        <v>0</v>
      </c>
      <c r="H19" s="299"/>
      <c r="I19" s="300"/>
      <c r="J19" s="5"/>
      <c r="K19" s="282"/>
      <c r="L19" s="283"/>
      <c r="M19" s="283"/>
      <c r="N19" s="283"/>
      <c r="O19" s="283"/>
      <c r="P19" s="284"/>
    </row>
    <row r="20" spans="2:22" ht="23.1" customHeight="1" x14ac:dyDescent="0.15">
      <c r="B20" s="297" t="s">
        <v>15</v>
      </c>
      <c r="C20" s="298"/>
      <c r="D20" s="298"/>
      <c r="E20" s="298"/>
      <c r="F20" s="298"/>
      <c r="G20" s="328">
        <f>G18+G19</f>
        <v>4700000</v>
      </c>
      <c r="H20" s="328"/>
      <c r="I20" s="329"/>
      <c r="J20" s="5"/>
      <c r="K20" s="282"/>
      <c r="L20" s="283"/>
      <c r="M20" s="283"/>
      <c r="N20" s="283"/>
      <c r="O20" s="283"/>
      <c r="P20" s="284"/>
      <c r="V20" s="16"/>
    </row>
    <row r="21" spans="2:22" ht="23.1" customHeight="1" x14ac:dyDescent="0.15">
      <c r="B21" s="297" t="s">
        <v>98</v>
      </c>
      <c r="C21" s="298"/>
      <c r="D21" s="298"/>
      <c r="E21" s="298"/>
      <c r="F21" s="298"/>
      <c r="G21" s="321">
        <f>IF(G20&gt;=4000001,35%,IF(G20&lt;=3000000,25%,30%))</f>
        <v>0.35</v>
      </c>
      <c r="H21" s="321"/>
      <c r="I21" s="322"/>
      <c r="J21" s="106"/>
      <c r="K21" s="282"/>
      <c r="L21" s="283"/>
      <c r="M21" s="283"/>
      <c r="N21" s="283"/>
      <c r="O21" s="283"/>
      <c r="P21" s="284"/>
    </row>
    <row r="22" spans="2:22" ht="23.1" customHeight="1" x14ac:dyDescent="0.15">
      <c r="B22" s="287" t="s">
        <v>16</v>
      </c>
      <c r="C22" s="288"/>
      <c r="D22" s="288"/>
      <c r="E22" s="288"/>
      <c r="F22" s="289"/>
      <c r="G22" s="328">
        <f>G20*G21</f>
        <v>1645000</v>
      </c>
      <c r="H22" s="328"/>
      <c r="I22" s="329"/>
      <c r="J22" s="5"/>
      <c r="K22" s="282"/>
      <c r="L22" s="283"/>
      <c r="M22" s="283"/>
      <c r="N22" s="283"/>
      <c r="O22" s="283"/>
      <c r="P22" s="284"/>
    </row>
    <row r="23" spans="2:22" ht="23.1" customHeight="1" x14ac:dyDescent="0.15">
      <c r="B23" s="297" t="s">
        <v>17</v>
      </c>
      <c r="C23" s="298"/>
      <c r="D23" s="298"/>
      <c r="E23" s="298"/>
      <c r="F23" s="298"/>
      <c r="G23" s="328">
        <f>G22/12</f>
        <v>137083.33333333334</v>
      </c>
      <c r="H23" s="328"/>
      <c r="I23" s="329"/>
      <c r="J23" s="5"/>
      <c r="K23" s="282"/>
      <c r="L23" s="283"/>
      <c r="M23" s="283"/>
      <c r="N23" s="283"/>
      <c r="O23" s="283"/>
      <c r="P23" s="284"/>
    </row>
    <row r="24" spans="2:22" ht="23.1" customHeight="1" x14ac:dyDescent="0.15">
      <c r="B24" s="287" t="s">
        <v>18</v>
      </c>
      <c r="C24" s="288"/>
      <c r="D24" s="288"/>
      <c r="E24" s="288"/>
      <c r="F24" s="289"/>
      <c r="G24" s="304">
        <f>G23-M14</f>
        <v>137083.33333333334</v>
      </c>
      <c r="H24" s="305"/>
      <c r="I24" s="306"/>
      <c r="J24" s="5"/>
      <c r="K24" s="282"/>
      <c r="L24" s="283"/>
      <c r="M24" s="283"/>
      <c r="N24" s="283"/>
      <c r="O24" s="283"/>
      <c r="P24" s="284"/>
    </row>
    <row r="25" spans="2:22" ht="23.1" customHeight="1" thickBot="1" x14ac:dyDescent="0.2">
      <c r="B25" s="285" t="s">
        <v>19</v>
      </c>
      <c r="C25" s="286"/>
      <c r="D25" s="286"/>
      <c r="E25" s="286"/>
      <c r="F25" s="286"/>
      <c r="G25" s="316">
        <f>ROUNDDOWN(-PV(I10/12,E12*12,G24),-5)</f>
        <v>47700000</v>
      </c>
      <c r="H25" s="316"/>
      <c r="I25" s="317"/>
      <c r="J25" s="5"/>
      <c r="K25" s="161"/>
      <c r="L25" s="108" t="s">
        <v>261</v>
      </c>
      <c r="M25" s="276">
        <f>G20</f>
        <v>4700000</v>
      </c>
      <c r="N25" s="277"/>
      <c r="O25" s="278"/>
      <c r="P25" s="162"/>
    </row>
    <row r="26" spans="2:22" ht="23.1" customHeight="1" x14ac:dyDescent="0.15">
      <c r="B26" s="3"/>
      <c r="C26" s="3"/>
      <c r="D26" s="3"/>
      <c r="E26" s="3"/>
      <c r="F26" s="3"/>
      <c r="G26" s="3"/>
      <c r="H26" s="3"/>
      <c r="I26" s="3"/>
      <c r="J26" s="3"/>
      <c r="K26" s="161"/>
      <c r="L26" s="164">
        <v>0.2</v>
      </c>
      <c r="M26" s="276">
        <f>M25*L26</f>
        <v>940000</v>
      </c>
      <c r="N26" s="277"/>
      <c r="O26" s="278"/>
      <c r="P26" s="162"/>
    </row>
    <row r="27" spans="2:22" ht="23.1" customHeight="1" thickBot="1" x14ac:dyDescent="0.2">
      <c r="B27" s="330" t="s">
        <v>99</v>
      </c>
      <c r="C27" s="330"/>
      <c r="D27" s="330"/>
      <c r="E27" s="330"/>
      <c r="F27" s="330"/>
      <c r="G27" s="330"/>
      <c r="H27" s="330"/>
      <c r="I27" s="330"/>
      <c r="K27" s="161"/>
      <c r="L27" s="108" t="s">
        <v>211</v>
      </c>
      <c r="M27" s="276">
        <f>M26/12</f>
        <v>78333.333333333328</v>
      </c>
      <c r="N27" s="277"/>
      <c r="O27" s="278"/>
      <c r="P27" s="162"/>
    </row>
    <row r="28" spans="2:22" ht="23.1" customHeight="1" x14ac:dyDescent="0.15">
      <c r="B28" s="293" t="s">
        <v>20</v>
      </c>
      <c r="C28" s="294"/>
      <c r="D28" s="294"/>
      <c r="E28" s="294"/>
      <c r="F28" s="294"/>
      <c r="G28" s="295">
        <v>70000</v>
      </c>
      <c r="H28" s="295"/>
      <c r="I28" s="296"/>
      <c r="J28" s="5"/>
      <c r="K28" s="107"/>
      <c r="L28" s="163"/>
      <c r="M28" s="165"/>
      <c r="N28" s="165"/>
      <c r="O28" s="166"/>
      <c r="P28" s="92"/>
    </row>
    <row r="29" spans="2:22" ht="23.1" customHeight="1" x14ac:dyDescent="0.15">
      <c r="B29" s="297" t="s">
        <v>210</v>
      </c>
      <c r="C29" s="298"/>
      <c r="D29" s="298"/>
      <c r="E29" s="298"/>
      <c r="F29" s="298"/>
      <c r="G29" s="299"/>
      <c r="H29" s="299"/>
      <c r="I29" s="300"/>
      <c r="J29" s="5"/>
      <c r="K29" s="107"/>
      <c r="L29" s="164">
        <v>0.25</v>
      </c>
      <c r="M29" s="276">
        <f>M25*L29</f>
        <v>1175000</v>
      </c>
      <c r="N29" s="277"/>
      <c r="O29" s="278"/>
      <c r="P29" s="105"/>
    </row>
    <row r="30" spans="2:22" ht="23.1" customHeight="1" x14ac:dyDescent="0.15">
      <c r="B30" s="287" t="s">
        <v>127</v>
      </c>
      <c r="C30" s="288"/>
      <c r="D30" s="288"/>
      <c r="E30" s="288"/>
      <c r="F30" s="289"/>
      <c r="G30" s="290">
        <f>G28+G29/6</f>
        <v>70000</v>
      </c>
      <c r="H30" s="291"/>
      <c r="I30" s="292"/>
      <c r="J30" s="5"/>
      <c r="K30" s="107"/>
      <c r="L30" s="108" t="s">
        <v>211</v>
      </c>
      <c r="M30" s="276">
        <f>M29/12</f>
        <v>97916.666666666672</v>
      </c>
      <c r="N30" s="277"/>
      <c r="O30" s="278"/>
      <c r="P30" s="105"/>
    </row>
    <row r="31" spans="2:22" ht="23.1" customHeight="1" thickBot="1" x14ac:dyDescent="0.2">
      <c r="B31" s="285" t="s">
        <v>214</v>
      </c>
      <c r="C31" s="286"/>
      <c r="D31" s="286"/>
      <c r="E31" s="286"/>
      <c r="F31" s="286"/>
      <c r="G31" s="301">
        <f>ROUNDDOWN(-PV(I10/12,E12*12,G30),-5)</f>
        <v>24300000</v>
      </c>
      <c r="H31" s="302"/>
      <c r="I31" s="303"/>
      <c r="J31" s="5"/>
      <c r="K31" s="331" t="s">
        <v>262</v>
      </c>
      <c r="L31" s="332"/>
      <c r="M31" s="332"/>
      <c r="N31" s="332"/>
      <c r="O31" s="332"/>
      <c r="P31" s="333"/>
    </row>
    <row r="32" spans="2:22" ht="23.1" customHeight="1" x14ac:dyDescent="0.15">
      <c r="B32" s="4"/>
      <c r="C32" s="4"/>
      <c r="D32" s="4"/>
      <c r="E32" s="4"/>
      <c r="F32" s="4"/>
      <c r="G32" s="5"/>
      <c r="H32" s="5"/>
      <c r="I32" s="5"/>
      <c r="J32" s="5"/>
      <c r="K32" s="331"/>
      <c r="L32" s="332"/>
      <c r="M32" s="332"/>
      <c r="N32" s="332"/>
      <c r="O32" s="332"/>
      <c r="P32" s="333"/>
    </row>
    <row r="33" spans="1:17" ht="22.5" customHeight="1" thickBot="1" x14ac:dyDescent="0.2">
      <c r="B33" s="330" t="s">
        <v>100</v>
      </c>
      <c r="C33" s="330"/>
      <c r="D33" s="330"/>
      <c r="E33" s="330"/>
      <c r="F33" s="330"/>
      <c r="G33" s="330"/>
      <c r="H33" s="330"/>
      <c r="I33" s="330"/>
      <c r="J33" s="3"/>
      <c r="K33" s="167"/>
      <c r="L33" s="3"/>
      <c r="M33" s="3"/>
      <c r="N33" s="3"/>
      <c r="O33" s="3"/>
      <c r="P33" s="168"/>
    </row>
    <row r="34" spans="1:17" ht="23.1" customHeight="1" x14ac:dyDescent="0.15">
      <c r="B34" s="293" t="s">
        <v>21</v>
      </c>
      <c r="C34" s="294"/>
      <c r="D34" s="294"/>
      <c r="E34" s="294"/>
      <c r="F34" s="294"/>
      <c r="G34" s="314">
        <f>IF(G25&gt;=G31,G31,G25)</f>
        <v>24300000</v>
      </c>
      <c r="H34" s="314"/>
      <c r="I34" s="315"/>
      <c r="J34" s="5"/>
      <c r="K34" s="167"/>
      <c r="L34" s="262"/>
      <c r="M34" s="262"/>
      <c r="N34" s="262"/>
      <c r="O34" s="262"/>
      <c r="P34" s="168"/>
    </row>
    <row r="35" spans="1:17" ht="23.1" customHeight="1" x14ac:dyDescent="0.15">
      <c r="B35" s="297" t="s">
        <v>22</v>
      </c>
      <c r="C35" s="298"/>
      <c r="D35" s="298"/>
      <c r="E35" s="298"/>
      <c r="F35" s="298"/>
      <c r="G35" s="299">
        <v>0</v>
      </c>
      <c r="H35" s="299"/>
      <c r="I35" s="300"/>
      <c r="J35" s="5"/>
      <c r="K35" s="107"/>
      <c r="L35" s="3"/>
      <c r="M35" s="3"/>
      <c r="N35" s="3"/>
      <c r="O35" s="3"/>
      <c r="P35" s="263"/>
    </row>
    <row r="36" spans="1:17" ht="23.1" customHeight="1" thickBot="1" x14ac:dyDescent="0.2">
      <c r="B36" s="285" t="s">
        <v>23</v>
      </c>
      <c r="C36" s="286"/>
      <c r="D36" s="286"/>
      <c r="E36" s="286"/>
      <c r="F36" s="286"/>
      <c r="G36" s="316">
        <f>G34+G35</f>
        <v>24300000</v>
      </c>
      <c r="H36" s="316"/>
      <c r="I36" s="317"/>
      <c r="J36" s="5"/>
      <c r="K36" s="318"/>
      <c r="L36" s="319"/>
      <c r="M36" s="319"/>
      <c r="N36" s="319"/>
      <c r="O36" s="319"/>
      <c r="P36" s="320"/>
    </row>
    <row r="37" spans="1:17" ht="27" customHeight="1" x14ac:dyDescent="0.15">
      <c r="B37" s="312" t="s">
        <v>333</v>
      </c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</row>
    <row r="38" spans="1:17" ht="34.5" customHeight="1" x14ac:dyDescent="0.15">
      <c r="B38" s="313"/>
      <c r="C38" s="313"/>
      <c r="D38" s="313"/>
      <c r="E38" s="313"/>
      <c r="F38" s="313"/>
      <c r="G38" s="313"/>
      <c r="H38" s="313"/>
      <c r="I38" s="313"/>
      <c r="J38" s="313"/>
      <c r="K38" s="313"/>
      <c r="L38" s="313"/>
      <c r="M38" s="313"/>
      <c r="N38" s="313"/>
      <c r="O38" s="313"/>
      <c r="P38" s="313"/>
    </row>
    <row r="39" spans="1:17" x14ac:dyDescent="0.15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</row>
    <row r="40" spans="1:17" s="2" customFormat="1" x14ac:dyDescent="0.15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</row>
    <row r="41" spans="1:17" s="2" customFormat="1" x14ac:dyDescent="0.15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</row>
    <row r="42" spans="1:17" s="2" customFormat="1" x14ac:dyDescent="0.15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</row>
    <row r="43" spans="1:17" s="2" customFormat="1" x14ac:dyDescent="0.15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</row>
    <row r="44" spans="1:17" s="2" customFormat="1" x14ac:dyDescent="0.15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</row>
    <row r="45" spans="1:17" s="2" customFormat="1" x14ac:dyDescent="0.15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</row>
    <row r="46" spans="1:17" s="2" customFormat="1" x14ac:dyDescent="0.15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</row>
    <row r="47" spans="1:17" s="2" customFormat="1" x14ac:dyDescent="0.15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</row>
    <row r="48" spans="1:17" s="2" customFormat="1" x14ac:dyDescent="0.1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</row>
    <row r="49" s="2" customFormat="1" x14ac:dyDescent="0.15"/>
    <row r="50" s="2" customFormat="1" x14ac:dyDescent="0.15"/>
    <row r="51" s="2" customFormat="1" x14ac:dyDescent="0.15"/>
    <row r="52" s="2" customFormat="1" x14ac:dyDescent="0.15"/>
    <row r="53" s="2" customFormat="1" x14ac:dyDescent="0.15"/>
    <row r="54" s="2" customFormat="1" x14ac:dyDescent="0.15"/>
    <row r="55" s="2" customFormat="1" x14ac:dyDescent="0.15"/>
    <row r="56" s="2" customFormat="1" x14ac:dyDescent="0.15"/>
    <row r="57" s="2" customFormat="1" x14ac:dyDescent="0.15"/>
    <row r="58" s="2" customFormat="1" x14ac:dyDescent="0.15"/>
    <row r="59" s="2" customFormat="1" x14ac:dyDescent="0.15"/>
    <row r="60" s="2" customFormat="1" x14ac:dyDescent="0.15"/>
    <row r="61" s="2" customFormat="1" x14ac:dyDescent="0.15"/>
    <row r="62" s="2" customFormat="1" x14ac:dyDescent="0.15"/>
    <row r="63" s="2" customFormat="1" x14ac:dyDescent="0.15"/>
    <row r="64" s="2" customFormat="1" x14ac:dyDescent="0.15"/>
    <row r="65" s="2" customFormat="1" x14ac:dyDescent="0.15"/>
    <row r="66" s="2" customFormat="1" x14ac:dyDescent="0.15"/>
    <row r="67" s="2" customFormat="1" x14ac:dyDescent="0.15"/>
    <row r="68" s="2" customFormat="1" x14ac:dyDescent="0.15"/>
    <row r="69" s="2" customFormat="1" x14ac:dyDescent="0.15"/>
    <row r="70" s="2" customFormat="1" x14ac:dyDescent="0.15"/>
    <row r="71" s="2" customFormat="1" x14ac:dyDescent="0.15"/>
    <row r="72" s="2" customFormat="1" x14ac:dyDescent="0.15"/>
    <row r="73" s="2" customFormat="1" x14ac:dyDescent="0.15"/>
    <row r="74" s="2" customFormat="1" x14ac:dyDescent="0.15"/>
    <row r="75" s="2" customFormat="1" x14ac:dyDescent="0.15"/>
    <row r="76" s="2" customFormat="1" x14ac:dyDescent="0.15"/>
    <row r="77" s="2" customFormat="1" x14ac:dyDescent="0.15"/>
    <row r="78" s="2" customFormat="1" x14ac:dyDescent="0.15"/>
    <row r="79" s="2" customFormat="1" x14ac:dyDescent="0.15"/>
    <row r="80" s="2" customFormat="1" x14ac:dyDescent="0.15"/>
    <row r="81" s="2" customFormat="1" x14ac:dyDescent="0.15"/>
    <row r="82" s="2" customFormat="1" x14ac:dyDescent="0.15"/>
    <row r="83" s="2" customFormat="1" x14ac:dyDescent="0.15"/>
    <row r="84" s="2" customFormat="1" x14ac:dyDescent="0.15"/>
    <row r="85" s="2" customFormat="1" x14ac:dyDescent="0.15"/>
    <row r="86" s="2" customFormat="1" x14ac:dyDescent="0.15"/>
    <row r="87" s="2" customFormat="1" x14ac:dyDescent="0.15"/>
    <row r="88" s="2" customFormat="1" x14ac:dyDescent="0.15"/>
    <row r="89" s="2" customFormat="1" x14ac:dyDescent="0.15"/>
    <row r="90" s="2" customFormat="1" x14ac:dyDescent="0.15"/>
    <row r="91" s="2" customFormat="1" x14ac:dyDescent="0.15"/>
    <row r="92" s="2" customFormat="1" x14ac:dyDescent="0.15"/>
    <row r="93" s="2" customFormat="1" x14ac:dyDescent="0.15"/>
    <row r="94" s="2" customFormat="1" x14ac:dyDescent="0.15"/>
    <row r="95" s="2" customFormat="1" x14ac:dyDescent="0.15"/>
    <row r="96" s="2" customFormat="1" x14ac:dyDescent="0.15"/>
    <row r="97" s="2" customFormat="1" x14ac:dyDescent="0.15"/>
    <row r="98" s="2" customFormat="1" x14ac:dyDescent="0.15"/>
    <row r="99" s="2" customFormat="1" x14ac:dyDescent="0.15"/>
    <row r="100" s="2" customFormat="1" x14ac:dyDescent="0.15"/>
    <row r="101" s="2" customFormat="1" x14ac:dyDescent="0.15"/>
    <row r="102" s="2" customFormat="1" x14ac:dyDescent="0.15"/>
    <row r="103" s="2" customFormat="1" x14ac:dyDescent="0.15"/>
    <row r="104" s="2" customFormat="1" x14ac:dyDescent="0.15"/>
    <row r="105" s="2" customFormat="1" x14ac:dyDescent="0.15"/>
    <row r="106" s="2" customFormat="1" x14ac:dyDescent="0.15"/>
    <row r="107" s="2" customFormat="1" x14ac:dyDescent="0.15"/>
    <row r="108" s="2" customFormat="1" x14ac:dyDescent="0.15"/>
    <row r="109" s="2" customFormat="1" x14ac:dyDescent="0.15"/>
    <row r="110" s="2" customFormat="1" x14ac:dyDescent="0.15"/>
    <row r="111" s="2" customFormat="1" x14ac:dyDescent="0.15"/>
    <row r="112" s="2" customFormat="1" x14ac:dyDescent="0.15"/>
    <row r="113" s="2" customFormat="1" x14ac:dyDescent="0.15"/>
    <row r="114" s="2" customFormat="1" x14ac:dyDescent="0.15"/>
    <row r="115" s="2" customFormat="1" x14ac:dyDescent="0.15"/>
    <row r="116" s="2" customFormat="1" x14ac:dyDescent="0.15"/>
    <row r="117" s="2" customFormat="1" x14ac:dyDescent="0.15"/>
    <row r="118" s="2" customFormat="1" x14ac:dyDescent="0.15"/>
    <row r="119" s="2" customFormat="1" x14ac:dyDescent="0.15"/>
    <row r="120" s="2" customFormat="1" x14ac:dyDescent="0.15"/>
    <row r="121" s="2" customFormat="1" x14ac:dyDescent="0.15"/>
    <row r="122" s="2" customFormat="1" x14ac:dyDescent="0.15"/>
    <row r="123" s="2" customFormat="1" x14ac:dyDescent="0.15"/>
    <row r="124" s="2" customFormat="1" x14ac:dyDescent="0.15"/>
    <row r="125" s="2" customFormat="1" x14ac:dyDescent="0.15"/>
    <row r="126" s="2" customFormat="1" x14ac:dyDescent="0.15"/>
    <row r="127" s="2" customFormat="1" x14ac:dyDescent="0.15"/>
    <row r="128" s="2" customFormat="1" x14ac:dyDescent="0.15"/>
    <row r="129" s="2" customFormat="1" x14ac:dyDescent="0.15"/>
    <row r="130" s="2" customFormat="1" x14ac:dyDescent="0.15"/>
    <row r="131" s="2" customFormat="1" x14ac:dyDescent="0.15"/>
    <row r="132" s="2" customFormat="1" x14ac:dyDescent="0.15"/>
    <row r="133" s="2" customFormat="1" x14ac:dyDescent="0.15"/>
    <row r="134" s="2" customFormat="1" x14ac:dyDescent="0.15"/>
    <row r="135" s="2" customFormat="1" x14ac:dyDescent="0.15"/>
    <row r="136" s="2" customFormat="1" x14ac:dyDescent="0.15"/>
    <row r="137" s="2" customFormat="1" x14ac:dyDescent="0.15"/>
    <row r="138" s="2" customFormat="1" x14ac:dyDescent="0.15"/>
    <row r="139" s="2" customFormat="1" x14ac:dyDescent="0.15"/>
    <row r="140" s="2" customFormat="1" x14ac:dyDescent="0.15"/>
    <row r="141" s="2" customFormat="1" x14ac:dyDescent="0.15"/>
    <row r="142" s="2" customFormat="1" x14ac:dyDescent="0.15"/>
    <row r="143" s="2" customFormat="1" x14ac:dyDescent="0.15"/>
    <row r="144" s="2" customFormat="1" x14ac:dyDescent="0.15"/>
    <row r="145" s="2" customFormat="1" x14ac:dyDescent="0.15"/>
    <row r="146" s="2" customFormat="1" x14ac:dyDescent="0.15"/>
    <row r="147" s="2" customFormat="1" x14ac:dyDescent="0.15"/>
    <row r="148" s="2" customFormat="1" x14ac:dyDescent="0.15"/>
    <row r="149" s="2" customFormat="1" x14ac:dyDescent="0.15"/>
    <row r="150" s="2" customFormat="1" x14ac:dyDescent="0.15"/>
    <row r="151" s="2" customFormat="1" x14ac:dyDescent="0.15"/>
    <row r="152" s="2" customFormat="1" x14ac:dyDescent="0.15"/>
    <row r="153" s="2" customFormat="1" x14ac:dyDescent="0.15"/>
    <row r="154" s="2" customFormat="1" x14ac:dyDescent="0.15"/>
    <row r="155" s="2" customFormat="1" x14ac:dyDescent="0.15"/>
    <row r="156" s="2" customFormat="1" x14ac:dyDescent="0.15"/>
    <row r="157" s="2" customFormat="1" x14ac:dyDescent="0.15"/>
    <row r="158" s="2" customFormat="1" x14ac:dyDescent="0.15"/>
    <row r="159" s="2" customFormat="1" x14ac:dyDescent="0.15"/>
    <row r="160" s="2" customFormat="1" x14ac:dyDescent="0.15"/>
    <row r="161" s="2" customFormat="1" x14ac:dyDescent="0.15"/>
    <row r="162" s="2" customFormat="1" x14ac:dyDescent="0.15"/>
    <row r="163" s="2" customFormat="1" x14ac:dyDescent="0.15"/>
    <row r="164" s="2" customFormat="1" x14ac:dyDescent="0.15"/>
    <row r="165" s="2" customFormat="1" x14ac:dyDescent="0.15"/>
    <row r="166" s="2" customFormat="1" x14ac:dyDescent="0.15"/>
    <row r="167" s="2" customFormat="1" x14ac:dyDescent="0.15"/>
    <row r="168" s="2" customFormat="1" x14ac:dyDescent="0.15"/>
    <row r="169" s="2" customFormat="1" x14ac:dyDescent="0.15"/>
    <row r="170" s="2" customFormat="1" x14ac:dyDescent="0.15"/>
    <row r="171" s="2" customFormat="1" x14ac:dyDescent="0.15"/>
    <row r="172" s="2" customFormat="1" x14ac:dyDescent="0.15"/>
    <row r="173" s="2" customFormat="1" x14ac:dyDescent="0.15"/>
    <row r="174" s="2" customFormat="1" x14ac:dyDescent="0.15"/>
    <row r="175" s="2" customFormat="1" x14ac:dyDescent="0.15"/>
    <row r="176" s="2" customFormat="1" x14ac:dyDescent="0.15"/>
    <row r="177" s="2" customFormat="1" x14ac:dyDescent="0.15"/>
    <row r="178" s="2" customFormat="1" x14ac:dyDescent="0.15"/>
    <row r="179" s="2" customFormat="1" x14ac:dyDescent="0.15"/>
    <row r="180" s="2" customFormat="1" x14ac:dyDescent="0.15"/>
    <row r="181" s="2" customFormat="1" x14ac:dyDescent="0.15"/>
    <row r="182" s="2" customFormat="1" x14ac:dyDescent="0.15"/>
    <row r="183" s="2" customFormat="1" x14ac:dyDescent="0.15"/>
    <row r="184" s="2" customFormat="1" x14ac:dyDescent="0.15"/>
    <row r="185" s="2" customFormat="1" x14ac:dyDescent="0.15"/>
    <row r="186" s="2" customFormat="1" x14ac:dyDescent="0.15"/>
    <row r="187" s="2" customFormat="1" x14ac:dyDescent="0.15"/>
    <row r="188" s="2" customFormat="1" x14ac:dyDescent="0.15"/>
    <row r="189" s="2" customFormat="1" x14ac:dyDescent="0.15"/>
    <row r="190" s="2" customFormat="1" x14ac:dyDescent="0.15"/>
    <row r="191" s="2" customFormat="1" x14ac:dyDescent="0.15"/>
    <row r="192" s="2" customFormat="1" x14ac:dyDescent="0.15"/>
    <row r="193" s="2" customFormat="1" x14ac:dyDescent="0.15"/>
    <row r="194" s="2" customFormat="1" x14ac:dyDescent="0.15"/>
    <row r="195" s="2" customFormat="1" x14ac:dyDescent="0.15"/>
    <row r="196" s="2" customFormat="1" x14ac:dyDescent="0.15"/>
    <row r="197" s="2" customFormat="1" x14ac:dyDescent="0.15"/>
    <row r="198" s="2" customFormat="1" x14ac:dyDescent="0.15"/>
    <row r="199" s="2" customFormat="1" x14ac:dyDescent="0.15"/>
    <row r="200" s="2" customFormat="1" x14ac:dyDescent="0.15"/>
    <row r="201" s="2" customFormat="1" x14ac:dyDescent="0.15"/>
    <row r="202" s="2" customFormat="1" x14ac:dyDescent="0.15"/>
    <row r="203" s="2" customFormat="1" x14ac:dyDescent="0.15"/>
    <row r="204" s="2" customFormat="1" x14ac:dyDescent="0.15"/>
    <row r="205" s="2" customFormat="1" x14ac:dyDescent="0.15"/>
    <row r="206" s="2" customFormat="1" x14ac:dyDescent="0.15"/>
    <row r="207" s="2" customFormat="1" x14ac:dyDescent="0.15"/>
    <row r="208" s="2" customFormat="1" x14ac:dyDescent="0.15"/>
    <row r="209" s="2" customFormat="1" x14ac:dyDescent="0.15"/>
    <row r="210" s="2" customFormat="1" x14ac:dyDescent="0.15"/>
    <row r="211" s="2" customFormat="1" x14ac:dyDescent="0.15"/>
    <row r="212" s="2" customFormat="1" x14ac:dyDescent="0.15"/>
    <row r="213" s="2" customFormat="1" x14ac:dyDescent="0.15"/>
    <row r="214" s="2" customFormat="1" x14ac:dyDescent="0.15"/>
    <row r="215" s="2" customFormat="1" x14ac:dyDescent="0.15"/>
    <row r="216" s="2" customFormat="1" x14ac:dyDescent="0.15"/>
    <row r="217" s="2" customFormat="1" x14ac:dyDescent="0.15"/>
    <row r="218" s="2" customFormat="1" x14ac:dyDescent="0.15"/>
    <row r="219" s="2" customFormat="1" x14ac:dyDescent="0.15"/>
    <row r="220" s="2" customFormat="1" x14ac:dyDescent="0.15"/>
    <row r="221" s="2" customFormat="1" x14ac:dyDescent="0.15"/>
    <row r="222" s="2" customFormat="1" x14ac:dyDescent="0.15"/>
    <row r="223" s="2" customFormat="1" x14ac:dyDescent="0.15"/>
    <row r="224" s="2" customFormat="1" x14ac:dyDescent="0.15"/>
    <row r="225" s="2" customFormat="1" x14ac:dyDescent="0.15"/>
    <row r="226" s="2" customFormat="1" x14ac:dyDescent="0.15"/>
    <row r="227" s="2" customFormat="1" x14ac:dyDescent="0.15"/>
    <row r="228" s="2" customFormat="1" x14ac:dyDescent="0.15"/>
    <row r="229" s="2" customFormat="1" x14ac:dyDescent="0.15"/>
    <row r="230" s="2" customFormat="1" x14ac:dyDescent="0.15"/>
    <row r="231" s="2" customFormat="1" x14ac:dyDescent="0.15"/>
    <row r="232" s="2" customFormat="1" x14ac:dyDescent="0.15"/>
    <row r="233" s="2" customFormat="1" x14ac:dyDescent="0.15"/>
    <row r="234" s="2" customFormat="1" x14ac:dyDescent="0.15"/>
    <row r="235" s="2" customFormat="1" x14ac:dyDescent="0.15"/>
    <row r="236" s="2" customFormat="1" x14ac:dyDescent="0.15"/>
    <row r="237" s="2" customFormat="1" x14ac:dyDescent="0.15"/>
    <row r="238" s="2" customFormat="1" x14ac:dyDescent="0.15"/>
    <row r="239" s="2" customFormat="1" x14ac:dyDescent="0.15"/>
  </sheetData>
  <mergeCells count="70">
    <mergeCell ref="B27:I27"/>
    <mergeCell ref="B33:I33"/>
    <mergeCell ref="K31:P32"/>
    <mergeCell ref="B2:P2"/>
    <mergeCell ref="G22:I22"/>
    <mergeCell ref="G23:I23"/>
    <mergeCell ref="G25:I25"/>
    <mergeCell ref="B24:F24"/>
    <mergeCell ref="B15:P15"/>
    <mergeCell ref="B14:C14"/>
    <mergeCell ref="M14:O14"/>
    <mergeCell ref="B5:C5"/>
    <mergeCell ref="F12:G12"/>
    <mergeCell ref="H4:K4"/>
    <mergeCell ref="C6:D6"/>
    <mergeCell ref="B23:F23"/>
    <mergeCell ref="B25:F25"/>
    <mergeCell ref="B22:F22"/>
    <mergeCell ref="B19:F19"/>
    <mergeCell ref="C12:D12"/>
    <mergeCell ref="B13:N13"/>
    <mergeCell ref="G18:I18"/>
    <mergeCell ref="B20:F20"/>
    <mergeCell ref="G19:I19"/>
    <mergeCell ref="G20:I20"/>
    <mergeCell ref="B17:I17"/>
    <mergeCell ref="E6:F6"/>
    <mergeCell ref="G6:K6"/>
    <mergeCell ref="B7:D7"/>
    <mergeCell ref="C8:D8"/>
    <mergeCell ref="E8:F8"/>
    <mergeCell ref="G8:K8"/>
    <mergeCell ref="M10:O10"/>
    <mergeCell ref="B37:P38"/>
    <mergeCell ref="G34:I34"/>
    <mergeCell ref="G35:I35"/>
    <mergeCell ref="G36:I36"/>
    <mergeCell ref="B34:F34"/>
    <mergeCell ref="B35:F35"/>
    <mergeCell ref="B36:F36"/>
    <mergeCell ref="K36:P36"/>
    <mergeCell ref="G21:I21"/>
    <mergeCell ref="I10:K10"/>
    <mergeCell ref="K14:L14"/>
    <mergeCell ref="D14:F14"/>
    <mergeCell ref="H14:I14"/>
    <mergeCell ref="B18:F18"/>
    <mergeCell ref="C10:F10"/>
    <mergeCell ref="L4:M4"/>
    <mergeCell ref="N4:O4"/>
    <mergeCell ref="N6:O6"/>
    <mergeCell ref="N8:O8"/>
    <mergeCell ref="L6:M6"/>
    <mergeCell ref="L8:M8"/>
    <mergeCell ref="M30:O30"/>
    <mergeCell ref="K18:P24"/>
    <mergeCell ref="B31:F31"/>
    <mergeCell ref="M27:O27"/>
    <mergeCell ref="M29:O29"/>
    <mergeCell ref="B30:F30"/>
    <mergeCell ref="G30:I30"/>
    <mergeCell ref="B28:F28"/>
    <mergeCell ref="G28:I28"/>
    <mergeCell ref="B29:F29"/>
    <mergeCell ref="G29:I29"/>
    <mergeCell ref="G31:I31"/>
    <mergeCell ref="M26:O26"/>
    <mergeCell ref="G24:I24"/>
    <mergeCell ref="M25:O25"/>
    <mergeCell ref="B21:F21"/>
  </mergeCells>
  <phoneticPr fontId="13"/>
  <dataValidations count="5">
    <dataValidation type="list" allowBlank="1" showInputMessage="1" showErrorMessage="1" sqref="C10:C11" xr:uid="{00000000-0002-0000-0000-000000000000}">
      <formula1>"フラット35ｓ,鹿児島銀行,宮崎銀行,宮崎太陽銀行,南日本銀行,宮崎都城信用金庫,鹿児島相互信用金庫,鹿児島興行信用組合,その他"</formula1>
    </dataValidation>
    <dataValidation type="list" allowBlank="1" showInputMessage="1" showErrorMessage="1" sqref="C6:D6" xr:uid="{00000000-0002-0000-0000-000001000000}">
      <formula1>"会社員,公務員,自営,派遣,アルバイト,パート,契約社員,嘱託職員,その他"</formula1>
    </dataValidation>
    <dataValidation type="list" allowBlank="1" showInputMessage="1" showErrorMessage="1" sqref="M10" xr:uid="{00000000-0002-0000-0000-000002000000}">
      <formula1>"元利均等,元金均等"</formula1>
    </dataValidation>
    <dataValidation type="list" allowBlank="1" showInputMessage="1" showErrorMessage="1" sqref="L10" xr:uid="{00000000-0002-0000-0000-000003000000}">
      <formula1>"変動,固定"</formula1>
    </dataValidation>
    <dataValidation type="list" allowBlank="1" showInputMessage="1" showErrorMessage="1" sqref="C8:D8" xr:uid="{00000000-0002-0000-0000-000004000000}">
      <formula1>"　　,会社員,公務員,自営,派遣,アルバイト,パート,契約社員,嘱託職員,その他"</formula1>
    </dataValidation>
  </dataValidations>
  <printOptions horizontalCentered="1"/>
  <pageMargins left="0.31496062992125984" right="0.31496062992125984" top="0.55118110236220474" bottom="0.55118110236220474" header="0.39370078740157483" footer="0.5118110236220472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N23"/>
  <sheetViews>
    <sheetView workbookViewId="0">
      <selection activeCell="F22" sqref="F22"/>
    </sheetView>
  </sheetViews>
  <sheetFormatPr defaultColWidth="9" defaultRowHeight="14.25" x14ac:dyDescent="0.15"/>
  <cols>
    <col min="1" max="1" width="2.375" style="94" customWidth="1"/>
    <col min="2" max="2" width="19.375" style="94" customWidth="1"/>
    <col min="3" max="3" width="15.625" style="94" customWidth="1"/>
    <col min="4" max="14" width="8.625" style="94" customWidth="1"/>
    <col min="15" max="16384" width="9" style="94"/>
  </cols>
  <sheetData>
    <row r="1" spans="2:13" ht="14.25" customHeight="1" x14ac:dyDescent="0.15"/>
    <row r="2" spans="2:13" ht="24.95" customHeight="1" x14ac:dyDescent="0.15">
      <c r="B2" s="334" t="s">
        <v>244</v>
      </c>
      <c r="C2" s="334"/>
      <c r="D2" s="334"/>
      <c r="E2" s="334"/>
      <c r="F2" s="334"/>
      <c r="G2" s="334"/>
      <c r="H2" s="334"/>
      <c r="I2" s="334"/>
    </row>
    <row r="3" spans="2:13" ht="15.75" customHeight="1" thickBot="1" x14ac:dyDescent="0.2">
      <c r="B3" s="154"/>
      <c r="C3" s="154"/>
      <c r="D3" s="154"/>
      <c r="E3" s="154"/>
      <c r="F3" s="154"/>
      <c r="G3" s="154"/>
      <c r="H3" s="154"/>
      <c r="I3" s="154"/>
    </row>
    <row r="4" spans="2:13" ht="30" customHeight="1" x14ac:dyDescent="0.15">
      <c r="B4" s="822"/>
      <c r="C4" s="823"/>
      <c r="D4" s="820" t="s">
        <v>225</v>
      </c>
      <c r="E4" s="824"/>
      <c r="F4" s="820" t="s">
        <v>226</v>
      </c>
      <c r="G4" s="824"/>
      <c r="H4" s="820" t="s">
        <v>224</v>
      </c>
      <c r="I4" s="821"/>
    </row>
    <row r="5" spans="2:13" ht="30" customHeight="1" x14ac:dyDescent="0.15">
      <c r="B5" s="827" t="s">
        <v>222</v>
      </c>
      <c r="C5" s="828"/>
      <c r="D5" s="834">
        <v>6000000</v>
      </c>
      <c r="E5" s="834"/>
      <c r="F5" s="829">
        <v>1</v>
      </c>
      <c r="G5" s="829"/>
      <c r="H5" s="830">
        <f>D5*F5</f>
        <v>6000000</v>
      </c>
      <c r="I5" s="831"/>
    </row>
    <row r="6" spans="2:13" ht="30" customHeight="1" thickBot="1" x14ac:dyDescent="0.2">
      <c r="B6" s="818" t="s">
        <v>221</v>
      </c>
      <c r="C6" s="819"/>
      <c r="D6" s="835">
        <v>20000000</v>
      </c>
      <c r="E6" s="835"/>
      <c r="F6" s="825">
        <v>0.5</v>
      </c>
      <c r="G6" s="825"/>
      <c r="H6" s="832">
        <f>D6*F6</f>
        <v>10000000</v>
      </c>
      <c r="I6" s="833"/>
    </row>
    <row r="7" spans="2:13" ht="18" customHeight="1" x14ac:dyDescent="0.15">
      <c r="B7" s="100"/>
      <c r="C7" s="99"/>
      <c r="D7" s="99"/>
      <c r="E7" s="98"/>
      <c r="F7" s="98"/>
      <c r="H7" s="99"/>
      <c r="I7" s="100"/>
    </row>
    <row r="8" spans="2:13" ht="30" customHeight="1" x14ac:dyDescent="0.15">
      <c r="B8" s="246" t="s">
        <v>191</v>
      </c>
      <c r="C8" s="246" t="s">
        <v>269</v>
      </c>
      <c r="D8" s="815" t="s">
        <v>188</v>
      </c>
      <c r="E8" s="815"/>
      <c r="F8" s="815" t="s">
        <v>187</v>
      </c>
      <c r="G8" s="815"/>
      <c r="H8" s="815" t="s">
        <v>223</v>
      </c>
      <c r="I8" s="815"/>
      <c r="L8" s="815" t="s">
        <v>302</v>
      </c>
      <c r="M8" s="815"/>
    </row>
    <row r="9" spans="2:13" ht="30" customHeight="1" x14ac:dyDescent="0.15">
      <c r="B9" s="247" t="s">
        <v>190</v>
      </c>
      <c r="C9" s="248" t="s">
        <v>270</v>
      </c>
      <c r="D9" s="816">
        <v>3.5249999999999997E-2</v>
      </c>
      <c r="E9" s="816"/>
      <c r="F9" s="816">
        <v>3.3750000000000002E-2</v>
      </c>
      <c r="G9" s="816"/>
      <c r="H9" s="816">
        <v>1.3100000000000001E-2</v>
      </c>
      <c r="I9" s="816"/>
      <c r="L9" s="816"/>
      <c r="M9" s="816"/>
    </row>
    <row r="10" spans="2:13" ht="9.9499999999999993" customHeight="1" x14ac:dyDescent="0.15">
      <c r="B10" s="811"/>
      <c r="C10" s="811"/>
      <c r="D10" s="811"/>
      <c r="E10" s="811"/>
      <c r="F10" s="811"/>
      <c r="G10" s="811"/>
      <c r="H10" s="811"/>
      <c r="I10" s="811"/>
    </row>
    <row r="11" spans="2:13" ht="30" customHeight="1" x14ac:dyDescent="0.15">
      <c r="B11" s="242" t="s">
        <v>192</v>
      </c>
      <c r="C11" s="242">
        <v>148</v>
      </c>
      <c r="D11" s="812">
        <f>$H$5*(D9/365)*$C$11</f>
        <v>85758.904109589028</v>
      </c>
      <c r="E11" s="812"/>
      <c r="F11" s="812">
        <f t="shared" ref="F11" si="0">$H$5*(F9/365)*$C$11</f>
        <v>82109.589041095896</v>
      </c>
      <c r="G11" s="812"/>
      <c r="H11" s="812">
        <f t="shared" ref="H11" si="1">$H$5*(H9/365)*$C$11</f>
        <v>31870.684931506854</v>
      </c>
      <c r="I11" s="812"/>
      <c r="L11" s="812">
        <f>$H$5*(L9/365)*$C$11</f>
        <v>0</v>
      </c>
      <c r="M11" s="812"/>
    </row>
    <row r="12" spans="2:13" ht="30" customHeight="1" x14ac:dyDescent="0.15">
      <c r="B12" s="247" t="s">
        <v>189</v>
      </c>
      <c r="C12" s="243" t="s">
        <v>245</v>
      </c>
      <c r="D12" s="808">
        <v>0</v>
      </c>
      <c r="E12" s="808"/>
      <c r="F12" s="826">
        <v>32400</v>
      </c>
      <c r="G12" s="826"/>
      <c r="H12" s="812">
        <f>IF($H$5=0,0,54000+($H$5*0.004))</f>
        <v>78000</v>
      </c>
      <c r="I12" s="812"/>
      <c r="J12" s="811" t="s">
        <v>276</v>
      </c>
      <c r="K12" s="811"/>
      <c r="L12" s="817">
        <v>0</v>
      </c>
      <c r="M12" s="817"/>
    </row>
    <row r="13" spans="2:13" ht="30" customHeight="1" x14ac:dyDescent="0.15">
      <c r="B13" s="242" t="s">
        <v>277</v>
      </c>
      <c r="C13" s="243" t="s">
        <v>245</v>
      </c>
      <c r="D13" s="808">
        <f>SUM(D11:E12)</f>
        <v>85758.904109589028</v>
      </c>
      <c r="E13" s="808"/>
      <c r="F13" s="808">
        <f t="shared" ref="F13" si="2">SUM(F11:G12)</f>
        <v>114509.5890410959</v>
      </c>
      <c r="G13" s="808"/>
      <c r="H13" s="808">
        <f t="shared" ref="H13" si="3">SUM(H11:I12)</f>
        <v>109870.68493150685</v>
      </c>
      <c r="I13" s="808"/>
      <c r="L13" s="808">
        <f t="shared" ref="L13" si="4">SUM(L11:M12)</f>
        <v>0</v>
      </c>
      <c r="M13" s="808"/>
    </row>
    <row r="14" spans="2:13" ht="9.9499999999999993" customHeight="1" x14ac:dyDescent="0.15">
      <c r="B14" s="100"/>
      <c r="C14" s="244"/>
      <c r="D14" s="245"/>
      <c r="E14" s="245"/>
      <c r="F14" s="245"/>
      <c r="G14" s="245"/>
      <c r="H14" s="245"/>
      <c r="I14" s="245"/>
    </row>
    <row r="15" spans="2:13" ht="30" customHeight="1" x14ac:dyDescent="0.15">
      <c r="B15" s="242" t="s">
        <v>193</v>
      </c>
      <c r="C15" s="242">
        <v>60</v>
      </c>
      <c r="D15" s="812">
        <f>$H$6*(D9/365)*$C$15</f>
        <v>57945.205479452052</v>
      </c>
      <c r="E15" s="812"/>
      <c r="F15" s="812">
        <f t="shared" ref="F15:H15" si="5">$H$6*(F9/365)*$C$15</f>
        <v>55479.452054794529</v>
      </c>
      <c r="G15" s="812"/>
      <c r="H15" s="812">
        <f t="shared" si="5"/>
        <v>21534.246575342469</v>
      </c>
      <c r="I15" s="812"/>
      <c r="L15" s="812">
        <f t="shared" ref="L15" si="6">$H$6*(L9/365)*$C$15</f>
        <v>0</v>
      </c>
      <c r="M15" s="812"/>
    </row>
    <row r="16" spans="2:13" ht="30" customHeight="1" x14ac:dyDescent="0.15">
      <c r="B16" s="247" t="s">
        <v>189</v>
      </c>
      <c r="C16" s="243" t="s">
        <v>271</v>
      </c>
      <c r="D16" s="808">
        <v>0</v>
      </c>
      <c r="E16" s="808"/>
      <c r="F16" s="826">
        <v>32400</v>
      </c>
      <c r="G16" s="826"/>
      <c r="H16" s="812">
        <f>IF($H$6=0,0,54000+($H$6*0.004))</f>
        <v>94000</v>
      </c>
      <c r="I16" s="812"/>
      <c r="J16" s="811" t="s">
        <v>276</v>
      </c>
      <c r="K16" s="811"/>
      <c r="L16" s="813">
        <v>0</v>
      </c>
      <c r="M16" s="813"/>
    </row>
    <row r="17" spans="2:14" ht="30" customHeight="1" x14ac:dyDescent="0.15">
      <c r="B17" s="242" t="s">
        <v>277</v>
      </c>
      <c r="C17" s="243" t="s">
        <v>245</v>
      </c>
      <c r="D17" s="808">
        <f>SUM(D15:E16)</f>
        <v>57945.205479452052</v>
      </c>
      <c r="E17" s="808"/>
      <c r="F17" s="808">
        <f>SUM(F15:G16)</f>
        <v>87879.452054794529</v>
      </c>
      <c r="G17" s="808"/>
      <c r="H17" s="808">
        <f>SUM(H15:I16)</f>
        <v>115534.24657534246</v>
      </c>
      <c r="I17" s="808"/>
      <c r="L17" s="808">
        <f>SUM(L15:M16)</f>
        <v>0</v>
      </c>
      <c r="M17" s="808"/>
    </row>
    <row r="18" spans="2:14" ht="9.9499999999999993" customHeight="1" thickBot="1" x14ac:dyDescent="0.2">
      <c r="B18" s="100"/>
      <c r="C18" s="244"/>
      <c r="D18" s="245"/>
      <c r="E18" s="245"/>
      <c r="F18" s="245"/>
      <c r="G18" s="245"/>
      <c r="H18" s="245"/>
      <c r="I18" s="245"/>
    </row>
    <row r="19" spans="2:14" ht="30" customHeight="1" thickBot="1" x14ac:dyDescent="0.2">
      <c r="B19" s="210" t="s">
        <v>194</v>
      </c>
      <c r="C19" s="211" t="s">
        <v>271</v>
      </c>
      <c r="D19" s="809">
        <f>D13+D17</f>
        <v>143704.10958904109</v>
      </c>
      <c r="E19" s="809"/>
      <c r="F19" s="809">
        <f>F13+F17</f>
        <v>202389.04109589042</v>
      </c>
      <c r="G19" s="809"/>
      <c r="H19" s="809">
        <f>H13+H17</f>
        <v>225404.9315068493</v>
      </c>
      <c r="I19" s="810"/>
      <c r="L19" s="814">
        <f>L13+L17</f>
        <v>0</v>
      </c>
      <c r="M19" s="810"/>
    </row>
    <row r="20" spans="2:14" ht="12" customHeight="1" x14ac:dyDescent="0.15">
      <c r="C20" s="95"/>
      <c r="D20" s="95"/>
      <c r="E20" s="96"/>
      <c r="F20" s="96"/>
      <c r="G20" s="95"/>
      <c r="H20" s="97"/>
      <c r="I20" s="97"/>
    </row>
    <row r="21" spans="2:14" ht="15" customHeight="1" x14ac:dyDescent="0.15">
      <c r="B21" s="312" t="s">
        <v>312</v>
      </c>
      <c r="C21" s="312"/>
      <c r="D21" s="312"/>
      <c r="E21" s="20"/>
      <c r="F21" s="20"/>
      <c r="G21" s="20"/>
      <c r="H21" s="20"/>
      <c r="I21" s="20"/>
      <c r="J21" s="20"/>
      <c r="K21" s="20"/>
      <c r="L21" s="20"/>
      <c r="M21" s="20"/>
    </row>
    <row r="22" spans="2:14" ht="15" customHeight="1" x14ac:dyDescent="0.15"/>
    <row r="23" spans="2:14" ht="15" customHeight="1" x14ac:dyDescent="0.15">
      <c r="K23" s="694"/>
      <c r="L23" s="694"/>
      <c r="M23" s="694"/>
      <c r="N23" s="694"/>
    </row>
  </sheetData>
  <mergeCells count="54">
    <mergeCell ref="J12:K12"/>
    <mergeCell ref="B5:C5"/>
    <mergeCell ref="F5:G5"/>
    <mergeCell ref="K23:N23"/>
    <mergeCell ref="B2:I2"/>
    <mergeCell ref="H8:I8"/>
    <mergeCell ref="H9:I9"/>
    <mergeCell ref="H16:I16"/>
    <mergeCell ref="H15:I15"/>
    <mergeCell ref="H5:I5"/>
    <mergeCell ref="H6:I6"/>
    <mergeCell ref="D5:E5"/>
    <mergeCell ref="D6:E6"/>
    <mergeCell ref="F9:G9"/>
    <mergeCell ref="F8:G8"/>
    <mergeCell ref="F11:G11"/>
    <mergeCell ref="D15:E15"/>
    <mergeCell ref="D19:E19"/>
    <mergeCell ref="F16:G16"/>
    <mergeCell ref="D12:E12"/>
    <mergeCell ref="F12:G12"/>
    <mergeCell ref="F15:G15"/>
    <mergeCell ref="D13:E13"/>
    <mergeCell ref="F13:G13"/>
    <mergeCell ref="H13:I13"/>
    <mergeCell ref="B10:I10"/>
    <mergeCell ref="D8:E8"/>
    <mergeCell ref="D9:E9"/>
    <mergeCell ref="D11:E11"/>
    <mergeCell ref="H12:I12"/>
    <mergeCell ref="H11:I11"/>
    <mergeCell ref="B6:C6"/>
    <mergeCell ref="H4:I4"/>
    <mergeCell ref="B4:C4"/>
    <mergeCell ref="F4:G4"/>
    <mergeCell ref="F6:G6"/>
    <mergeCell ref="D4:E4"/>
    <mergeCell ref="L8:M8"/>
    <mergeCell ref="L9:M9"/>
    <mergeCell ref="L11:M11"/>
    <mergeCell ref="L12:M12"/>
    <mergeCell ref="L13:M13"/>
    <mergeCell ref="J16:K16"/>
    <mergeCell ref="L15:M15"/>
    <mergeCell ref="L16:M16"/>
    <mergeCell ref="L17:M17"/>
    <mergeCell ref="L19:M19"/>
    <mergeCell ref="B21:D21"/>
    <mergeCell ref="D16:E16"/>
    <mergeCell ref="D17:E17"/>
    <mergeCell ref="F17:G17"/>
    <mergeCell ref="H17:I17"/>
    <mergeCell ref="H19:I19"/>
    <mergeCell ref="F19:G19"/>
  </mergeCells>
  <phoneticPr fontId="13"/>
  <pageMargins left="0.7" right="0.7" top="0.75" bottom="0.75" header="0.3" footer="0.3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A3CA1-4C8F-4D6A-84DD-16C23F080D4B}">
  <dimension ref="A1:I19"/>
  <sheetViews>
    <sheetView tabSelected="1" workbookViewId="0">
      <selection activeCell="K11" sqref="K11"/>
    </sheetView>
  </sheetViews>
  <sheetFormatPr defaultRowHeight="13.5" x14ac:dyDescent="0.15"/>
  <sheetData>
    <row r="1" spans="1:9" ht="18" x14ac:dyDescent="0.15">
      <c r="A1" s="266"/>
    </row>
    <row r="2" spans="1:9" ht="19.5" x14ac:dyDescent="0.15">
      <c r="A2" s="267" t="s">
        <v>320</v>
      </c>
    </row>
    <row r="3" spans="1:9" ht="19.5" x14ac:dyDescent="0.15">
      <c r="A3" s="267" t="s">
        <v>321</v>
      </c>
    </row>
    <row r="4" spans="1:9" ht="19.5" x14ac:dyDescent="0.15">
      <c r="A4" s="267" t="s">
        <v>322</v>
      </c>
    </row>
    <row r="5" spans="1:9" ht="19.5" x14ac:dyDescent="0.15">
      <c r="A5" s="267" t="s">
        <v>323</v>
      </c>
    </row>
    <row r="6" spans="1:9" ht="19.5" x14ac:dyDescent="0.15">
      <c r="A6" s="267" t="s">
        <v>324</v>
      </c>
    </row>
    <row r="7" spans="1:9" ht="19.5" x14ac:dyDescent="0.15">
      <c r="A7" s="267" t="s">
        <v>331</v>
      </c>
    </row>
    <row r="8" spans="1:9" ht="19.5" x14ac:dyDescent="0.15">
      <c r="A8" s="267" t="s">
        <v>325</v>
      </c>
    </row>
    <row r="9" spans="1:9" ht="19.5" x14ac:dyDescent="0.15">
      <c r="A9" s="267" t="s">
        <v>326</v>
      </c>
    </row>
    <row r="10" spans="1:9" ht="19.5" x14ac:dyDescent="0.15">
      <c r="A10" s="836" t="s">
        <v>328</v>
      </c>
      <c r="B10" s="836"/>
      <c r="C10" s="836"/>
      <c r="D10" s="836"/>
      <c r="E10" s="836"/>
      <c r="F10" s="836"/>
      <c r="G10" s="836"/>
    </row>
    <row r="11" spans="1:9" ht="19.5" x14ac:dyDescent="0.15">
      <c r="A11" s="837" t="s">
        <v>329</v>
      </c>
      <c r="B11" s="837"/>
      <c r="C11" s="837"/>
      <c r="D11" s="837"/>
      <c r="E11" s="837"/>
      <c r="F11" s="837"/>
      <c r="G11" s="837"/>
    </row>
    <row r="12" spans="1:9" ht="19.5" x14ac:dyDescent="0.15">
      <c r="A12" s="270" t="s">
        <v>330</v>
      </c>
      <c r="B12" s="271"/>
      <c r="C12" s="271"/>
      <c r="D12" s="271"/>
      <c r="E12" s="271"/>
      <c r="F12" s="269"/>
      <c r="G12" s="269"/>
    </row>
    <row r="13" spans="1:9" ht="19.5" x14ac:dyDescent="0.15">
      <c r="A13" s="267" t="s">
        <v>320</v>
      </c>
    </row>
    <row r="14" spans="1:9" ht="18" x14ac:dyDescent="0.15">
      <c r="A14" s="266"/>
    </row>
    <row r="15" spans="1:9" ht="18" x14ac:dyDescent="0.15">
      <c r="A15" s="266" t="s">
        <v>327</v>
      </c>
    </row>
    <row r="16" spans="1:9" ht="152.25" customHeight="1" x14ac:dyDescent="0.15">
      <c r="A16" s="838" t="s">
        <v>332</v>
      </c>
      <c r="B16" s="838"/>
      <c r="C16" s="838"/>
      <c r="D16" s="838"/>
      <c r="E16" s="838"/>
      <c r="F16" s="838"/>
      <c r="G16" s="838"/>
      <c r="H16" s="838"/>
      <c r="I16" s="838"/>
    </row>
    <row r="17" spans="1:3" ht="18" x14ac:dyDescent="0.15">
      <c r="A17" s="268"/>
    </row>
    <row r="18" spans="1:3" ht="18" x14ac:dyDescent="0.15">
      <c r="A18" s="266"/>
      <c r="C18" s="266"/>
    </row>
    <row r="19" spans="1:3" ht="18" x14ac:dyDescent="0.15">
      <c r="C19" s="268"/>
    </row>
  </sheetData>
  <mergeCells count="3">
    <mergeCell ref="A10:G10"/>
    <mergeCell ref="A11:G11"/>
    <mergeCell ref="A16:I16"/>
  </mergeCells>
  <phoneticPr fontId="13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O54"/>
  <sheetViews>
    <sheetView workbookViewId="0">
      <selection activeCell="A2" sqref="A2:N3"/>
    </sheetView>
  </sheetViews>
  <sheetFormatPr defaultColWidth="9" defaultRowHeight="14.25" x14ac:dyDescent="0.15"/>
  <cols>
    <col min="1" max="1" width="2.125" style="1" customWidth="1"/>
    <col min="2" max="3" width="5.875" style="1" customWidth="1"/>
    <col min="4" max="4" width="5" style="1" customWidth="1"/>
    <col min="5" max="5" width="4.25" style="1" customWidth="1"/>
    <col min="6" max="6" width="10" style="1" customWidth="1"/>
    <col min="7" max="7" width="5.875" style="1" customWidth="1"/>
    <col min="8" max="8" width="9.375" style="1" customWidth="1"/>
    <col min="9" max="9" width="8.75" style="1" customWidth="1"/>
    <col min="10" max="10" width="9.75" style="1" customWidth="1"/>
    <col min="11" max="11" width="4.75" style="1" customWidth="1"/>
    <col min="12" max="12" width="3.125" style="1" customWidth="1"/>
    <col min="13" max="13" width="6.25" style="1" customWidth="1"/>
    <col min="14" max="14" width="5.875" style="1" customWidth="1"/>
    <col min="15" max="15" width="1.875" style="1" customWidth="1"/>
    <col min="16" max="19" width="5.875" style="1" customWidth="1"/>
    <col min="20" max="21" width="10.25" style="1" customWidth="1"/>
    <col min="22" max="16384" width="9" style="1"/>
  </cols>
  <sheetData>
    <row r="1" spans="1:14" ht="18.75" customHeight="1" x14ac:dyDescent="0.15"/>
    <row r="2" spans="1:14" ht="18" customHeight="1" x14ac:dyDescent="0.15">
      <c r="A2" s="346" t="s">
        <v>335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</row>
    <row r="3" spans="1:14" ht="18" customHeight="1" x14ac:dyDescent="0.15">
      <c r="A3" s="346"/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</row>
    <row r="4" spans="1:14" ht="30" customHeight="1" thickBot="1" x14ac:dyDescent="0.2">
      <c r="B4" s="347"/>
      <c r="C4" s="347"/>
      <c r="D4" s="347"/>
      <c r="E4" s="347"/>
      <c r="F4" s="347"/>
      <c r="G4" s="347"/>
      <c r="H4" s="347"/>
      <c r="J4" s="58" t="s">
        <v>96</v>
      </c>
      <c r="K4" s="351" t="str">
        <f>IF(データフォーム!H4="", "", データフォーム!H4)</f>
        <v>ショウサク　太郎</v>
      </c>
      <c r="L4" s="351"/>
      <c r="M4" s="351"/>
      <c r="N4" s="18" t="s">
        <v>40</v>
      </c>
    </row>
    <row r="5" spans="1:14" ht="20.100000000000001" customHeight="1" x14ac:dyDescent="0.15">
      <c r="B5" s="348" t="s">
        <v>338</v>
      </c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50"/>
    </row>
    <row r="6" spans="1:14" ht="20.100000000000001" customHeight="1" x14ac:dyDescent="0.15">
      <c r="B6" s="338" t="s">
        <v>89</v>
      </c>
      <c r="C6" s="339"/>
      <c r="D6" s="339"/>
      <c r="E6" s="339"/>
      <c r="F6" s="339"/>
      <c r="G6" s="340" t="s">
        <v>128</v>
      </c>
      <c r="H6" s="341"/>
      <c r="I6" s="341"/>
      <c r="J6" s="341"/>
      <c r="K6" s="342"/>
      <c r="L6" s="343">
        <v>200000</v>
      </c>
      <c r="M6" s="344"/>
      <c r="N6" s="345"/>
    </row>
    <row r="7" spans="1:14" ht="20.100000000000001" customHeight="1" x14ac:dyDescent="0.15">
      <c r="B7" s="338" t="s">
        <v>90</v>
      </c>
      <c r="C7" s="339"/>
      <c r="D7" s="339"/>
      <c r="E7" s="339"/>
      <c r="F7" s="339"/>
      <c r="G7" s="340" t="s">
        <v>129</v>
      </c>
      <c r="H7" s="341"/>
      <c r="I7" s="341"/>
      <c r="J7" s="341"/>
      <c r="K7" s="342"/>
      <c r="L7" s="343">
        <v>280000</v>
      </c>
      <c r="M7" s="344"/>
      <c r="N7" s="345"/>
    </row>
    <row r="8" spans="1:14" ht="20.100000000000001" customHeight="1" x14ac:dyDescent="0.15">
      <c r="B8" s="338" t="s">
        <v>91</v>
      </c>
      <c r="C8" s="339"/>
      <c r="D8" s="339"/>
      <c r="E8" s="339"/>
      <c r="F8" s="339"/>
      <c r="G8" s="340" t="s">
        <v>92</v>
      </c>
      <c r="H8" s="341"/>
      <c r="I8" s="341"/>
      <c r="J8" s="341"/>
      <c r="K8" s="342"/>
      <c r="L8" s="343">
        <v>650000</v>
      </c>
      <c r="M8" s="344"/>
      <c r="N8" s="345"/>
    </row>
    <row r="9" spans="1:14" ht="20.100000000000001" customHeight="1" x14ac:dyDescent="0.15">
      <c r="B9" s="338" t="s">
        <v>93</v>
      </c>
      <c r="C9" s="339"/>
      <c r="D9" s="339"/>
      <c r="E9" s="339"/>
      <c r="F9" s="339"/>
      <c r="G9" s="340" t="s">
        <v>130</v>
      </c>
      <c r="H9" s="341"/>
      <c r="I9" s="341"/>
      <c r="J9" s="341"/>
      <c r="K9" s="342"/>
      <c r="L9" s="343"/>
      <c r="M9" s="344"/>
      <c r="N9" s="345"/>
    </row>
    <row r="10" spans="1:14" ht="20.100000000000001" customHeight="1" x14ac:dyDescent="0.15">
      <c r="B10" s="338" t="s">
        <v>39</v>
      </c>
      <c r="C10" s="339"/>
      <c r="D10" s="339"/>
      <c r="E10" s="339"/>
      <c r="F10" s="339"/>
      <c r="G10" s="340"/>
      <c r="H10" s="341"/>
      <c r="I10" s="341"/>
      <c r="J10" s="341"/>
      <c r="K10" s="342"/>
      <c r="L10" s="343">
        <v>250000</v>
      </c>
      <c r="M10" s="344"/>
      <c r="N10" s="345"/>
    </row>
    <row r="11" spans="1:14" ht="20.100000000000001" customHeight="1" x14ac:dyDescent="0.15">
      <c r="B11" s="338" t="s">
        <v>38</v>
      </c>
      <c r="C11" s="339"/>
      <c r="D11" s="339"/>
      <c r="E11" s="339"/>
      <c r="F11" s="339"/>
      <c r="G11" s="340" t="s">
        <v>184</v>
      </c>
      <c r="H11" s="341"/>
      <c r="I11" s="341"/>
      <c r="J11" s="341"/>
      <c r="K11" s="342"/>
      <c r="L11" s="343"/>
      <c r="M11" s="344"/>
      <c r="N11" s="345"/>
    </row>
    <row r="12" spans="1:14" ht="20.100000000000001" customHeight="1" x14ac:dyDescent="0.15">
      <c r="B12" s="338" t="s">
        <v>298</v>
      </c>
      <c r="C12" s="339"/>
      <c r="D12" s="339"/>
      <c r="E12" s="339"/>
      <c r="F12" s="339"/>
      <c r="G12" s="340" t="s">
        <v>131</v>
      </c>
      <c r="H12" s="341"/>
      <c r="I12" s="341"/>
      <c r="J12" s="341"/>
      <c r="K12" s="342"/>
      <c r="L12" s="343">
        <v>50000</v>
      </c>
      <c r="M12" s="344"/>
      <c r="N12" s="345"/>
    </row>
    <row r="13" spans="1:14" ht="20.100000000000001" customHeight="1" thickBot="1" x14ac:dyDescent="0.2">
      <c r="B13" s="352" t="s">
        <v>24</v>
      </c>
      <c r="C13" s="353"/>
      <c r="D13" s="353"/>
      <c r="E13" s="353"/>
      <c r="F13" s="353"/>
      <c r="G13" s="353"/>
      <c r="H13" s="353"/>
      <c r="I13" s="353"/>
      <c r="J13" s="353"/>
      <c r="K13" s="354"/>
      <c r="L13" s="355">
        <f>SUM(L6:N12)</f>
        <v>1430000</v>
      </c>
      <c r="M13" s="356"/>
      <c r="N13" s="357"/>
    </row>
    <row r="14" spans="1:14" ht="12.75" customHeight="1" thickBot="1" x14ac:dyDescent="0.2">
      <c r="B14" s="228"/>
      <c r="C14" s="228"/>
      <c r="D14" s="228"/>
      <c r="E14" s="234"/>
      <c r="F14" s="234"/>
      <c r="G14" s="228"/>
      <c r="H14" s="228"/>
      <c r="I14" s="234"/>
      <c r="J14" s="234"/>
      <c r="K14" s="235"/>
      <c r="L14" s="235"/>
      <c r="M14" s="236"/>
      <c r="N14" s="237"/>
    </row>
    <row r="15" spans="1:14" ht="20.100000000000001" customHeight="1" x14ac:dyDescent="0.15">
      <c r="B15" s="348" t="s">
        <v>339</v>
      </c>
      <c r="C15" s="349"/>
      <c r="D15" s="349"/>
      <c r="E15" s="349"/>
      <c r="F15" s="349"/>
      <c r="G15" s="349"/>
      <c r="H15" s="349"/>
      <c r="I15" s="349"/>
      <c r="J15" s="349"/>
      <c r="K15" s="349"/>
      <c r="L15" s="349"/>
      <c r="M15" s="349"/>
      <c r="N15" s="350"/>
    </row>
    <row r="16" spans="1:14" ht="20.100000000000001" customHeight="1" x14ac:dyDescent="0.15">
      <c r="B16" s="338" t="s">
        <v>37</v>
      </c>
      <c r="C16" s="339"/>
      <c r="D16" s="339"/>
      <c r="E16" s="339"/>
      <c r="F16" s="339"/>
      <c r="G16" s="340" t="s">
        <v>307</v>
      </c>
      <c r="H16" s="341"/>
      <c r="I16" s="341"/>
      <c r="J16" s="341"/>
      <c r="K16" s="342"/>
      <c r="L16" s="343"/>
      <c r="M16" s="344"/>
      <c r="N16" s="345"/>
    </row>
    <row r="17" spans="2:14" ht="20.100000000000001" customHeight="1" x14ac:dyDescent="0.15">
      <c r="B17" s="338" t="s">
        <v>284</v>
      </c>
      <c r="C17" s="339"/>
      <c r="D17" s="339"/>
      <c r="E17" s="339"/>
      <c r="F17" s="339"/>
      <c r="G17" s="340" t="s">
        <v>36</v>
      </c>
      <c r="H17" s="341"/>
      <c r="I17" s="341"/>
      <c r="J17" s="341"/>
      <c r="K17" s="342"/>
      <c r="L17" s="343"/>
      <c r="M17" s="344"/>
      <c r="N17" s="345"/>
    </row>
    <row r="18" spans="2:14" ht="20.100000000000001" customHeight="1" x14ac:dyDescent="0.15">
      <c r="B18" s="338" t="s">
        <v>35</v>
      </c>
      <c r="C18" s="339"/>
      <c r="D18" s="339"/>
      <c r="E18" s="339"/>
      <c r="F18" s="339"/>
      <c r="G18" s="340" t="s">
        <v>94</v>
      </c>
      <c r="H18" s="341"/>
      <c r="I18" s="341"/>
      <c r="J18" s="341"/>
      <c r="K18" s="342"/>
      <c r="L18" s="343">
        <v>80000</v>
      </c>
      <c r="M18" s="344"/>
      <c r="N18" s="345"/>
    </row>
    <row r="19" spans="2:14" ht="20.100000000000001" customHeight="1" x14ac:dyDescent="0.15">
      <c r="B19" s="338" t="s">
        <v>34</v>
      </c>
      <c r="C19" s="339"/>
      <c r="D19" s="339"/>
      <c r="E19" s="339"/>
      <c r="F19" s="339"/>
      <c r="G19" s="340" t="s">
        <v>220</v>
      </c>
      <c r="H19" s="341"/>
      <c r="I19" s="341"/>
      <c r="J19" s="341"/>
      <c r="K19" s="342"/>
      <c r="L19" s="343"/>
      <c r="M19" s="344"/>
      <c r="N19" s="345"/>
    </row>
    <row r="20" spans="2:14" ht="20.100000000000001" customHeight="1" x14ac:dyDescent="0.15">
      <c r="B20" s="338" t="s">
        <v>33</v>
      </c>
      <c r="C20" s="339"/>
      <c r="D20" s="339"/>
      <c r="E20" s="339"/>
      <c r="F20" s="339"/>
      <c r="G20" s="340" t="s">
        <v>135</v>
      </c>
      <c r="H20" s="341"/>
      <c r="I20" s="341"/>
      <c r="J20" s="341"/>
      <c r="K20" s="342"/>
      <c r="L20" s="343">
        <v>1500000</v>
      </c>
      <c r="M20" s="344"/>
      <c r="N20" s="345"/>
    </row>
    <row r="21" spans="2:14" ht="20.100000000000001" customHeight="1" x14ac:dyDescent="0.15">
      <c r="B21" s="338" t="s">
        <v>32</v>
      </c>
      <c r="C21" s="339"/>
      <c r="D21" s="339"/>
      <c r="E21" s="339"/>
      <c r="F21" s="339"/>
      <c r="G21" s="340" t="s">
        <v>337</v>
      </c>
      <c r="H21" s="341"/>
      <c r="I21" s="341"/>
      <c r="J21" s="341"/>
      <c r="K21" s="342"/>
      <c r="L21" s="343">
        <v>1300000</v>
      </c>
      <c r="M21" s="344"/>
      <c r="N21" s="345"/>
    </row>
    <row r="22" spans="2:14" ht="41.25" customHeight="1" x14ac:dyDescent="0.15">
      <c r="B22" s="358" t="s">
        <v>181</v>
      </c>
      <c r="C22" s="341"/>
      <c r="D22" s="341"/>
      <c r="E22" s="341"/>
      <c r="F22" s="342"/>
      <c r="G22" s="359"/>
      <c r="H22" s="341"/>
      <c r="I22" s="341"/>
      <c r="J22" s="341"/>
      <c r="K22" s="342"/>
      <c r="L22" s="343">
        <v>200000</v>
      </c>
      <c r="M22" s="344"/>
      <c r="N22" s="345"/>
    </row>
    <row r="23" spans="2:14" ht="20.100000000000001" customHeight="1" thickBot="1" x14ac:dyDescent="0.2">
      <c r="B23" s="352" t="s">
        <v>24</v>
      </c>
      <c r="C23" s="353"/>
      <c r="D23" s="353"/>
      <c r="E23" s="353"/>
      <c r="F23" s="353"/>
      <c r="G23" s="353"/>
      <c r="H23" s="353"/>
      <c r="I23" s="353"/>
      <c r="J23" s="353"/>
      <c r="K23" s="354"/>
      <c r="L23" s="355">
        <f>SUM(L16:N22)</f>
        <v>3080000</v>
      </c>
      <c r="M23" s="356"/>
      <c r="N23" s="357"/>
    </row>
    <row r="24" spans="2:14" ht="15" customHeight="1" thickBot="1" x14ac:dyDescent="0.2"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6"/>
      <c r="M24" s="238"/>
      <c r="N24" s="238"/>
    </row>
    <row r="25" spans="2:14" ht="20.100000000000001" customHeight="1" x14ac:dyDescent="0.15">
      <c r="B25" s="348" t="s">
        <v>340</v>
      </c>
      <c r="C25" s="349"/>
      <c r="D25" s="349"/>
      <c r="E25" s="349"/>
      <c r="F25" s="349"/>
      <c r="G25" s="349"/>
      <c r="H25" s="349"/>
      <c r="I25" s="349"/>
      <c r="J25" s="349"/>
      <c r="K25" s="349"/>
      <c r="L25" s="349"/>
      <c r="M25" s="349"/>
      <c r="N25" s="350"/>
    </row>
    <row r="26" spans="2:14" ht="20.100000000000001" customHeight="1" x14ac:dyDescent="0.15">
      <c r="B26" s="338" t="s">
        <v>31</v>
      </c>
      <c r="C26" s="339"/>
      <c r="D26" s="339"/>
      <c r="E26" s="339"/>
      <c r="F26" s="339"/>
      <c r="G26" s="339" t="s">
        <v>95</v>
      </c>
      <c r="H26" s="339"/>
      <c r="I26" s="339"/>
      <c r="J26" s="339"/>
      <c r="K26" s="339"/>
      <c r="L26" s="360">
        <v>70000</v>
      </c>
      <c r="M26" s="360"/>
      <c r="N26" s="361"/>
    </row>
    <row r="27" spans="2:14" ht="20.100000000000001" customHeight="1" x14ac:dyDescent="0.15">
      <c r="B27" s="338" t="s">
        <v>30</v>
      </c>
      <c r="C27" s="339"/>
      <c r="D27" s="339"/>
      <c r="E27" s="339"/>
      <c r="F27" s="339"/>
      <c r="G27" s="339" t="s">
        <v>299</v>
      </c>
      <c r="H27" s="339"/>
      <c r="I27" s="339"/>
      <c r="J27" s="339"/>
      <c r="K27" s="339"/>
      <c r="L27" s="360">
        <v>40000</v>
      </c>
      <c r="M27" s="360"/>
      <c r="N27" s="361"/>
    </row>
    <row r="28" spans="2:14" ht="20.100000000000001" customHeight="1" x14ac:dyDescent="0.15">
      <c r="B28" s="338" t="s">
        <v>29</v>
      </c>
      <c r="C28" s="339"/>
      <c r="D28" s="339"/>
      <c r="E28" s="339"/>
      <c r="F28" s="339"/>
      <c r="G28" s="339" t="s">
        <v>28</v>
      </c>
      <c r="H28" s="339"/>
      <c r="I28" s="339"/>
      <c r="J28" s="339"/>
      <c r="K28" s="339"/>
      <c r="L28" s="360">
        <v>80000</v>
      </c>
      <c r="M28" s="360"/>
      <c r="N28" s="361"/>
    </row>
    <row r="29" spans="2:14" ht="20.100000000000001" customHeight="1" x14ac:dyDescent="0.15">
      <c r="B29" s="338" t="s">
        <v>27</v>
      </c>
      <c r="C29" s="339"/>
      <c r="D29" s="339"/>
      <c r="E29" s="339"/>
      <c r="F29" s="339"/>
      <c r="G29" s="339"/>
      <c r="H29" s="339"/>
      <c r="I29" s="339"/>
      <c r="J29" s="339"/>
      <c r="K29" s="339"/>
      <c r="L29" s="360">
        <v>10000</v>
      </c>
      <c r="M29" s="360"/>
      <c r="N29" s="361"/>
    </row>
    <row r="30" spans="2:14" ht="20.100000000000001" customHeight="1" x14ac:dyDescent="0.15">
      <c r="B30" s="358" t="s">
        <v>26</v>
      </c>
      <c r="C30" s="341"/>
      <c r="D30" s="341"/>
      <c r="E30" s="341"/>
      <c r="F30" s="342"/>
      <c r="G30" s="340"/>
      <c r="H30" s="341"/>
      <c r="I30" s="341"/>
      <c r="J30" s="341"/>
      <c r="K30" s="342"/>
      <c r="L30" s="343"/>
      <c r="M30" s="344"/>
      <c r="N30" s="345"/>
    </row>
    <row r="31" spans="2:14" ht="20.100000000000001" customHeight="1" x14ac:dyDescent="0.15">
      <c r="B31" s="338" t="s">
        <v>25</v>
      </c>
      <c r="C31" s="339"/>
      <c r="D31" s="339"/>
      <c r="E31" s="339"/>
      <c r="F31" s="339"/>
      <c r="G31" s="339" t="s">
        <v>185</v>
      </c>
      <c r="H31" s="339"/>
      <c r="I31" s="339"/>
      <c r="J31" s="339"/>
      <c r="K31" s="339"/>
      <c r="L31" s="360"/>
      <c r="M31" s="360"/>
      <c r="N31" s="361"/>
    </row>
    <row r="32" spans="2:14" ht="20.100000000000001" customHeight="1" x14ac:dyDescent="0.15">
      <c r="B32" s="338" t="s">
        <v>274</v>
      </c>
      <c r="C32" s="339"/>
      <c r="D32" s="339"/>
      <c r="E32" s="339"/>
      <c r="F32" s="339"/>
      <c r="G32" s="339"/>
      <c r="H32" s="339"/>
      <c r="I32" s="339"/>
      <c r="J32" s="339"/>
      <c r="K32" s="339"/>
      <c r="L32" s="360">
        <v>30000</v>
      </c>
      <c r="M32" s="360"/>
      <c r="N32" s="361"/>
    </row>
    <row r="33" spans="1:15" ht="20.100000000000001" customHeight="1" x14ac:dyDescent="0.15">
      <c r="B33" s="338" t="s">
        <v>275</v>
      </c>
      <c r="C33" s="339"/>
      <c r="D33" s="339"/>
      <c r="E33" s="339"/>
      <c r="F33" s="339"/>
      <c r="G33" s="339"/>
      <c r="H33" s="339"/>
      <c r="I33" s="339"/>
      <c r="J33" s="339"/>
      <c r="K33" s="339"/>
      <c r="L33" s="360"/>
      <c r="M33" s="360"/>
      <c r="N33" s="361"/>
    </row>
    <row r="34" spans="1:15" ht="20.100000000000001" customHeight="1" thickBot="1" x14ac:dyDescent="0.2">
      <c r="B34" s="365" t="s">
        <v>24</v>
      </c>
      <c r="C34" s="366"/>
      <c r="D34" s="366"/>
      <c r="E34" s="366"/>
      <c r="F34" s="366"/>
      <c r="G34" s="366"/>
      <c r="H34" s="366"/>
      <c r="I34" s="366"/>
      <c r="J34" s="366"/>
      <c r="K34" s="366"/>
      <c r="L34" s="367">
        <f>SUM(L26:N33)</f>
        <v>230000</v>
      </c>
      <c r="M34" s="368"/>
      <c r="N34" s="369"/>
    </row>
    <row r="35" spans="1:15" ht="6" customHeight="1" x14ac:dyDescent="0.15">
      <c r="A35" s="3"/>
      <c r="B35" s="224"/>
      <c r="C35" s="224"/>
      <c r="D35" s="224"/>
      <c r="E35" s="224"/>
      <c r="F35" s="224"/>
      <c r="G35" s="224"/>
      <c r="H35" s="224"/>
      <c r="I35" s="224"/>
      <c r="J35" s="224"/>
      <c r="K35" s="224"/>
      <c r="L35" s="226"/>
      <c r="M35" s="238"/>
      <c r="N35" s="238"/>
    </row>
    <row r="36" spans="1:15" ht="19.5" customHeight="1" x14ac:dyDescent="0.15">
      <c r="B36" s="363"/>
      <c r="C36" s="364"/>
      <c r="D36" s="364"/>
      <c r="E36" s="364"/>
      <c r="F36" s="364"/>
      <c r="G36" s="364"/>
      <c r="H36" s="364"/>
      <c r="I36" s="364"/>
      <c r="J36" s="364"/>
      <c r="K36" s="364"/>
      <c r="L36" s="364"/>
      <c r="M36" s="364"/>
      <c r="N36" s="364"/>
    </row>
    <row r="37" spans="1:15" ht="19.5" customHeight="1" x14ac:dyDescent="0.15">
      <c r="B37" s="239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  <c r="N37" s="240"/>
    </row>
    <row r="38" spans="1:15" ht="19.5" customHeight="1" x14ac:dyDescent="0.15">
      <c r="B38" s="239"/>
      <c r="C38" s="240"/>
      <c r="D38" s="240"/>
      <c r="E38" s="240"/>
      <c r="F38" s="240"/>
      <c r="G38" s="240"/>
      <c r="H38" s="240"/>
      <c r="I38" s="240"/>
      <c r="J38" s="240"/>
      <c r="K38" s="240"/>
      <c r="L38" s="240"/>
      <c r="M38" s="240"/>
      <c r="N38" s="240"/>
    </row>
    <row r="39" spans="1:15" ht="25.5" customHeight="1" x14ac:dyDescent="0.15">
      <c r="B39" s="228"/>
      <c r="C39" s="228"/>
      <c r="D39" s="228"/>
      <c r="E39" s="228"/>
      <c r="F39" s="228"/>
      <c r="G39" s="228"/>
      <c r="H39" s="228"/>
      <c r="I39" s="228"/>
      <c r="J39" s="362"/>
      <c r="K39" s="362"/>
      <c r="L39" s="362"/>
      <c r="M39" s="362"/>
      <c r="N39" s="362"/>
    </row>
    <row r="40" spans="1:15" s="75" customFormat="1" x14ac:dyDescent="0.15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</row>
    <row r="41" spans="1:15" s="75" customFormat="1" x14ac:dyDescent="0.15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</row>
    <row r="42" spans="1:15" s="75" customFormat="1" x14ac:dyDescent="0.15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1:15" s="75" customFormat="1" x14ac:dyDescent="0.15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</row>
    <row r="44" spans="1:15" s="75" customFormat="1" x14ac:dyDescent="0.15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</row>
    <row r="45" spans="1:15" s="75" customFormat="1" x14ac:dyDescent="0.15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</row>
    <row r="46" spans="1:15" s="75" customFormat="1" x14ac:dyDescent="0.15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</row>
    <row r="47" spans="1:15" s="75" customFormat="1" x14ac:dyDescent="0.15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</row>
    <row r="48" spans="1:15" s="75" customFormat="1" x14ac:dyDescent="0.15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</row>
    <row r="49" spans="1:15" s="75" customFormat="1" x14ac:dyDescent="0.15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</row>
    <row r="50" spans="1:15" s="75" customFormat="1" x14ac:dyDescent="0.15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</row>
    <row r="51" spans="1:15" s="75" customFormat="1" x14ac:dyDescent="0.15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</row>
    <row r="52" spans="1:15" s="75" customFormat="1" x14ac:dyDescent="0.15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</row>
    <row r="53" spans="1:15" s="75" customFormat="1" x14ac:dyDescent="0.15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</row>
    <row r="54" spans="1:15" s="75" customFormat="1" x14ac:dyDescent="0.15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</row>
  </sheetData>
  <protectedRanges>
    <protectedRange sqref="AG14 C14 L14 M9:M11 S12 S32:S33 M19:M22" name="編集可能（①、②）_1_1"/>
    <protectedRange sqref="M28:M30" name="編集可能（①、②）_1_1_2"/>
  </protectedRanges>
  <mergeCells count="80">
    <mergeCell ref="J39:N39"/>
    <mergeCell ref="B27:F27"/>
    <mergeCell ref="G27:K27"/>
    <mergeCell ref="L27:N27"/>
    <mergeCell ref="L28:N28"/>
    <mergeCell ref="B29:F29"/>
    <mergeCell ref="B36:N36"/>
    <mergeCell ref="B34:K34"/>
    <mergeCell ref="L34:N34"/>
    <mergeCell ref="G33:K33"/>
    <mergeCell ref="L33:N33"/>
    <mergeCell ref="B33:F33"/>
    <mergeCell ref="B32:F32"/>
    <mergeCell ref="G32:K32"/>
    <mergeCell ref="L32:N32"/>
    <mergeCell ref="B28:F28"/>
    <mergeCell ref="G28:K28"/>
    <mergeCell ref="G29:K29"/>
    <mergeCell ref="L29:N29"/>
    <mergeCell ref="B31:F31"/>
    <mergeCell ref="G31:K31"/>
    <mergeCell ref="L31:N31"/>
    <mergeCell ref="B30:F30"/>
    <mergeCell ref="G30:K30"/>
    <mergeCell ref="L30:N30"/>
    <mergeCell ref="B22:F22"/>
    <mergeCell ref="G22:K22"/>
    <mergeCell ref="L22:N22"/>
    <mergeCell ref="B26:F26"/>
    <mergeCell ref="G26:K26"/>
    <mergeCell ref="L26:N26"/>
    <mergeCell ref="B25:N25"/>
    <mergeCell ref="B23:K23"/>
    <mergeCell ref="L23:N23"/>
    <mergeCell ref="B13:K13"/>
    <mergeCell ref="L13:N13"/>
    <mergeCell ref="L20:N20"/>
    <mergeCell ref="B18:F18"/>
    <mergeCell ref="B19:F19"/>
    <mergeCell ref="G20:K20"/>
    <mergeCell ref="B15:N15"/>
    <mergeCell ref="A2:N3"/>
    <mergeCell ref="L7:N7"/>
    <mergeCell ref="G6:K6"/>
    <mergeCell ref="B4:H4"/>
    <mergeCell ref="B7:F7"/>
    <mergeCell ref="B6:F6"/>
    <mergeCell ref="G7:K7"/>
    <mergeCell ref="L6:N6"/>
    <mergeCell ref="B5:N5"/>
    <mergeCell ref="K4:M4"/>
    <mergeCell ref="L11:N11"/>
    <mergeCell ref="L12:N12"/>
    <mergeCell ref="B9:F9"/>
    <mergeCell ref="B10:F10"/>
    <mergeCell ref="L8:N8"/>
    <mergeCell ref="L9:N9"/>
    <mergeCell ref="G12:K12"/>
    <mergeCell ref="G8:K8"/>
    <mergeCell ref="G9:K9"/>
    <mergeCell ref="G11:K11"/>
    <mergeCell ref="G10:K10"/>
    <mergeCell ref="B11:F11"/>
    <mergeCell ref="B12:F12"/>
    <mergeCell ref="B8:F8"/>
    <mergeCell ref="L10:N10"/>
    <mergeCell ref="B21:F21"/>
    <mergeCell ref="B16:F16"/>
    <mergeCell ref="B17:F17"/>
    <mergeCell ref="G16:K16"/>
    <mergeCell ref="L16:N16"/>
    <mergeCell ref="G19:K19"/>
    <mergeCell ref="L19:N19"/>
    <mergeCell ref="G17:K17"/>
    <mergeCell ref="B20:F20"/>
    <mergeCell ref="G21:K21"/>
    <mergeCell ref="L21:N21"/>
    <mergeCell ref="L17:N17"/>
    <mergeCell ref="G18:K18"/>
    <mergeCell ref="L18:N18"/>
  </mergeCells>
  <phoneticPr fontId="13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S42"/>
  <sheetViews>
    <sheetView workbookViewId="0">
      <selection activeCell="B2" sqref="B2:N2"/>
    </sheetView>
  </sheetViews>
  <sheetFormatPr defaultColWidth="9" defaultRowHeight="14.25" x14ac:dyDescent="0.15"/>
  <cols>
    <col min="1" max="1" width="2" style="1" customWidth="1"/>
    <col min="2" max="2" width="6.875" style="1" customWidth="1"/>
    <col min="3" max="3" width="5.875" style="1" customWidth="1"/>
    <col min="4" max="4" width="5.75" style="1" customWidth="1"/>
    <col min="5" max="5" width="6.25" style="1" customWidth="1"/>
    <col min="6" max="6" width="10.125" style="1" customWidth="1"/>
    <col min="7" max="7" width="10.25" style="1" customWidth="1"/>
    <col min="8" max="8" width="7.75" style="1" customWidth="1"/>
    <col min="9" max="9" width="5.25" style="1" customWidth="1"/>
    <col min="10" max="10" width="6.75" style="1" customWidth="1"/>
    <col min="11" max="11" width="6" style="1" customWidth="1"/>
    <col min="12" max="12" width="4.75" style="1" customWidth="1"/>
    <col min="13" max="13" width="4" style="1" customWidth="1"/>
    <col min="14" max="14" width="5.625" style="1" customWidth="1"/>
    <col min="15" max="18" width="5.875" style="1" customWidth="1"/>
    <col min="19" max="20" width="10.25" style="1" customWidth="1"/>
    <col min="21" max="16384" width="9" style="1"/>
  </cols>
  <sheetData>
    <row r="1" spans="1:19" ht="13.5" customHeight="1" x14ac:dyDescent="0.15"/>
    <row r="2" spans="1:19" ht="25.5" customHeight="1" x14ac:dyDescent="0.15">
      <c r="A2" s="21"/>
      <c r="B2" s="346" t="s">
        <v>336</v>
      </c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</row>
    <row r="3" spans="1:19" ht="8.25" customHeight="1" x14ac:dyDescent="0.15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1:19" ht="24.75" customHeight="1" thickBot="1" x14ac:dyDescent="0.2">
      <c r="E4" s="6"/>
      <c r="F4" s="6"/>
      <c r="I4" s="310" t="s">
        <v>134</v>
      </c>
      <c r="J4" s="310"/>
      <c r="K4" s="307" t="str">
        <f>IF(データフォーム!H4="", "", データフォーム!H4)</f>
        <v>ショウサク　太郎</v>
      </c>
      <c r="L4" s="307"/>
      <c r="M4" s="307"/>
      <c r="N4" s="18" t="s">
        <v>40</v>
      </c>
    </row>
    <row r="5" spans="1:19" ht="20.100000000000001" customHeight="1" x14ac:dyDescent="0.15">
      <c r="B5" s="348" t="s">
        <v>341</v>
      </c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50"/>
    </row>
    <row r="6" spans="1:19" ht="32.1" customHeight="1" x14ac:dyDescent="0.15">
      <c r="B6" s="358" t="s">
        <v>160</v>
      </c>
      <c r="C6" s="341"/>
      <c r="D6" s="341"/>
      <c r="E6" s="341"/>
      <c r="F6" s="342"/>
      <c r="G6" s="359" t="s">
        <v>285</v>
      </c>
      <c r="H6" s="341"/>
      <c r="I6" s="341"/>
      <c r="J6" s="341"/>
      <c r="K6" s="342"/>
      <c r="L6" s="343">
        <v>150000</v>
      </c>
      <c r="M6" s="344"/>
      <c r="N6" s="345"/>
      <c r="R6" s="310"/>
      <c r="S6" s="310"/>
    </row>
    <row r="7" spans="1:19" ht="20.100000000000001" customHeight="1" x14ac:dyDescent="0.15">
      <c r="B7" s="358" t="s">
        <v>51</v>
      </c>
      <c r="C7" s="341"/>
      <c r="D7" s="341"/>
      <c r="E7" s="341"/>
      <c r="F7" s="342"/>
      <c r="G7" s="359" t="s">
        <v>286</v>
      </c>
      <c r="H7" s="341"/>
      <c r="I7" s="341"/>
      <c r="J7" s="341"/>
      <c r="K7" s="342"/>
      <c r="L7" s="343">
        <v>70000</v>
      </c>
      <c r="M7" s="344"/>
      <c r="N7" s="345"/>
    </row>
    <row r="8" spans="1:19" ht="20.100000000000001" customHeight="1" x14ac:dyDescent="0.15">
      <c r="B8" s="338" t="s">
        <v>50</v>
      </c>
      <c r="C8" s="339"/>
      <c r="D8" s="339"/>
      <c r="E8" s="339"/>
      <c r="F8" s="339"/>
      <c r="G8" s="340" t="s">
        <v>47</v>
      </c>
      <c r="H8" s="341"/>
      <c r="I8" s="341"/>
      <c r="J8" s="341"/>
      <c r="K8" s="342"/>
      <c r="L8" s="343"/>
      <c r="M8" s="344"/>
      <c r="N8" s="345"/>
    </row>
    <row r="9" spans="1:19" ht="20.100000000000001" customHeight="1" x14ac:dyDescent="0.15">
      <c r="B9" s="358" t="s">
        <v>49</v>
      </c>
      <c r="C9" s="341"/>
      <c r="D9" s="341"/>
      <c r="E9" s="341"/>
      <c r="F9" s="342"/>
      <c r="G9" s="340" t="s">
        <v>172</v>
      </c>
      <c r="H9" s="341"/>
      <c r="I9" s="341"/>
      <c r="J9" s="341"/>
      <c r="K9" s="342"/>
      <c r="L9" s="343">
        <v>200000</v>
      </c>
      <c r="M9" s="344"/>
      <c r="N9" s="345"/>
    </row>
    <row r="10" spans="1:19" ht="20.100000000000001" customHeight="1" x14ac:dyDescent="0.15">
      <c r="B10" s="358" t="s">
        <v>48</v>
      </c>
      <c r="C10" s="341"/>
      <c r="D10" s="341"/>
      <c r="E10" s="341"/>
      <c r="F10" s="342"/>
      <c r="G10" s="340" t="s">
        <v>132</v>
      </c>
      <c r="H10" s="341"/>
      <c r="I10" s="341"/>
      <c r="J10" s="341"/>
      <c r="K10" s="342"/>
      <c r="L10" s="343"/>
      <c r="M10" s="344"/>
      <c r="N10" s="345"/>
    </row>
    <row r="11" spans="1:19" ht="20.100000000000001" customHeight="1" x14ac:dyDescent="0.15">
      <c r="B11" s="338" t="s">
        <v>266</v>
      </c>
      <c r="C11" s="339"/>
      <c r="D11" s="339"/>
      <c r="E11" s="339"/>
      <c r="F11" s="339"/>
      <c r="G11" s="340"/>
      <c r="H11" s="341"/>
      <c r="I11" s="341"/>
      <c r="J11" s="341"/>
      <c r="K11" s="342"/>
      <c r="L11" s="343">
        <v>20400</v>
      </c>
      <c r="M11" s="344"/>
      <c r="N11" s="345"/>
    </row>
    <row r="12" spans="1:19" ht="20.100000000000001" customHeight="1" x14ac:dyDescent="0.15">
      <c r="B12" s="338" t="s">
        <v>308</v>
      </c>
      <c r="C12" s="339"/>
      <c r="D12" s="339"/>
      <c r="E12" s="339"/>
      <c r="F12" s="339"/>
      <c r="G12" s="340"/>
      <c r="H12" s="341"/>
      <c r="I12" s="341"/>
      <c r="J12" s="341"/>
      <c r="K12" s="342"/>
      <c r="L12" s="343">
        <v>100000</v>
      </c>
      <c r="M12" s="344"/>
      <c r="N12" s="345"/>
    </row>
    <row r="13" spans="1:19" ht="20.100000000000001" customHeight="1" thickBot="1" x14ac:dyDescent="0.2">
      <c r="B13" s="352" t="s">
        <v>24</v>
      </c>
      <c r="C13" s="353"/>
      <c r="D13" s="353"/>
      <c r="E13" s="353"/>
      <c r="F13" s="353"/>
      <c r="G13" s="353"/>
      <c r="H13" s="353"/>
      <c r="I13" s="353"/>
      <c r="J13" s="353"/>
      <c r="K13" s="354"/>
      <c r="L13" s="355">
        <f>SUM(L6:N12)</f>
        <v>540400</v>
      </c>
      <c r="M13" s="356"/>
      <c r="N13" s="357"/>
    </row>
    <row r="14" spans="1:19" ht="15" customHeight="1" thickBot="1" x14ac:dyDescent="0.2">
      <c r="B14" s="228"/>
      <c r="C14" s="228"/>
      <c r="D14" s="228"/>
      <c r="E14" s="234"/>
      <c r="F14" s="234"/>
      <c r="G14" s="228"/>
      <c r="H14" s="228"/>
      <c r="I14" s="234"/>
      <c r="J14" s="234"/>
      <c r="K14" s="235"/>
      <c r="L14" s="235"/>
      <c r="M14" s="236"/>
      <c r="N14" s="237"/>
    </row>
    <row r="15" spans="1:19" ht="20.100000000000001" customHeight="1" x14ac:dyDescent="0.15">
      <c r="A15" s="1" t="s">
        <v>191</v>
      </c>
      <c r="B15" s="348" t="s">
        <v>342</v>
      </c>
      <c r="C15" s="349"/>
      <c r="D15" s="349"/>
      <c r="E15" s="349"/>
      <c r="F15" s="349"/>
      <c r="G15" s="349"/>
      <c r="H15" s="349"/>
      <c r="I15" s="349"/>
      <c r="J15" s="349"/>
      <c r="K15" s="349"/>
      <c r="L15" s="349"/>
      <c r="M15" s="349"/>
      <c r="N15" s="350"/>
    </row>
    <row r="16" spans="1:19" ht="20.100000000000001" customHeight="1" x14ac:dyDescent="0.15">
      <c r="B16" s="338" t="s">
        <v>46</v>
      </c>
      <c r="C16" s="339"/>
      <c r="D16" s="339"/>
      <c r="E16" s="339"/>
      <c r="F16" s="339"/>
      <c r="G16" s="340"/>
      <c r="H16" s="341"/>
      <c r="I16" s="341"/>
      <c r="J16" s="341"/>
      <c r="K16" s="342"/>
      <c r="L16" s="343">
        <v>0</v>
      </c>
      <c r="M16" s="344"/>
      <c r="N16" s="345"/>
    </row>
    <row r="17" spans="2:14" ht="20.100000000000001" customHeight="1" x14ac:dyDescent="0.15">
      <c r="B17" s="338" t="s">
        <v>45</v>
      </c>
      <c r="C17" s="339"/>
      <c r="D17" s="339"/>
      <c r="E17" s="339"/>
      <c r="F17" s="339"/>
      <c r="G17" s="340"/>
      <c r="H17" s="341"/>
      <c r="I17" s="341"/>
      <c r="J17" s="341"/>
      <c r="K17" s="342"/>
      <c r="L17" s="343">
        <f>IF(L16&lt;=2000000,L16*0.05,IF(L16&lt;=4000000,L16*0.04+20000,L16*0.03+60000))</f>
        <v>0</v>
      </c>
      <c r="M17" s="344"/>
      <c r="N17" s="345"/>
    </row>
    <row r="18" spans="2:14" ht="20.100000000000001" customHeight="1" x14ac:dyDescent="0.15">
      <c r="B18" s="338" t="s">
        <v>44</v>
      </c>
      <c r="C18" s="339"/>
      <c r="D18" s="339"/>
      <c r="E18" s="339"/>
      <c r="F18" s="339"/>
      <c r="G18" s="340" t="s">
        <v>217</v>
      </c>
      <c r="H18" s="341"/>
      <c r="I18" s="341"/>
      <c r="J18" s="341"/>
      <c r="K18" s="342"/>
      <c r="L18" s="343">
        <v>0</v>
      </c>
      <c r="M18" s="344"/>
      <c r="N18" s="345"/>
    </row>
    <row r="19" spans="2:14" ht="20.100000000000001" customHeight="1" x14ac:dyDescent="0.15">
      <c r="B19" s="338" t="s">
        <v>43</v>
      </c>
      <c r="C19" s="339"/>
      <c r="D19" s="339"/>
      <c r="E19" s="339"/>
      <c r="F19" s="339"/>
      <c r="G19" s="340"/>
      <c r="H19" s="341"/>
      <c r="I19" s="341"/>
      <c r="J19" s="341"/>
      <c r="K19" s="342"/>
      <c r="L19" s="343">
        <v>0</v>
      </c>
      <c r="M19" s="344"/>
      <c r="N19" s="345"/>
    </row>
    <row r="20" spans="2:14" ht="20.100000000000001" customHeight="1" x14ac:dyDescent="0.15">
      <c r="B20" s="338" t="s">
        <v>227</v>
      </c>
      <c r="C20" s="339"/>
      <c r="D20" s="339"/>
      <c r="E20" s="339"/>
      <c r="F20" s="339"/>
      <c r="G20" s="340" t="s">
        <v>216</v>
      </c>
      <c r="H20" s="341"/>
      <c r="I20" s="341"/>
      <c r="J20" s="341"/>
      <c r="K20" s="342"/>
      <c r="L20" s="343">
        <v>0</v>
      </c>
      <c r="M20" s="344"/>
      <c r="N20" s="345"/>
    </row>
    <row r="21" spans="2:14" ht="20.100000000000001" customHeight="1" x14ac:dyDescent="0.15">
      <c r="B21" s="338" t="s">
        <v>273</v>
      </c>
      <c r="C21" s="339"/>
      <c r="D21" s="339"/>
      <c r="E21" s="339"/>
      <c r="F21" s="339"/>
      <c r="G21" s="340"/>
      <c r="H21" s="341"/>
      <c r="I21" s="341"/>
      <c r="J21" s="341"/>
      <c r="K21" s="342"/>
      <c r="L21" s="343">
        <v>0</v>
      </c>
      <c r="M21" s="344"/>
      <c r="N21" s="345"/>
    </row>
    <row r="22" spans="2:14" ht="20.100000000000001" customHeight="1" x14ac:dyDescent="0.15">
      <c r="B22" s="338" t="s">
        <v>279</v>
      </c>
      <c r="C22" s="339"/>
      <c r="D22" s="339"/>
      <c r="E22" s="339"/>
      <c r="F22" s="339"/>
      <c r="G22" s="340" t="s">
        <v>300</v>
      </c>
      <c r="H22" s="341"/>
      <c r="I22" s="341"/>
      <c r="J22" s="341"/>
      <c r="K22" s="342"/>
      <c r="L22" s="343">
        <v>0</v>
      </c>
      <c r="M22" s="344"/>
      <c r="N22" s="345"/>
    </row>
    <row r="23" spans="2:14" ht="20.100000000000001" customHeight="1" thickBot="1" x14ac:dyDescent="0.2">
      <c r="B23" s="352" t="s">
        <v>24</v>
      </c>
      <c r="C23" s="353"/>
      <c r="D23" s="353"/>
      <c r="E23" s="353"/>
      <c r="F23" s="353"/>
      <c r="G23" s="353"/>
      <c r="H23" s="353"/>
      <c r="I23" s="353"/>
      <c r="J23" s="353"/>
      <c r="K23" s="354"/>
      <c r="L23" s="355">
        <f>SUM(L16:N22)</f>
        <v>0</v>
      </c>
      <c r="M23" s="356"/>
      <c r="N23" s="357"/>
    </row>
    <row r="24" spans="2:14" ht="16.5" customHeight="1" thickBot="1" x14ac:dyDescent="0.2"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6"/>
      <c r="M24" s="238"/>
      <c r="N24" s="238"/>
    </row>
    <row r="25" spans="2:14" ht="20.100000000000001" customHeight="1" x14ac:dyDescent="0.15">
      <c r="B25" s="385" t="s">
        <v>343</v>
      </c>
      <c r="C25" s="386"/>
      <c r="D25" s="386"/>
      <c r="E25" s="386"/>
      <c r="F25" s="386"/>
      <c r="G25" s="386"/>
      <c r="H25" s="386"/>
      <c r="I25" s="386"/>
      <c r="J25" s="386"/>
      <c r="K25" s="386"/>
      <c r="L25" s="386"/>
      <c r="M25" s="386"/>
      <c r="N25" s="387"/>
    </row>
    <row r="26" spans="2:14" ht="20.100000000000001" customHeight="1" x14ac:dyDescent="0.15">
      <c r="B26" s="338" t="s">
        <v>280</v>
      </c>
      <c r="C26" s="339"/>
      <c r="D26" s="339"/>
      <c r="E26" s="339"/>
      <c r="F26" s="339"/>
      <c r="G26" s="339"/>
      <c r="H26" s="339"/>
      <c r="I26" s="339"/>
      <c r="J26" s="339"/>
      <c r="K26" s="339"/>
      <c r="L26" s="343">
        <f>費用概算Ⅰ!L13</f>
        <v>1430000</v>
      </c>
      <c r="M26" s="344"/>
      <c r="N26" s="345"/>
    </row>
    <row r="27" spans="2:14" ht="20.100000000000001" customHeight="1" x14ac:dyDescent="0.15">
      <c r="B27" s="338" t="s">
        <v>102</v>
      </c>
      <c r="C27" s="339"/>
      <c r="D27" s="339"/>
      <c r="E27" s="339"/>
      <c r="F27" s="339"/>
      <c r="G27" s="339"/>
      <c r="H27" s="339"/>
      <c r="I27" s="339"/>
      <c r="J27" s="339"/>
      <c r="K27" s="339"/>
      <c r="L27" s="343">
        <f>費用概算Ⅰ!L23</f>
        <v>3080000</v>
      </c>
      <c r="M27" s="344"/>
      <c r="N27" s="345"/>
    </row>
    <row r="28" spans="2:14" ht="20.100000000000001" customHeight="1" x14ac:dyDescent="0.15">
      <c r="B28" s="338" t="s">
        <v>281</v>
      </c>
      <c r="C28" s="339"/>
      <c r="D28" s="339"/>
      <c r="E28" s="339"/>
      <c r="F28" s="339"/>
      <c r="G28" s="339"/>
      <c r="H28" s="339"/>
      <c r="I28" s="339"/>
      <c r="J28" s="339"/>
      <c r="K28" s="339"/>
      <c r="L28" s="343">
        <f>費用概算Ⅰ!L34</f>
        <v>230000</v>
      </c>
      <c r="M28" s="344"/>
      <c r="N28" s="345"/>
    </row>
    <row r="29" spans="2:14" ht="20.100000000000001" customHeight="1" x14ac:dyDescent="0.15">
      <c r="B29" s="338" t="s">
        <v>282</v>
      </c>
      <c r="C29" s="339"/>
      <c r="D29" s="339"/>
      <c r="E29" s="339"/>
      <c r="F29" s="339"/>
      <c r="G29" s="339"/>
      <c r="H29" s="339"/>
      <c r="I29" s="339"/>
      <c r="J29" s="339"/>
      <c r="K29" s="339"/>
      <c r="L29" s="343">
        <f>L13</f>
        <v>540400</v>
      </c>
      <c r="M29" s="344"/>
      <c r="N29" s="345"/>
    </row>
    <row r="30" spans="2:14" ht="20.100000000000001" customHeight="1" x14ac:dyDescent="0.15">
      <c r="B30" s="338" t="s">
        <v>283</v>
      </c>
      <c r="C30" s="339"/>
      <c r="D30" s="339"/>
      <c r="E30" s="339"/>
      <c r="F30" s="339"/>
      <c r="G30" s="339"/>
      <c r="H30" s="339"/>
      <c r="I30" s="339"/>
      <c r="J30" s="339"/>
      <c r="K30" s="339"/>
      <c r="L30" s="343">
        <f>L23</f>
        <v>0</v>
      </c>
      <c r="M30" s="344"/>
      <c r="N30" s="345"/>
    </row>
    <row r="31" spans="2:14" ht="20.100000000000001" customHeight="1" thickBot="1" x14ac:dyDescent="0.2">
      <c r="B31" s="365" t="s">
        <v>24</v>
      </c>
      <c r="C31" s="366"/>
      <c r="D31" s="366"/>
      <c r="E31" s="366"/>
      <c r="F31" s="366"/>
      <c r="G31" s="366"/>
      <c r="H31" s="366"/>
      <c r="I31" s="366"/>
      <c r="J31" s="366"/>
      <c r="K31" s="366"/>
      <c r="L31" s="382">
        <f>SUM(L26:N30)</f>
        <v>5280400</v>
      </c>
      <c r="M31" s="383"/>
      <c r="N31" s="384"/>
    </row>
    <row r="32" spans="2:14" ht="15" customHeight="1" thickBot="1" x14ac:dyDescent="0.2"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6"/>
      <c r="M32" s="238"/>
      <c r="N32" s="238"/>
    </row>
    <row r="33" spans="1:14" ht="20.100000000000001" customHeight="1" thickBot="1" x14ac:dyDescent="0.2">
      <c r="B33" s="385" t="s">
        <v>350</v>
      </c>
      <c r="C33" s="386"/>
      <c r="D33" s="386"/>
      <c r="E33" s="386"/>
      <c r="F33" s="386"/>
      <c r="G33" s="386"/>
      <c r="H33" s="386"/>
      <c r="I33" s="386"/>
      <c r="J33" s="386"/>
      <c r="K33" s="386"/>
      <c r="L33" s="386"/>
      <c r="M33" s="386"/>
      <c r="N33" s="387"/>
    </row>
    <row r="34" spans="1:14" ht="20.100000000000001" customHeight="1" x14ac:dyDescent="0.15">
      <c r="B34" s="375" t="s">
        <v>344</v>
      </c>
      <c r="C34" s="376"/>
      <c r="D34" s="376"/>
      <c r="E34" s="376"/>
      <c r="F34" s="376"/>
      <c r="G34" s="376"/>
      <c r="H34" s="376"/>
      <c r="I34" s="376"/>
      <c r="J34" s="376"/>
      <c r="K34" s="376"/>
      <c r="L34" s="377">
        <f>データフォーム!G36</f>
        <v>24300000</v>
      </c>
      <c r="M34" s="378"/>
      <c r="N34" s="379"/>
    </row>
    <row r="35" spans="1:14" ht="20.100000000000001" customHeight="1" x14ac:dyDescent="0.15">
      <c r="B35" s="380" t="s">
        <v>345</v>
      </c>
      <c r="C35" s="381"/>
      <c r="D35" s="381"/>
      <c r="E35" s="381"/>
      <c r="F35" s="381"/>
      <c r="G35" s="381"/>
      <c r="H35" s="381"/>
      <c r="I35" s="381"/>
      <c r="J35" s="381"/>
      <c r="K35" s="381"/>
      <c r="L35" s="343">
        <f>L34-L31</f>
        <v>19019600</v>
      </c>
      <c r="M35" s="344"/>
      <c r="N35" s="345"/>
    </row>
    <row r="36" spans="1:14" ht="20.100000000000001" customHeight="1" thickBot="1" x14ac:dyDescent="0.2">
      <c r="B36" s="370" t="s">
        <v>346</v>
      </c>
      <c r="C36" s="371"/>
      <c r="D36" s="371"/>
      <c r="E36" s="371"/>
      <c r="F36" s="371"/>
      <c r="G36" s="371"/>
      <c r="H36" s="371"/>
      <c r="I36" s="371"/>
      <c r="J36" s="371"/>
      <c r="K36" s="371"/>
      <c r="L36" s="394">
        <f>(L35+L26+L27)*0.1</f>
        <v>2352960</v>
      </c>
      <c r="M36" s="395"/>
      <c r="N36" s="396"/>
    </row>
    <row r="37" spans="1:14" ht="20.100000000000001" customHeight="1" thickTop="1" thickBot="1" x14ac:dyDescent="0.2">
      <c r="B37" s="372" t="s">
        <v>347</v>
      </c>
      <c r="C37" s="373"/>
      <c r="D37" s="373"/>
      <c r="E37" s="373"/>
      <c r="F37" s="373"/>
      <c r="G37" s="373"/>
      <c r="H37" s="373"/>
      <c r="I37" s="373"/>
      <c r="J37" s="373"/>
      <c r="K37" s="374"/>
      <c r="L37" s="397">
        <f>L35-L36</f>
        <v>16666640</v>
      </c>
      <c r="M37" s="398"/>
      <c r="N37" s="399"/>
    </row>
    <row r="38" spans="1:14" ht="19.5" customHeight="1" thickBot="1" x14ac:dyDescent="0.2">
      <c r="B38" s="390" t="s">
        <v>348</v>
      </c>
      <c r="C38" s="391"/>
      <c r="D38" s="391"/>
      <c r="E38" s="391"/>
      <c r="F38" s="391"/>
      <c r="G38" s="392"/>
      <c r="H38" s="272" t="s">
        <v>301</v>
      </c>
      <c r="I38" s="273">
        <f>L37/600000</f>
        <v>27.777733333333334</v>
      </c>
      <c r="J38" s="274" t="s">
        <v>41</v>
      </c>
      <c r="K38" s="393" t="s">
        <v>42</v>
      </c>
      <c r="L38" s="393"/>
      <c r="M38" s="273">
        <f>L37/550000</f>
        <v>30.302981818181816</v>
      </c>
      <c r="N38" s="275" t="s">
        <v>41</v>
      </c>
    </row>
    <row r="39" spans="1:14" ht="9.75" customHeight="1" x14ac:dyDescent="0.15">
      <c r="B39" s="241"/>
      <c r="C39" s="228"/>
      <c r="D39" s="228"/>
      <c r="E39" s="228"/>
      <c r="F39" s="228"/>
      <c r="G39" s="228"/>
      <c r="H39" s="228"/>
      <c r="I39" s="228"/>
      <c r="J39" s="228"/>
      <c r="K39" s="228"/>
      <c r="L39" s="228"/>
      <c r="M39" s="228"/>
      <c r="N39" s="228"/>
    </row>
    <row r="40" spans="1:14" ht="20.100000000000001" customHeight="1" x14ac:dyDescent="0.15">
      <c r="B40" s="389" t="s">
        <v>349</v>
      </c>
      <c r="C40" s="388"/>
      <c r="D40" s="388"/>
      <c r="E40" s="388"/>
      <c r="F40" s="388"/>
      <c r="G40" s="388"/>
      <c r="H40" s="227"/>
      <c r="I40" s="227"/>
      <c r="J40" s="227"/>
      <c r="K40" s="227"/>
      <c r="L40" s="227"/>
      <c r="M40" s="227"/>
      <c r="N40" s="227"/>
    </row>
    <row r="41" spans="1:14" ht="18.75" customHeight="1" x14ac:dyDescent="0.15">
      <c r="B41" s="388"/>
      <c r="C41" s="388"/>
      <c r="D41" s="388"/>
      <c r="E41" s="388"/>
      <c r="F41" s="388"/>
      <c r="H41" s="228"/>
      <c r="I41" s="362"/>
      <c r="J41" s="362"/>
      <c r="K41" s="362"/>
      <c r="L41" s="362"/>
      <c r="M41" s="362"/>
      <c r="N41" s="362"/>
    </row>
    <row r="42" spans="1:14" ht="20.100000000000001" customHeight="1" x14ac:dyDescent="0.15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</row>
  </sheetData>
  <protectedRanges>
    <protectedRange sqref="AF14 C14 L14 M9:M10 M29:M30 M19:M22" name="編集可能（①、②）_1_1"/>
  </protectedRanges>
  <mergeCells count="79">
    <mergeCell ref="B40:G40"/>
    <mergeCell ref="B38:G38"/>
    <mergeCell ref="K38:L38"/>
    <mergeCell ref="L36:N36"/>
    <mergeCell ref="L37:N37"/>
    <mergeCell ref="B41:F41"/>
    <mergeCell ref="I41:N41"/>
    <mergeCell ref="B20:F20"/>
    <mergeCell ref="G20:K20"/>
    <mergeCell ref="B23:K23"/>
    <mergeCell ref="L23:N23"/>
    <mergeCell ref="B22:F22"/>
    <mergeCell ref="G22:K22"/>
    <mergeCell ref="L22:N22"/>
    <mergeCell ref="B21:F21"/>
    <mergeCell ref="G21:K21"/>
    <mergeCell ref="L21:N21"/>
    <mergeCell ref="B29:K29"/>
    <mergeCell ref="B30:K30"/>
    <mergeCell ref="B28:K28"/>
    <mergeCell ref="B25:N25"/>
    <mergeCell ref="B2:N2"/>
    <mergeCell ref="I4:J4"/>
    <mergeCell ref="K4:M4"/>
    <mergeCell ref="L12:N12"/>
    <mergeCell ref="B12:F12"/>
    <mergeCell ref="G12:K12"/>
    <mergeCell ref="B8:F8"/>
    <mergeCell ref="G8:K8"/>
    <mergeCell ref="L8:N8"/>
    <mergeCell ref="B5:N5"/>
    <mergeCell ref="B11:F11"/>
    <mergeCell ref="G11:K11"/>
    <mergeCell ref="L11:N11"/>
    <mergeCell ref="R6:S6"/>
    <mergeCell ref="B9:F9"/>
    <mergeCell ref="G9:K9"/>
    <mergeCell ref="L9:N9"/>
    <mergeCell ref="B10:F10"/>
    <mergeCell ref="G10:K10"/>
    <mergeCell ref="L10:N10"/>
    <mergeCell ref="G6:K6"/>
    <mergeCell ref="L6:N6"/>
    <mergeCell ref="B7:F7"/>
    <mergeCell ref="G7:K7"/>
    <mergeCell ref="L7:N7"/>
    <mergeCell ref="B6:F6"/>
    <mergeCell ref="L26:N26"/>
    <mergeCell ref="B36:K36"/>
    <mergeCell ref="B37:K37"/>
    <mergeCell ref="B34:K34"/>
    <mergeCell ref="L34:N34"/>
    <mergeCell ref="L35:N35"/>
    <mergeCell ref="B35:K35"/>
    <mergeCell ref="L27:N27"/>
    <mergeCell ref="B31:K31"/>
    <mergeCell ref="L31:N31"/>
    <mergeCell ref="L28:N28"/>
    <mergeCell ref="L29:N29"/>
    <mergeCell ref="L30:N30"/>
    <mergeCell ref="B26:K26"/>
    <mergeCell ref="B27:K27"/>
    <mergeCell ref="B33:N33"/>
    <mergeCell ref="B13:K13"/>
    <mergeCell ref="L13:N13"/>
    <mergeCell ref="B16:F16"/>
    <mergeCell ref="G16:K16"/>
    <mergeCell ref="L16:N16"/>
    <mergeCell ref="B15:N15"/>
    <mergeCell ref="L20:N20"/>
    <mergeCell ref="B17:F17"/>
    <mergeCell ref="G17:K17"/>
    <mergeCell ref="B18:F18"/>
    <mergeCell ref="G18:K18"/>
    <mergeCell ref="L18:N18"/>
    <mergeCell ref="B19:F19"/>
    <mergeCell ref="G19:K19"/>
    <mergeCell ref="L19:N19"/>
    <mergeCell ref="L17:N17"/>
  </mergeCells>
  <phoneticPr fontId="13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BU443"/>
  <sheetViews>
    <sheetView zoomScaleNormal="100" workbookViewId="0">
      <selection activeCell="B1" sqref="B1:U1"/>
    </sheetView>
  </sheetViews>
  <sheetFormatPr defaultColWidth="0" defaultRowHeight="0" customHeight="1" zeroHeight="1" x14ac:dyDescent="0.15"/>
  <cols>
    <col min="1" max="1" width="1.375" style="33" customWidth="1"/>
    <col min="2" max="4" width="2.625" style="33" customWidth="1"/>
    <col min="5" max="5" width="2.25" style="33" customWidth="1"/>
    <col min="6" max="6" width="1.875" style="33" customWidth="1"/>
    <col min="7" max="8" width="2.625" style="33" customWidth="1"/>
    <col min="9" max="9" width="2" style="33" customWidth="1"/>
    <col min="10" max="10" width="1.375" style="33" customWidth="1"/>
    <col min="11" max="14" width="2.625" style="33" customWidth="1"/>
    <col min="15" max="15" width="1.75" style="33" customWidth="1"/>
    <col min="16" max="16" width="2.625" style="33" customWidth="1"/>
    <col min="17" max="17" width="9.375" style="33" hidden="1" customWidth="1"/>
    <col min="18" max="18" width="2" style="33" customWidth="1"/>
    <col min="19" max="20" width="2.625" style="33" customWidth="1"/>
    <col min="21" max="21" width="2" style="33" customWidth="1"/>
    <col min="22" max="22" width="1.75" style="33" customWidth="1"/>
    <col min="23" max="23" width="3.625" style="33" customWidth="1"/>
    <col min="24" max="24" width="2.625" style="33" customWidth="1"/>
    <col min="25" max="25" width="2" style="33" customWidth="1"/>
    <col min="26" max="26" width="2.625" style="33" customWidth="1"/>
    <col min="27" max="27" width="2.75" style="33" customWidth="1"/>
    <col min="28" max="28" width="2.625" style="33" customWidth="1"/>
    <col min="29" max="29" width="1.75" style="33" customWidth="1"/>
    <col min="30" max="30" width="8.625" style="33" hidden="1" customWidth="1"/>
    <col min="31" max="32" width="2.625" style="33" customWidth="1"/>
    <col min="33" max="33" width="2.375" style="33" customWidth="1"/>
    <col min="34" max="34" width="2.625" style="33" customWidth="1"/>
    <col min="35" max="35" width="3" style="33" customWidth="1"/>
    <col min="36" max="36" width="1.625" style="33" customWidth="1"/>
    <col min="37" max="37" width="3.375" style="33" customWidth="1"/>
    <col min="38" max="38" width="1.625" style="33" customWidth="1"/>
    <col min="39" max="39" width="2.625" style="33" customWidth="1"/>
    <col min="40" max="40" width="3.875" style="33" customWidth="1"/>
    <col min="41" max="41" width="2.75" style="33" customWidth="1"/>
    <col min="42" max="42" width="2.625" style="33" customWidth="1"/>
    <col min="43" max="45" width="7.375" style="33" hidden="1" customWidth="1"/>
    <col min="46" max="59" width="2.625" style="33" hidden="1" customWidth="1"/>
    <col min="60" max="60" width="7.25" style="33" hidden="1" customWidth="1"/>
    <col min="61" max="65" width="9" style="33" customWidth="1"/>
    <col min="66" max="66" width="8" style="33" hidden="1" customWidth="1"/>
    <col min="67" max="67" width="9.625" style="33" hidden="1" customWidth="1"/>
    <col min="68" max="68" width="6.375" style="33" hidden="1" customWidth="1"/>
    <col min="69" max="69" width="8.25" style="33" hidden="1" customWidth="1"/>
    <col min="70" max="71" width="5.375" style="33" hidden="1" customWidth="1"/>
    <col min="72" max="72" width="7.25" style="33" hidden="1" customWidth="1"/>
    <col min="73" max="73" width="4.25" style="33" customWidth="1"/>
    <col min="74" max="16384" width="0" style="22" hidden="1"/>
  </cols>
  <sheetData>
    <row r="1" spans="2:73" s="22" customFormat="1" ht="24.95" customHeight="1" x14ac:dyDescent="0.15">
      <c r="B1" s="437" t="s">
        <v>178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648">
        <v>1</v>
      </c>
      <c r="W1" s="648"/>
      <c r="X1" s="648"/>
      <c r="Y1" s="125"/>
      <c r="Z1" s="125"/>
      <c r="AA1" s="125"/>
      <c r="AB1" s="32"/>
      <c r="AC1" s="32"/>
      <c r="AD1" s="32"/>
      <c r="AE1" s="32"/>
      <c r="AF1" s="32"/>
      <c r="AG1" s="400" t="str">
        <f>IF(データフォーム!H4="", "", データフォーム!H4)</f>
        <v>ショウサク　太郎</v>
      </c>
      <c r="AH1" s="400"/>
      <c r="AI1" s="400"/>
      <c r="AJ1" s="400"/>
      <c r="AK1" s="400"/>
      <c r="AL1" s="400"/>
      <c r="AM1" s="400"/>
      <c r="AN1" s="400"/>
      <c r="AO1" s="436" t="s">
        <v>103</v>
      </c>
      <c r="AP1" s="436"/>
      <c r="BI1" s="33"/>
      <c r="BJ1" s="33"/>
      <c r="BK1" s="33"/>
      <c r="BL1" s="33"/>
      <c r="BM1" s="33"/>
    </row>
    <row r="2" spans="2:73" s="33" customFormat="1" ht="20.100000000000001" customHeight="1" thickBot="1" x14ac:dyDescent="0.2">
      <c r="V2" s="126"/>
      <c r="W2" s="126"/>
      <c r="X2" s="126"/>
      <c r="BJ2" s="411" t="s">
        <v>111</v>
      </c>
      <c r="BK2" s="411"/>
      <c r="BL2" s="411"/>
      <c r="BM2" s="411"/>
    </row>
    <row r="3" spans="2:73" s="22" customFormat="1" ht="24.95" customHeight="1" x14ac:dyDescent="0.15">
      <c r="B3" s="412" t="s">
        <v>173</v>
      </c>
      <c r="C3" s="413"/>
      <c r="D3" s="413"/>
      <c r="E3" s="413"/>
      <c r="F3" s="413"/>
      <c r="G3" s="413"/>
      <c r="H3" s="413"/>
      <c r="I3" s="413"/>
      <c r="J3" s="413"/>
      <c r="K3" s="413"/>
      <c r="L3" s="413"/>
      <c r="M3" s="413"/>
      <c r="N3" s="432"/>
      <c r="O3" s="33"/>
      <c r="P3" s="451" t="s">
        <v>174</v>
      </c>
      <c r="Q3" s="452"/>
      <c r="R3" s="452"/>
      <c r="S3" s="452"/>
      <c r="T3" s="452"/>
      <c r="U3" s="452"/>
      <c r="V3" s="452"/>
      <c r="W3" s="452"/>
      <c r="X3" s="452"/>
      <c r="Y3" s="452"/>
      <c r="Z3" s="452"/>
      <c r="AA3" s="452"/>
      <c r="AB3" s="453"/>
      <c r="AC3" s="33"/>
      <c r="AE3" s="451" t="s">
        <v>180</v>
      </c>
      <c r="AF3" s="452"/>
      <c r="AG3" s="452"/>
      <c r="AH3" s="452"/>
      <c r="AI3" s="452"/>
      <c r="AJ3" s="452"/>
      <c r="AK3" s="452"/>
      <c r="AL3" s="452"/>
      <c r="AM3" s="452"/>
      <c r="AN3" s="452"/>
      <c r="AO3" s="452"/>
      <c r="AP3" s="453"/>
      <c r="BI3" s="33"/>
      <c r="BJ3" s="428" t="s">
        <v>109</v>
      </c>
      <c r="BK3" s="428"/>
      <c r="BL3" s="79">
        <v>1</v>
      </c>
      <c r="BM3" s="79">
        <v>2</v>
      </c>
      <c r="BN3" s="44"/>
      <c r="BO3" s="45"/>
      <c r="BU3" s="33"/>
    </row>
    <row r="4" spans="2:73" s="22" customFormat="1" ht="24.95" customHeight="1" x14ac:dyDescent="0.15">
      <c r="B4" s="457" t="s">
        <v>87</v>
      </c>
      <c r="C4" s="458"/>
      <c r="D4" s="458"/>
      <c r="E4" s="458"/>
      <c r="F4" s="458"/>
      <c r="G4" s="458"/>
      <c r="H4" s="459"/>
      <c r="I4" s="461">
        <v>30000000</v>
      </c>
      <c r="J4" s="462"/>
      <c r="K4" s="462"/>
      <c r="L4" s="462"/>
      <c r="M4" s="462"/>
      <c r="N4" s="109" t="s">
        <v>77</v>
      </c>
      <c r="O4" s="33"/>
      <c r="P4" s="454" t="s">
        <v>83</v>
      </c>
      <c r="Q4" s="455"/>
      <c r="R4" s="455"/>
      <c r="S4" s="455"/>
      <c r="T4" s="455"/>
      <c r="U4" s="455"/>
      <c r="V4" s="456"/>
      <c r="W4" s="403">
        <f>SUM(W5:Z6)</f>
        <v>35170416.687535614</v>
      </c>
      <c r="X4" s="404"/>
      <c r="Y4" s="404"/>
      <c r="Z4" s="404"/>
      <c r="AA4" s="404"/>
      <c r="AB4" s="88" t="s">
        <v>77</v>
      </c>
      <c r="AC4" s="33"/>
      <c r="AE4" s="401" t="s">
        <v>86</v>
      </c>
      <c r="AF4" s="402"/>
      <c r="AG4" s="402"/>
      <c r="AH4" s="402"/>
      <c r="AI4" s="402"/>
      <c r="AJ4" s="402"/>
      <c r="AK4" s="442">
        <v>1000000</v>
      </c>
      <c r="AL4" s="443"/>
      <c r="AM4" s="443"/>
      <c r="AN4" s="443"/>
      <c r="AO4" s="443"/>
      <c r="AP4" s="89" t="s">
        <v>77</v>
      </c>
      <c r="AQ4" s="23"/>
      <c r="AR4" s="23"/>
      <c r="AS4" s="23"/>
      <c r="AT4" s="23"/>
      <c r="AU4" s="23"/>
      <c r="BI4" s="33"/>
      <c r="BJ4" s="415" t="s">
        <v>114</v>
      </c>
      <c r="BK4" s="415"/>
      <c r="BL4" s="78">
        <v>1</v>
      </c>
      <c r="BM4" s="78">
        <v>0.95</v>
      </c>
      <c r="BN4" s="42"/>
      <c r="BO4" s="31"/>
      <c r="BU4" s="33"/>
    </row>
    <row r="5" spans="2:73" s="22" customFormat="1" ht="24.95" customHeight="1" thickBot="1" x14ac:dyDescent="0.2">
      <c r="B5" s="405" t="s">
        <v>85</v>
      </c>
      <c r="C5" s="406"/>
      <c r="D5" s="406"/>
      <c r="E5" s="406"/>
      <c r="F5" s="406"/>
      <c r="G5" s="406"/>
      <c r="H5" s="460"/>
      <c r="I5" s="438">
        <v>35</v>
      </c>
      <c r="J5" s="439"/>
      <c r="K5" s="439"/>
      <c r="L5" s="439"/>
      <c r="M5" s="439"/>
      <c r="N5" s="87" t="s">
        <v>84</v>
      </c>
      <c r="O5" s="33"/>
      <c r="P5" s="454" t="s">
        <v>80</v>
      </c>
      <c r="Q5" s="455"/>
      <c r="R5" s="455"/>
      <c r="S5" s="455"/>
      <c r="T5" s="455"/>
      <c r="U5" s="455"/>
      <c r="V5" s="456"/>
      <c r="W5" s="403">
        <f>I4</f>
        <v>30000000</v>
      </c>
      <c r="X5" s="404"/>
      <c r="Y5" s="404"/>
      <c r="Z5" s="404"/>
      <c r="AA5" s="404"/>
      <c r="AB5" s="88" t="s">
        <v>77</v>
      </c>
      <c r="AC5" s="33"/>
      <c r="AE5" s="401" t="s">
        <v>82</v>
      </c>
      <c r="AF5" s="402"/>
      <c r="AG5" s="402"/>
      <c r="AH5" s="402"/>
      <c r="AI5" s="402"/>
      <c r="AJ5" s="402"/>
      <c r="AK5" s="449">
        <v>24</v>
      </c>
      <c r="AL5" s="450"/>
      <c r="AM5" s="450"/>
      <c r="AN5" s="450"/>
      <c r="AO5" s="446" t="s">
        <v>81</v>
      </c>
      <c r="AP5" s="447"/>
      <c r="AQ5" s="24"/>
      <c r="AR5" s="24"/>
      <c r="AS5" s="24"/>
      <c r="AT5" s="24"/>
      <c r="AU5" s="24"/>
      <c r="BI5" s="33"/>
      <c r="BJ5" s="415" t="s">
        <v>113</v>
      </c>
      <c r="BK5" s="415"/>
      <c r="BL5" s="78">
        <v>1</v>
      </c>
      <c r="BM5" s="78">
        <v>0.95</v>
      </c>
      <c r="BN5" s="42"/>
      <c r="BO5" s="31"/>
      <c r="BU5" s="33"/>
    </row>
    <row r="6" spans="2:73" s="22" customFormat="1" ht="24.95" customHeight="1" thickBot="1" x14ac:dyDescent="0.2">
      <c r="B6" s="654" t="s">
        <v>208</v>
      </c>
      <c r="C6" s="655"/>
      <c r="D6" s="655"/>
      <c r="E6" s="655"/>
      <c r="F6" s="655"/>
      <c r="G6" s="655"/>
      <c r="H6" s="656"/>
      <c r="I6" s="657">
        <v>0</v>
      </c>
      <c r="J6" s="658"/>
      <c r="K6" s="658"/>
      <c r="L6" s="658"/>
      <c r="M6" s="658"/>
      <c r="N6" s="85" t="s">
        <v>77</v>
      </c>
      <c r="O6" s="33"/>
      <c r="P6" s="405" t="s">
        <v>78</v>
      </c>
      <c r="Q6" s="406"/>
      <c r="R6" s="406"/>
      <c r="S6" s="406"/>
      <c r="T6" s="406"/>
      <c r="U6" s="406"/>
      <c r="V6" s="406"/>
      <c r="W6" s="440">
        <f>SUM(M21:P440)+SUM(Z26:AC440)-AK6</f>
        <v>5170416.6875356138</v>
      </c>
      <c r="X6" s="441"/>
      <c r="Y6" s="441"/>
      <c r="Z6" s="441"/>
      <c r="AA6" s="441"/>
      <c r="AB6" s="86" t="s">
        <v>77</v>
      </c>
      <c r="AC6" s="33"/>
      <c r="AE6" s="401" t="s">
        <v>79</v>
      </c>
      <c r="AF6" s="402"/>
      <c r="AG6" s="402"/>
      <c r="AH6" s="402"/>
      <c r="AI6" s="402"/>
      <c r="AJ6" s="402"/>
      <c r="AK6" s="403">
        <f>IF(AK4=0,0,BC19)</f>
        <v>397581.37848676956</v>
      </c>
      <c r="AL6" s="404"/>
      <c r="AM6" s="404"/>
      <c r="AN6" s="404"/>
      <c r="AO6" s="404"/>
      <c r="AP6" s="88" t="s">
        <v>77</v>
      </c>
      <c r="AQ6" s="24"/>
      <c r="AR6" s="24"/>
      <c r="AS6" s="24"/>
      <c r="AT6" s="24"/>
      <c r="AU6" s="24"/>
      <c r="BI6" s="33"/>
      <c r="BJ6" s="415" t="s">
        <v>104</v>
      </c>
      <c r="BK6" s="415"/>
      <c r="BL6" s="78">
        <v>1</v>
      </c>
      <c r="BM6" s="78">
        <v>0.95</v>
      </c>
      <c r="BN6" s="42"/>
      <c r="BO6" s="31"/>
      <c r="BU6" s="33"/>
    </row>
    <row r="7" spans="2:73" s="22" customFormat="1" ht="24.95" customHeight="1" thickBot="1" x14ac:dyDescent="0.2">
      <c r="B7" s="649" t="s">
        <v>209</v>
      </c>
      <c r="C7" s="650"/>
      <c r="D7" s="650"/>
      <c r="E7" s="650"/>
      <c r="F7" s="650"/>
      <c r="G7" s="650"/>
      <c r="H7" s="651"/>
      <c r="I7" s="652">
        <f>I4-I6</f>
        <v>30000000</v>
      </c>
      <c r="J7" s="653"/>
      <c r="K7" s="653"/>
      <c r="L7" s="653"/>
      <c r="M7" s="653"/>
      <c r="N7" s="86" t="s">
        <v>77</v>
      </c>
      <c r="O7" s="33"/>
      <c r="P7" s="412" t="s">
        <v>125</v>
      </c>
      <c r="Q7" s="413"/>
      <c r="R7" s="413"/>
      <c r="S7" s="413"/>
      <c r="T7" s="413"/>
      <c r="U7" s="413"/>
      <c r="V7" s="413"/>
      <c r="W7" s="422" t="s">
        <v>126</v>
      </c>
      <c r="X7" s="423"/>
      <c r="Y7" s="413" t="s">
        <v>110</v>
      </c>
      <c r="Z7" s="413"/>
      <c r="AA7" s="413"/>
      <c r="AB7" s="432"/>
      <c r="AC7" s="33"/>
      <c r="AD7" s="24"/>
      <c r="AE7" s="401" t="s">
        <v>76</v>
      </c>
      <c r="AF7" s="402"/>
      <c r="AG7" s="402"/>
      <c r="AH7" s="402"/>
      <c r="AI7" s="402"/>
      <c r="AJ7" s="402"/>
      <c r="AK7" s="403">
        <f>IF(AK4=0," ",INT(BF19/12))</f>
        <v>1</v>
      </c>
      <c r="AL7" s="404"/>
      <c r="AM7" s="57" t="s">
        <v>133</v>
      </c>
      <c r="AN7" s="84">
        <f>IF(AK4=0," ",BF19-AK7*12)</f>
        <v>5</v>
      </c>
      <c r="AO7" s="444" t="s">
        <v>75</v>
      </c>
      <c r="AP7" s="445"/>
      <c r="AQ7" s="23"/>
      <c r="AR7" s="23"/>
      <c r="AS7" s="23"/>
      <c r="AT7" s="23"/>
      <c r="AU7" s="23"/>
      <c r="AV7" s="24"/>
      <c r="AW7" s="24"/>
      <c r="BI7" s="33"/>
      <c r="BJ7" s="415" t="s">
        <v>105</v>
      </c>
      <c r="BK7" s="415"/>
      <c r="BL7" s="78">
        <v>1</v>
      </c>
      <c r="BM7" s="78">
        <v>0.95</v>
      </c>
      <c r="BN7" s="42"/>
      <c r="BO7" s="31"/>
      <c r="BU7" s="33"/>
    </row>
    <row r="8" spans="2:73" s="37" customFormat="1" ht="24.95" customHeight="1" thickBot="1" x14ac:dyDescent="0.2">
      <c r="O8" s="36"/>
      <c r="P8" s="414" t="s">
        <v>118</v>
      </c>
      <c r="Q8" s="415"/>
      <c r="R8" s="415"/>
      <c r="S8" s="415"/>
      <c r="T8" s="415"/>
      <c r="U8" s="415"/>
      <c r="V8" s="415"/>
      <c r="W8" s="424">
        <f>AN21</f>
        <v>1</v>
      </c>
      <c r="X8" s="425"/>
      <c r="Y8" s="463">
        <f>E21</f>
        <v>84685.709681005697</v>
      </c>
      <c r="Z8" s="464"/>
      <c r="AA8" s="464"/>
      <c r="AB8" s="465"/>
      <c r="AC8" s="36"/>
      <c r="AD8" s="36"/>
      <c r="AE8" s="405" t="s">
        <v>151</v>
      </c>
      <c r="AF8" s="406"/>
      <c r="AG8" s="406"/>
      <c r="AH8" s="406"/>
      <c r="AI8" s="406"/>
      <c r="AJ8" s="406"/>
      <c r="AK8" s="407">
        <f>IF(AK4=0," ",BF19)</f>
        <v>17</v>
      </c>
      <c r="AL8" s="408"/>
      <c r="AM8" s="408"/>
      <c r="AN8" s="408"/>
      <c r="AO8" s="409" t="s">
        <v>75</v>
      </c>
      <c r="AP8" s="410"/>
      <c r="BJ8" s="415" t="s">
        <v>106</v>
      </c>
      <c r="BK8" s="415"/>
      <c r="BL8" s="78">
        <v>1</v>
      </c>
      <c r="BM8" s="78">
        <v>0.95</v>
      </c>
      <c r="BN8" s="42"/>
      <c r="BO8" s="31"/>
    </row>
    <row r="9" spans="2:73" s="33" customFormat="1" ht="24.95" customHeight="1" x14ac:dyDescent="0.15"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416" t="s">
        <v>119</v>
      </c>
      <c r="Q9" s="417"/>
      <c r="R9" s="417"/>
      <c r="S9" s="417"/>
      <c r="T9" s="417"/>
      <c r="U9" s="417"/>
      <c r="V9" s="418"/>
      <c r="W9" s="424">
        <f>AN81</f>
        <v>1</v>
      </c>
      <c r="X9" s="425"/>
      <c r="Y9" s="463">
        <f>E81</f>
        <v>84685.709681005683</v>
      </c>
      <c r="Z9" s="464"/>
      <c r="AA9" s="464"/>
      <c r="AB9" s="465"/>
      <c r="AC9" s="35"/>
      <c r="AD9" s="35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BI9" s="35"/>
      <c r="BJ9" s="415" t="s">
        <v>107</v>
      </c>
      <c r="BK9" s="415"/>
      <c r="BL9" s="78">
        <v>1</v>
      </c>
      <c r="BM9" s="78">
        <v>0.95</v>
      </c>
      <c r="BN9" s="42"/>
      <c r="BO9" s="31"/>
    </row>
    <row r="10" spans="2:73" s="33" customFormat="1" ht="24.95" customHeight="1" x14ac:dyDescent="0.15"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416" t="s">
        <v>120</v>
      </c>
      <c r="Q10" s="417"/>
      <c r="R10" s="417"/>
      <c r="S10" s="417"/>
      <c r="T10" s="417"/>
      <c r="U10" s="417"/>
      <c r="V10" s="418"/>
      <c r="W10" s="424">
        <f>AN141</f>
        <v>1</v>
      </c>
      <c r="X10" s="425"/>
      <c r="Y10" s="463">
        <f>E141</f>
        <v>84685.709681005756</v>
      </c>
      <c r="Z10" s="464"/>
      <c r="AA10" s="464"/>
      <c r="AB10" s="465"/>
      <c r="AC10" s="35"/>
      <c r="AD10" s="35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BI10" s="35"/>
      <c r="BJ10" s="415" t="s">
        <v>108</v>
      </c>
      <c r="BK10" s="415"/>
      <c r="BL10" s="78">
        <v>1</v>
      </c>
      <c r="BM10" s="78">
        <v>0.95</v>
      </c>
      <c r="BN10" s="43"/>
      <c r="BO10" s="41"/>
    </row>
    <row r="11" spans="2:73" s="33" customFormat="1" ht="24.95" customHeight="1" x14ac:dyDescent="0.15"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416" t="s">
        <v>121</v>
      </c>
      <c r="Q11" s="417"/>
      <c r="R11" s="417"/>
      <c r="S11" s="417"/>
      <c r="T11" s="417"/>
      <c r="U11" s="417"/>
      <c r="V11" s="418"/>
      <c r="W11" s="424">
        <f>AN201</f>
        <v>1</v>
      </c>
      <c r="X11" s="425"/>
      <c r="Y11" s="463">
        <f>E201</f>
        <v>84685.709681005654</v>
      </c>
      <c r="Z11" s="464"/>
      <c r="AA11" s="464"/>
      <c r="AB11" s="465"/>
      <c r="AC11" s="35"/>
      <c r="AD11" s="35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BI11" s="35"/>
      <c r="BJ11" s="38"/>
      <c r="BK11" s="46"/>
      <c r="BL11" s="35"/>
      <c r="BM11" s="35"/>
      <c r="BN11" s="34"/>
      <c r="BO11" s="38"/>
      <c r="BP11" s="38"/>
      <c r="BQ11" s="38"/>
      <c r="BR11" s="38"/>
      <c r="BS11" s="38"/>
      <c r="BT11" s="38"/>
      <c r="BU11" s="38"/>
    </row>
    <row r="12" spans="2:73" s="33" customFormat="1" ht="24.95" customHeight="1" x14ac:dyDescent="0.15"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416" t="s">
        <v>122</v>
      </c>
      <c r="Q12" s="417"/>
      <c r="R12" s="417"/>
      <c r="S12" s="417"/>
      <c r="T12" s="417"/>
      <c r="U12" s="417"/>
      <c r="V12" s="418"/>
      <c r="W12" s="424">
        <f>AN261</f>
        <v>1</v>
      </c>
      <c r="X12" s="425"/>
      <c r="Y12" s="463">
        <f>E261</f>
        <v>84685.709681005668</v>
      </c>
      <c r="Z12" s="464"/>
      <c r="AA12" s="464"/>
      <c r="AB12" s="465"/>
      <c r="AC12" s="35"/>
      <c r="AD12" s="35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BI12" s="35"/>
      <c r="BJ12" s="433" t="s">
        <v>239</v>
      </c>
      <c r="BK12" s="434"/>
      <c r="BL12" s="434"/>
      <c r="BM12" s="435"/>
      <c r="BN12" s="34"/>
    </row>
    <row r="13" spans="2:73" s="33" customFormat="1" ht="24.95" customHeight="1" x14ac:dyDescent="0.15"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416" t="s">
        <v>123</v>
      </c>
      <c r="Q13" s="417"/>
      <c r="R13" s="417"/>
      <c r="S13" s="417"/>
      <c r="T13" s="417"/>
      <c r="U13" s="417"/>
      <c r="V13" s="418"/>
      <c r="W13" s="424">
        <f>AN321</f>
        <v>1</v>
      </c>
      <c r="X13" s="425"/>
      <c r="Y13" s="463">
        <f>E321</f>
        <v>84685.709681005639</v>
      </c>
      <c r="Z13" s="464"/>
      <c r="AA13" s="464"/>
      <c r="AB13" s="465"/>
      <c r="AC13" s="35"/>
      <c r="AD13" s="35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BI13" s="35"/>
      <c r="BJ13" s="635" t="s">
        <v>240</v>
      </c>
      <c r="BK13" s="636"/>
      <c r="BL13" s="633">
        <f>I4*0.9</f>
        <v>27000000</v>
      </c>
      <c r="BM13" s="634"/>
      <c r="BN13" s="39"/>
    </row>
    <row r="14" spans="2:73" s="33" customFormat="1" ht="24.95" customHeight="1" thickBot="1" x14ac:dyDescent="0.2"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419" t="s">
        <v>124</v>
      </c>
      <c r="Q14" s="420"/>
      <c r="R14" s="420"/>
      <c r="S14" s="420"/>
      <c r="T14" s="420"/>
      <c r="U14" s="420"/>
      <c r="V14" s="421"/>
      <c r="W14" s="426">
        <f>AN381</f>
        <v>1</v>
      </c>
      <c r="X14" s="427"/>
      <c r="Y14" s="429">
        <f>E381</f>
        <v>84685.709681005639</v>
      </c>
      <c r="Z14" s="430"/>
      <c r="AA14" s="430"/>
      <c r="AB14" s="431"/>
      <c r="AC14" s="35"/>
      <c r="AD14" s="35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BJ14" s="149" t="s">
        <v>238</v>
      </c>
      <c r="BK14" s="153">
        <v>1.27</v>
      </c>
      <c r="BL14" s="631"/>
      <c r="BM14" s="632"/>
      <c r="BN14" s="35"/>
    </row>
    <row r="15" spans="2:73" s="33" customFormat="1" ht="24.95" customHeight="1" x14ac:dyDescent="0.15"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AC15" s="35"/>
      <c r="AD15" s="35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BI15" s="35"/>
      <c r="BJ15" s="150" t="s">
        <v>116</v>
      </c>
      <c r="BK15" s="148">
        <f>BK14-0.25</f>
        <v>1.02</v>
      </c>
      <c r="BL15" s="631" t="s">
        <v>267</v>
      </c>
      <c r="BM15" s="632"/>
      <c r="BN15" s="34"/>
    </row>
    <row r="16" spans="2:73" s="33" customFormat="1" ht="24.95" customHeight="1" x14ac:dyDescent="0.15"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AC16" s="35"/>
      <c r="AD16" s="35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BJ16" s="151" t="s">
        <v>117</v>
      </c>
      <c r="BK16" s="152">
        <f>BK15-0.25</f>
        <v>0.77</v>
      </c>
      <c r="BL16" s="637" t="s">
        <v>242</v>
      </c>
      <c r="BM16" s="638"/>
    </row>
    <row r="17" spans="2:73" s="33" customFormat="1" ht="24.95" customHeight="1" thickBot="1" x14ac:dyDescent="0.2"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466"/>
      <c r="AD17" s="466"/>
      <c r="AE17" s="466"/>
      <c r="AF17" s="466"/>
      <c r="AG17" s="466"/>
      <c r="AH17" s="466"/>
      <c r="AI17" s="466"/>
      <c r="AJ17" s="466"/>
      <c r="AK17" s="466"/>
      <c r="AL17" s="466"/>
      <c r="AM17" s="466"/>
      <c r="AN17" s="466"/>
      <c r="AO17" s="466"/>
      <c r="AP17" s="466"/>
      <c r="AU17" s="38"/>
      <c r="AV17" s="38"/>
      <c r="AW17" s="38"/>
      <c r="BJ17" s="40"/>
      <c r="BK17" s="40"/>
      <c r="BL17" s="40" t="s">
        <v>116</v>
      </c>
      <c r="BM17" s="40" t="s">
        <v>117</v>
      </c>
    </row>
    <row r="18" spans="2:73" s="22" customFormat="1" ht="14.25" customHeight="1" x14ac:dyDescent="0.15">
      <c r="B18" s="467" t="s">
        <v>74</v>
      </c>
      <c r="C18" s="468"/>
      <c r="D18" s="468"/>
      <c r="E18" s="468"/>
      <c r="F18" s="468"/>
      <c r="G18" s="468"/>
      <c r="H18" s="468"/>
      <c r="I18" s="468"/>
      <c r="J18" s="468"/>
      <c r="K18" s="468"/>
      <c r="L18" s="468"/>
      <c r="M18" s="468"/>
      <c r="N18" s="468"/>
      <c r="O18" s="468"/>
      <c r="P18" s="468"/>
      <c r="Q18" s="468"/>
      <c r="R18" s="468"/>
      <c r="S18" s="468"/>
      <c r="T18" s="468"/>
      <c r="U18" s="468"/>
      <c r="V18" s="468"/>
      <c r="W18" s="468"/>
      <c r="X18" s="468"/>
      <c r="Y18" s="468"/>
      <c r="Z18" s="468"/>
      <c r="AA18" s="468"/>
      <c r="AB18" s="468"/>
      <c r="AC18" s="468"/>
      <c r="AD18" s="468"/>
      <c r="AE18" s="468"/>
      <c r="AF18" s="468"/>
      <c r="AG18" s="468"/>
      <c r="AH18" s="468"/>
      <c r="AI18" s="468"/>
      <c r="AJ18" s="468"/>
      <c r="AK18" s="468"/>
      <c r="AL18" s="468"/>
      <c r="AM18" s="468"/>
      <c r="AN18" s="639" t="s">
        <v>58</v>
      </c>
      <c r="AO18" s="640"/>
      <c r="AP18" s="641"/>
      <c r="AQ18" s="448" t="s">
        <v>73</v>
      </c>
      <c r="AR18" s="448"/>
      <c r="AS18" s="448"/>
      <c r="AT18" s="448" t="s">
        <v>68</v>
      </c>
      <c r="AU18" s="448"/>
      <c r="AV18" s="448"/>
      <c r="AW18" s="448"/>
      <c r="AX18" s="448"/>
      <c r="AY18" s="49"/>
      <c r="AZ18" s="448" t="s">
        <v>72</v>
      </c>
      <c r="BA18" s="448"/>
      <c r="BB18" s="448"/>
      <c r="BC18" s="448"/>
      <c r="BD18" s="448"/>
      <c r="BE18" s="448"/>
      <c r="BF18" s="448"/>
      <c r="BG18" s="448" t="s">
        <v>67</v>
      </c>
      <c r="BH18" s="448"/>
      <c r="BI18" s="676" t="s">
        <v>111</v>
      </c>
      <c r="BJ18" s="678" t="s">
        <v>111</v>
      </c>
      <c r="BK18" s="413" t="s">
        <v>152</v>
      </c>
      <c r="BL18" s="413" t="s">
        <v>115</v>
      </c>
      <c r="BM18" s="674" t="s">
        <v>115</v>
      </c>
      <c r="BN18" s="659" t="s">
        <v>71</v>
      </c>
      <c r="BO18" s="659"/>
      <c r="BP18" s="659"/>
      <c r="BQ18" s="659"/>
      <c r="BU18" s="33"/>
    </row>
    <row r="19" spans="2:73" s="22" customFormat="1" ht="14.25" customHeight="1" x14ac:dyDescent="0.15">
      <c r="B19" s="660" t="s">
        <v>70</v>
      </c>
      <c r="C19" s="662" t="s">
        <v>69</v>
      </c>
      <c r="D19" s="663"/>
      <c r="E19" s="666" t="s">
        <v>68</v>
      </c>
      <c r="F19" s="565"/>
      <c r="G19" s="565"/>
      <c r="H19" s="565"/>
      <c r="I19" s="565"/>
      <c r="J19" s="565"/>
      <c r="K19" s="565"/>
      <c r="L19" s="565"/>
      <c r="M19" s="565"/>
      <c r="N19" s="565"/>
      <c r="O19" s="565"/>
      <c r="P19" s="565"/>
      <c r="Q19" s="667"/>
      <c r="R19" s="668" t="s">
        <v>67</v>
      </c>
      <c r="S19" s="565"/>
      <c r="T19" s="565"/>
      <c r="U19" s="565"/>
      <c r="V19" s="565"/>
      <c r="W19" s="565"/>
      <c r="X19" s="565"/>
      <c r="Y19" s="565"/>
      <c r="Z19" s="565"/>
      <c r="AA19" s="565"/>
      <c r="AB19" s="565"/>
      <c r="AC19" s="565"/>
      <c r="AD19" s="667"/>
      <c r="AE19" s="662" t="s">
        <v>66</v>
      </c>
      <c r="AF19" s="669"/>
      <c r="AG19" s="669"/>
      <c r="AH19" s="670"/>
      <c r="AI19" s="669" t="s">
        <v>65</v>
      </c>
      <c r="AJ19" s="669"/>
      <c r="AK19" s="669"/>
      <c r="AL19" s="669"/>
      <c r="AM19" s="669"/>
      <c r="AN19" s="642"/>
      <c r="AO19" s="643"/>
      <c r="AP19" s="644"/>
      <c r="AQ19" s="26"/>
      <c r="AR19" s="26"/>
      <c r="AS19" s="26"/>
      <c r="AT19" s="469">
        <f>SUM(AT21:AT440)</f>
        <v>0</v>
      </c>
      <c r="AU19" s="469"/>
      <c r="AV19" s="469"/>
      <c r="AW19" s="469"/>
      <c r="AX19" s="27">
        <f>SUM(AX21:AX440)</f>
        <v>0</v>
      </c>
      <c r="AY19" s="27"/>
      <c r="AZ19" s="27"/>
      <c r="BA19" s="27"/>
      <c r="BB19" s="27"/>
      <c r="BC19" s="27">
        <f>SUM(BC21:BC440)</f>
        <v>397581.37848676956</v>
      </c>
      <c r="BD19" s="27"/>
      <c r="BE19" s="27"/>
      <c r="BF19" s="27">
        <f>SUM(BF21:BF440)</f>
        <v>17</v>
      </c>
      <c r="BG19" s="27">
        <f>SUM(BG21:BG440)</f>
        <v>0</v>
      </c>
      <c r="BH19" s="27">
        <f>SUM(BH21:BH440)</f>
        <v>0</v>
      </c>
      <c r="BI19" s="677"/>
      <c r="BJ19" s="679"/>
      <c r="BK19" s="619"/>
      <c r="BL19" s="619"/>
      <c r="BM19" s="675"/>
      <c r="BN19" s="659"/>
      <c r="BO19" s="659"/>
      <c r="BP19" s="659"/>
      <c r="BQ19" s="659"/>
      <c r="BU19" s="33"/>
    </row>
    <row r="20" spans="2:73" s="22" customFormat="1" ht="13.5" x14ac:dyDescent="0.15">
      <c r="B20" s="661"/>
      <c r="C20" s="664"/>
      <c r="D20" s="665"/>
      <c r="E20" s="672" t="s">
        <v>62</v>
      </c>
      <c r="F20" s="673"/>
      <c r="G20" s="673"/>
      <c r="H20" s="673"/>
      <c r="I20" s="673" t="s">
        <v>64</v>
      </c>
      <c r="J20" s="673"/>
      <c r="K20" s="673"/>
      <c r="L20" s="673"/>
      <c r="M20" s="673" t="s">
        <v>63</v>
      </c>
      <c r="N20" s="673"/>
      <c r="O20" s="673"/>
      <c r="P20" s="664"/>
      <c r="Q20" s="111" t="s">
        <v>59</v>
      </c>
      <c r="R20" s="664" t="s">
        <v>62</v>
      </c>
      <c r="S20" s="671"/>
      <c r="T20" s="671"/>
      <c r="U20" s="672"/>
      <c r="V20" s="664" t="s">
        <v>61</v>
      </c>
      <c r="W20" s="671"/>
      <c r="X20" s="671"/>
      <c r="Y20" s="672"/>
      <c r="Z20" s="664" t="s">
        <v>60</v>
      </c>
      <c r="AA20" s="671"/>
      <c r="AB20" s="671"/>
      <c r="AC20" s="672"/>
      <c r="AD20" s="112" t="s">
        <v>59</v>
      </c>
      <c r="AE20" s="664"/>
      <c r="AF20" s="671"/>
      <c r="AG20" s="671"/>
      <c r="AH20" s="672"/>
      <c r="AI20" s="671"/>
      <c r="AJ20" s="671"/>
      <c r="AK20" s="671"/>
      <c r="AL20" s="671"/>
      <c r="AM20" s="671"/>
      <c r="AN20" s="645"/>
      <c r="AO20" s="646"/>
      <c r="AP20" s="647"/>
      <c r="AQ20" s="25"/>
      <c r="AR20" s="25"/>
      <c r="AS20" s="25"/>
      <c r="AT20" s="671" t="s">
        <v>57</v>
      </c>
      <c r="AU20" s="671"/>
      <c r="AV20" s="671"/>
      <c r="AW20" s="671"/>
      <c r="AX20" s="112" t="s">
        <v>56</v>
      </c>
      <c r="AY20" s="112"/>
      <c r="AZ20" s="112"/>
      <c r="BA20" s="112"/>
      <c r="BB20" s="112"/>
      <c r="BC20" s="112"/>
      <c r="BD20" s="112"/>
      <c r="BE20" s="112"/>
      <c r="BF20" s="112"/>
      <c r="BG20" s="112" t="s">
        <v>57</v>
      </c>
      <c r="BH20" s="112" t="s">
        <v>56</v>
      </c>
      <c r="BI20" s="81">
        <v>1</v>
      </c>
      <c r="BJ20" s="81">
        <v>2</v>
      </c>
      <c r="BK20" s="81">
        <v>3</v>
      </c>
      <c r="BL20" s="81">
        <v>4</v>
      </c>
      <c r="BM20" s="82">
        <v>5</v>
      </c>
      <c r="BN20" s="29" t="s">
        <v>55</v>
      </c>
      <c r="BO20" s="29" t="s">
        <v>54</v>
      </c>
      <c r="BP20" s="29" t="s">
        <v>53</v>
      </c>
      <c r="BQ20" s="29" t="s">
        <v>52</v>
      </c>
      <c r="BS20" s="26"/>
      <c r="BT20" s="26"/>
      <c r="BU20" s="33"/>
    </row>
    <row r="21" spans="2:73" s="22" customFormat="1" ht="13.5" x14ac:dyDescent="0.15">
      <c r="B21" s="540">
        <v>1</v>
      </c>
      <c r="C21" s="543">
        <v>1</v>
      </c>
      <c r="D21" s="544"/>
      <c r="E21" s="554">
        <f>PMT(AN21/100/12,I5*12,-I4+I6)</f>
        <v>84685.709681005697</v>
      </c>
      <c r="F21" s="620"/>
      <c r="G21" s="620"/>
      <c r="H21" s="620"/>
      <c r="I21" s="620">
        <f>E21-M21</f>
        <v>59685.709681005697</v>
      </c>
      <c r="J21" s="620"/>
      <c r="K21" s="620"/>
      <c r="L21" s="620"/>
      <c r="M21" s="620">
        <f>(I4-I6)*AN21/100/12</f>
        <v>25000</v>
      </c>
      <c r="N21" s="620"/>
      <c r="O21" s="620"/>
      <c r="P21" s="552"/>
      <c r="Q21" s="113">
        <f>I4-I6-I21-AT21</f>
        <v>29940314.290318996</v>
      </c>
      <c r="R21" s="621"/>
      <c r="S21" s="622"/>
      <c r="T21" s="622"/>
      <c r="U21" s="623"/>
      <c r="V21" s="621"/>
      <c r="W21" s="622"/>
      <c r="X21" s="622"/>
      <c r="Y21" s="623"/>
      <c r="Z21" s="621"/>
      <c r="AA21" s="622"/>
      <c r="AB21" s="622"/>
      <c r="AC21" s="623"/>
      <c r="AD21" s="50">
        <f>I6</f>
        <v>0</v>
      </c>
      <c r="AE21" s="552">
        <f>M21</f>
        <v>25000</v>
      </c>
      <c r="AF21" s="553"/>
      <c r="AG21" s="553"/>
      <c r="AH21" s="554"/>
      <c r="AI21" s="552">
        <f t="shared" ref="AI21:AI84" si="0">Q21+AD21</f>
        <v>29940314.290318996</v>
      </c>
      <c r="AJ21" s="553"/>
      <c r="AK21" s="553"/>
      <c r="AL21" s="553"/>
      <c r="AM21" s="555"/>
      <c r="AN21" s="624">
        <f t="shared" ref="AN21:AN84" si="1">BS21</f>
        <v>1</v>
      </c>
      <c r="AO21" s="625"/>
      <c r="AP21" s="626"/>
      <c r="AQ21" s="26"/>
      <c r="AR21" s="26"/>
      <c r="AS21" s="26"/>
      <c r="AT21" s="627"/>
      <c r="AU21" s="627"/>
      <c r="AV21" s="627"/>
      <c r="AW21" s="627"/>
      <c r="AX21" s="27"/>
      <c r="AY21" s="27">
        <f t="shared" ref="AY21:AY84" si="2">IF($AK$5=C21,1,0)</f>
        <v>0</v>
      </c>
      <c r="AZ21" s="27"/>
      <c r="BA21" s="27"/>
      <c r="BB21" s="27">
        <f t="shared" ref="BB21:BB84" si="3">AZ21-BA21</f>
        <v>0</v>
      </c>
      <c r="BC21" s="27">
        <f t="shared" ref="BC21:BC84" si="4">IF(BA21&gt;0,BE21,0)</f>
        <v>0</v>
      </c>
      <c r="BD21" s="27">
        <f t="shared" ref="BD21:BD84" si="5">I21</f>
        <v>59685.709681005697</v>
      </c>
      <c r="BE21" s="27">
        <f t="shared" ref="BE21:BE84" si="6">M21</f>
        <v>25000</v>
      </c>
      <c r="BF21" s="27">
        <f t="shared" ref="BF21:BF84" si="7">IF(BC21&gt;0,1,0)</f>
        <v>0</v>
      </c>
      <c r="BG21" s="27"/>
      <c r="BH21" s="27"/>
      <c r="BI21" s="72">
        <f>BL4</f>
        <v>1</v>
      </c>
      <c r="BJ21" s="72">
        <f>BM4</f>
        <v>0.95</v>
      </c>
      <c r="BK21" s="72">
        <v>1.1000000000000001</v>
      </c>
      <c r="BL21" s="72">
        <f>BK15</f>
        <v>1.02</v>
      </c>
      <c r="BM21" s="73">
        <f>BK16</f>
        <v>0.77</v>
      </c>
      <c r="BN21" s="61"/>
      <c r="BO21" s="61" t="str">
        <f>IF(BN21=0," ",M21-(I4-BN21)*#REF!/100/12)</f>
        <v xml:space="preserve"> </v>
      </c>
      <c r="BP21" s="62" t="str">
        <f t="shared" ref="BP21:BP84" si="8">IF(BN21=0," ",M21-BO21)</f>
        <v xml:space="preserve"> </v>
      </c>
      <c r="BQ21" s="62" t="e">
        <f t="shared" ref="BQ21:BQ84" si="9">I21+BP21</f>
        <v>#VALUE!</v>
      </c>
      <c r="BR21" s="63">
        <f t="shared" ref="BR21:BR84" si="10">IF($V$1=1,BI21,IF($V$1=2,BJ21,IF($V$1=3,BK21,IF($V$1=4,BL21,IF($V$1=5,BM21)))))</f>
        <v>1</v>
      </c>
      <c r="BS21" s="64">
        <f>BR21</f>
        <v>1</v>
      </c>
      <c r="BT21" s="60">
        <f t="shared" ref="BT21:BT84" si="11">IF(E21=0,NA(),E21)</f>
        <v>84685.709681005697</v>
      </c>
      <c r="BU21" s="33"/>
    </row>
    <row r="22" spans="2:73" s="22" customFormat="1" ht="13.5" x14ac:dyDescent="0.15">
      <c r="B22" s="541"/>
      <c r="C22" s="497">
        <v>2</v>
      </c>
      <c r="D22" s="498"/>
      <c r="E22" s="499">
        <f t="shared" ref="E22:E53" si="12">IF(Q21=0,0,IF(Q21&lt;E21,Q21+M22,E21))</f>
        <v>84685.709681005697</v>
      </c>
      <c r="F22" s="471"/>
      <c r="G22" s="471"/>
      <c r="H22" s="472"/>
      <c r="I22" s="470">
        <f t="shared" ref="I22:I85" si="13">IF(Q21&lt;E21,Q21,IF((Q21-(E22-M22))&lt;(E22-M22),Q21+M22,E22-M22))</f>
        <v>59735.447772406536</v>
      </c>
      <c r="J22" s="471"/>
      <c r="K22" s="471"/>
      <c r="L22" s="472"/>
      <c r="M22" s="473">
        <f t="shared" ref="M22:M85" si="14">IF(Q21&gt;0,Q21*AN22/100/12,0)</f>
        <v>24950.261908599161</v>
      </c>
      <c r="N22" s="473"/>
      <c r="O22" s="473"/>
      <c r="P22" s="474"/>
      <c r="Q22" s="115">
        <f t="shared" ref="Q22:Q85" si="15">IF((Q21-I22)&lt;0,0,Q21-I22-AT22)</f>
        <v>29880578.84254659</v>
      </c>
      <c r="R22" s="474"/>
      <c r="S22" s="594"/>
      <c r="T22" s="594"/>
      <c r="U22" s="595"/>
      <c r="V22" s="474"/>
      <c r="W22" s="594"/>
      <c r="X22" s="594"/>
      <c r="Y22" s="595"/>
      <c r="Z22" s="474"/>
      <c r="AA22" s="594"/>
      <c r="AB22" s="594"/>
      <c r="AC22" s="595"/>
      <c r="AD22" s="116">
        <f>I6</f>
        <v>0</v>
      </c>
      <c r="AE22" s="477">
        <f>IF(M22&lt;=0,0,AE21+M22)</f>
        <v>49950.261908599161</v>
      </c>
      <c r="AF22" s="478"/>
      <c r="AG22" s="478"/>
      <c r="AH22" s="479"/>
      <c r="AI22" s="474">
        <f t="shared" si="0"/>
        <v>29880578.84254659</v>
      </c>
      <c r="AJ22" s="480"/>
      <c r="AK22" s="480"/>
      <c r="AL22" s="480"/>
      <c r="AM22" s="481"/>
      <c r="AN22" s="482">
        <f t="shared" si="1"/>
        <v>1</v>
      </c>
      <c r="AO22" s="483"/>
      <c r="AP22" s="484"/>
      <c r="AQ22" s="26"/>
      <c r="AR22" s="26"/>
      <c r="AS22" s="26"/>
      <c r="AT22" s="469"/>
      <c r="AU22" s="469"/>
      <c r="AV22" s="469"/>
      <c r="AW22" s="469"/>
      <c r="AX22" s="27"/>
      <c r="AY22" s="27">
        <f t="shared" si="2"/>
        <v>0</v>
      </c>
      <c r="AZ22" s="27">
        <f t="shared" ref="AZ22:AZ85" si="16">IF(AY21=1,$AK$4,IF(AZ21&gt;0,BB21,0))</f>
        <v>0</v>
      </c>
      <c r="BA22" s="27">
        <f t="shared" ref="BA22:BA85" si="17">IF(AY21=1,BD22,IF(AZ22&gt;0,BD22,0))</f>
        <v>0</v>
      </c>
      <c r="BB22" s="27">
        <f t="shared" si="3"/>
        <v>0</v>
      </c>
      <c r="BC22" s="27">
        <f t="shared" si="4"/>
        <v>0</v>
      </c>
      <c r="BD22" s="27">
        <f t="shared" si="5"/>
        <v>59735.447772406536</v>
      </c>
      <c r="BE22" s="27">
        <f t="shared" si="6"/>
        <v>24950.261908599161</v>
      </c>
      <c r="BF22" s="27">
        <f t="shared" si="7"/>
        <v>0</v>
      </c>
      <c r="BG22" s="27"/>
      <c r="BH22" s="27"/>
      <c r="BI22" s="65">
        <f>BI21</f>
        <v>1</v>
      </c>
      <c r="BJ22" s="66">
        <f>BJ21</f>
        <v>0.95</v>
      </c>
      <c r="BK22" s="59">
        <f>BK21</f>
        <v>1.1000000000000001</v>
      </c>
      <c r="BL22" s="66">
        <f>BL21</f>
        <v>1.02</v>
      </c>
      <c r="BM22" s="67">
        <f>BM21</f>
        <v>0.77</v>
      </c>
      <c r="BN22" s="61"/>
      <c r="BO22" s="61" t="str">
        <f t="shared" ref="BO22:BO85" si="18">IF(BN22=0," ",M22-(AI21-BN22)*AN22/100/12)</f>
        <v xml:space="preserve"> </v>
      </c>
      <c r="BP22" s="62" t="str">
        <f t="shared" si="8"/>
        <v xml:space="preserve"> </v>
      </c>
      <c r="BQ22" s="62" t="e">
        <f t="shared" si="9"/>
        <v>#VALUE!</v>
      </c>
      <c r="BR22" s="63">
        <f t="shared" si="10"/>
        <v>1</v>
      </c>
      <c r="BS22" s="64">
        <f t="shared" ref="BS22:BS85" si="19">IF(AI21=0,NA(),BR22)</f>
        <v>1</v>
      </c>
      <c r="BT22" s="60">
        <f t="shared" si="11"/>
        <v>84685.709681005697</v>
      </c>
      <c r="BU22" s="33"/>
    </row>
    <row r="23" spans="2:73" s="22" customFormat="1" ht="13.5" x14ac:dyDescent="0.15">
      <c r="B23" s="541"/>
      <c r="C23" s="497">
        <v>3</v>
      </c>
      <c r="D23" s="498"/>
      <c r="E23" s="499">
        <f>IF(Q22=0,0,IF(Q22&lt;E22,Q22+M23,E22))</f>
        <v>84685.709681005697</v>
      </c>
      <c r="F23" s="471"/>
      <c r="G23" s="471"/>
      <c r="H23" s="472"/>
      <c r="I23" s="470">
        <f>IF(Q22&lt;E22,Q22,IF((Q22-(E23-M23))&lt;(E23-M23),Q22+M23,E23-M23))</f>
        <v>59785.22731221687</v>
      </c>
      <c r="J23" s="471"/>
      <c r="K23" s="471"/>
      <c r="L23" s="472"/>
      <c r="M23" s="473">
        <f>IF(Q22&gt;0,Q22*AN23/100/12,0)</f>
        <v>24900.482368788824</v>
      </c>
      <c r="N23" s="473"/>
      <c r="O23" s="473"/>
      <c r="P23" s="474"/>
      <c r="Q23" s="115">
        <f t="shared" si="15"/>
        <v>29820793.615234371</v>
      </c>
      <c r="R23" s="474"/>
      <c r="S23" s="594"/>
      <c r="T23" s="594"/>
      <c r="U23" s="595"/>
      <c r="V23" s="474"/>
      <c r="W23" s="594"/>
      <c r="X23" s="594"/>
      <c r="Y23" s="595"/>
      <c r="Z23" s="474"/>
      <c r="AA23" s="594"/>
      <c r="AB23" s="594"/>
      <c r="AC23" s="595"/>
      <c r="AD23" s="117">
        <f>I6</f>
        <v>0</v>
      </c>
      <c r="AE23" s="477">
        <f>IF(M23&lt;=0,0,AE22+M23)</f>
        <v>74850.744277387988</v>
      </c>
      <c r="AF23" s="478"/>
      <c r="AG23" s="478"/>
      <c r="AH23" s="479"/>
      <c r="AI23" s="474">
        <f t="shared" si="0"/>
        <v>29820793.615234371</v>
      </c>
      <c r="AJ23" s="480"/>
      <c r="AK23" s="480"/>
      <c r="AL23" s="480"/>
      <c r="AM23" s="481"/>
      <c r="AN23" s="482">
        <f t="shared" si="1"/>
        <v>1</v>
      </c>
      <c r="AO23" s="483"/>
      <c r="AP23" s="484"/>
      <c r="AQ23" s="26"/>
      <c r="AR23" s="26"/>
      <c r="AS23" s="26"/>
      <c r="AT23" s="469"/>
      <c r="AU23" s="469"/>
      <c r="AV23" s="469"/>
      <c r="AW23" s="469"/>
      <c r="AX23" s="27"/>
      <c r="AY23" s="27">
        <f t="shared" si="2"/>
        <v>0</v>
      </c>
      <c r="AZ23" s="27">
        <f t="shared" si="16"/>
        <v>0</v>
      </c>
      <c r="BA23" s="27">
        <f t="shared" si="17"/>
        <v>0</v>
      </c>
      <c r="BB23" s="27">
        <f t="shared" si="3"/>
        <v>0</v>
      </c>
      <c r="BC23" s="27">
        <f t="shared" si="4"/>
        <v>0</v>
      </c>
      <c r="BD23" s="27">
        <f t="shared" si="5"/>
        <v>59785.22731221687</v>
      </c>
      <c r="BE23" s="27">
        <f t="shared" si="6"/>
        <v>24900.482368788824</v>
      </c>
      <c r="BF23" s="27">
        <f t="shared" si="7"/>
        <v>0</v>
      </c>
      <c r="BG23" s="27"/>
      <c r="BH23" s="27"/>
      <c r="BI23" s="65">
        <f>BI21</f>
        <v>1</v>
      </c>
      <c r="BJ23" s="66">
        <f>BJ21</f>
        <v>0.95</v>
      </c>
      <c r="BK23" s="59">
        <f>BK21</f>
        <v>1.1000000000000001</v>
      </c>
      <c r="BL23" s="66">
        <f>BL21</f>
        <v>1.02</v>
      </c>
      <c r="BM23" s="67">
        <f>BM21</f>
        <v>0.77</v>
      </c>
      <c r="BN23" s="61"/>
      <c r="BO23" s="61" t="str">
        <f t="shared" si="18"/>
        <v xml:space="preserve"> </v>
      </c>
      <c r="BP23" s="62" t="str">
        <f t="shared" si="8"/>
        <v xml:space="preserve"> </v>
      </c>
      <c r="BQ23" s="62" t="e">
        <f t="shared" si="9"/>
        <v>#VALUE!</v>
      </c>
      <c r="BR23" s="63">
        <f t="shared" si="10"/>
        <v>1</v>
      </c>
      <c r="BS23" s="64">
        <f t="shared" si="19"/>
        <v>1</v>
      </c>
      <c r="BT23" s="60">
        <f t="shared" si="11"/>
        <v>84685.709681005697</v>
      </c>
      <c r="BU23" s="33"/>
    </row>
    <row r="24" spans="2:73" s="22" customFormat="1" ht="13.5" x14ac:dyDescent="0.15">
      <c r="B24" s="541"/>
      <c r="C24" s="497">
        <v>4</v>
      </c>
      <c r="D24" s="498"/>
      <c r="E24" s="499">
        <f t="shared" si="12"/>
        <v>84685.709681005697</v>
      </c>
      <c r="F24" s="471"/>
      <c r="G24" s="471"/>
      <c r="H24" s="472"/>
      <c r="I24" s="470">
        <f t="shared" si="13"/>
        <v>59835.048334977051</v>
      </c>
      <c r="J24" s="471"/>
      <c r="K24" s="471"/>
      <c r="L24" s="472"/>
      <c r="M24" s="473">
        <f t="shared" si="14"/>
        <v>24850.661346028643</v>
      </c>
      <c r="N24" s="473"/>
      <c r="O24" s="473"/>
      <c r="P24" s="474"/>
      <c r="Q24" s="115">
        <f t="shared" si="15"/>
        <v>29760958.566899393</v>
      </c>
      <c r="R24" s="474"/>
      <c r="S24" s="594"/>
      <c r="T24" s="594"/>
      <c r="U24" s="595"/>
      <c r="V24" s="474"/>
      <c r="W24" s="594"/>
      <c r="X24" s="594"/>
      <c r="Y24" s="595"/>
      <c r="Z24" s="474"/>
      <c r="AA24" s="594"/>
      <c r="AB24" s="594"/>
      <c r="AC24" s="595"/>
      <c r="AD24" s="117">
        <f>I6</f>
        <v>0</v>
      </c>
      <c r="AE24" s="477">
        <f>IF(M24&lt;=0,0,AE23+M24)</f>
        <v>99701.405623416635</v>
      </c>
      <c r="AF24" s="478"/>
      <c r="AG24" s="478"/>
      <c r="AH24" s="479"/>
      <c r="AI24" s="474">
        <f t="shared" si="0"/>
        <v>29760958.566899393</v>
      </c>
      <c r="AJ24" s="480"/>
      <c r="AK24" s="480"/>
      <c r="AL24" s="480"/>
      <c r="AM24" s="481"/>
      <c r="AN24" s="482">
        <f t="shared" si="1"/>
        <v>1</v>
      </c>
      <c r="AO24" s="483"/>
      <c r="AP24" s="484"/>
      <c r="AQ24" s="26"/>
      <c r="AR24" s="26"/>
      <c r="AS24" s="26"/>
      <c r="AT24" s="469"/>
      <c r="AU24" s="469"/>
      <c r="AV24" s="469"/>
      <c r="AW24" s="469"/>
      <c r="AX24" s="27"/>
      <c r="AY24" s="27">
        <f t="shared" si="2"/>
        <v>0</v>
      </c>
      <c r="AZ24" s="27">
        <f t="shared" si="16"/>
        <v>0</v>
      </c>
      <c r="BA24" s="27">
        <f t="shared" si="17"/>
        <v>0</v>
      </c>
      <c r="BB24" s="27">
        <f t="shared" si="3"/>
        <v>0</v>
      </c>
      <c r="BC24" s="27">
        <f t="shared" si="4"/>
        <v>0</v>
      </c>
      <c r="BD24" s="27">
        <f t="shared" si="5"/>
        <v>59835.048334977051</v>
      </c>
      <c r="BE24" s="27">
        <f t="shared" si="6"/>
        <v>24850.661346028643</v>
      </c>
      <c r="BF24" s="27">
        <f t="shared" si="7"/>
        <v>0</v>
      </c>
      <c r="BG24" s="27"/>
      <c r="BH24" s="27"/>
      <c r="BI24" s="65">
        <f>BI21</f>
        <v>1</v>
      </c>
      <c r="BJ24" s="66">
        <f>BJ21</f>
        <v>0.95</v>
      </c>
      <c r="BK24" s="59">
        <f>BK21</f>
        <v>1.1000000000000001</v>
      </c>
      <c r="BL24" s="66">
        <f>BL21</f>
        <v>1.02</v>
      </c>
      <c r="BM24" s="67">
        <f>BM21</f>
        <v>0.77</v>
      </c>
      <c r="BN24" s="61"/>
      <c r="BO24" s="61" t="str">
        <f t="shared" si="18"/>
        <v xml:space="preserve"> </v>
      </c>
      <c r="BP24" s="62" t="str">
        <f t="shared" si="8"/>
        <v xml:space="preserve"> </v>
      </c>
      <c r="BQ24" s="62" t="e">
        <f t="shared" si="9"/>
        <v>#VALUE!</v>
      </c>
      <c r="BR24" s="63">
        <f t="shared" si="10"/>
        <v>1</v>
      </c>
      <c r="BS24" s="64">
        <f t="shared" si="19"/>
        <v>1</v>
      </c>
      <c r="BT24" s="60">
        <f t="shared" si="11"/>
        <v>84685.709681005697</v>
      </c>
      <c r="BU24" s="33"/>
    </row>
    <row r="25" spans="2:73" s="22" customFormat="1" ht="13.5" x14ac:dyDescent="0.15">
      <c r="B25" s="541"/>
      <c r="C25" s="497">
        <v>5</v>
      </c>
      <c r="D25" s="498"/>
      <c r="E25" s="628">
        <f t="shared" si="12"/>
        <v>84685.709681005697</v>
      </c>
      <c r="F25" s="629"/>
      <c r="G25" s="629"/>
      <c r="H25" s="630"/>
      <c r="I25" s="470">
        <f t="shared" si="13"/>
        <v>59884.910875256202</v>
      </c>
      <c r="J25" s="471"/>
      <c r="K25" s="471"/>
      <c r="L25" s="472"/>
      <c r="M25" s="473">
        <f t="shared" si="14"/>
        <v>24800.798805749495</v>
      </c>
      <c r="N25" s="473"/>
      <c r="O25" s="473"/>
      <c r="P25" s="474"/>
      <c r="Q25" s="115">
        <f t="shared" si="15"/>
        <v>29701073.656024136</v>
      </c>
      <c r="R25" s="474"/>
      <c r="S25" s="594"/>
      <c r="T25" s="594"/>
      <c r="U25" s="595"/>
      <c r="V25" s="474"/>
      <c r="W25" s="594"/>
      <c r="X25" s="594"/>
      <c r="Y25" s="595"/>
      <c r="Z25" s="474"/>
      <c r="AA25" s="594"/>
      <c r="AB25" s="594"/>
      <c r="AC25" s="595"/>
      <c r="AD25" s="117">
        <f>I6</f>
        <v>0</v>
      </c>
      <c r="AE25" s="477">
        <f>IF(M25&lt;=0,0,AE24+M25)</f>
        <v>124502.20442916613</v>
      </c>
      <c r="AF25" s="478"/>
      <c r="AG25" s="478"/>
      <c r="AH25" s="479"/>
      <c r="AI25" s="474">
        <f t="shared" si="0"/>
        <v>29701073.656024136</v>
      </c>
      <c r="AJ25" s="480"/>
      <c r="AK25" s="480"/>
      <c r="AL25" s="480"/>
      <c r="AM25" s="481"/>
      <c r="AN25" s="482">
        <f t="shared" si="1"/>
        <v>1</v>
      </c>
      <c r="AO25" s="483"/>
      <c r="AP25" s="484"/>
      <c r="AQ25" s="26"/>
      <c r="AR25" s="26"/>
      <c r="AS25" s="26"/>
      <c r="AT25" s="469"/>
      <c r="AU25" s="469"/>
      <c r="AV25" s="469"/>
      <c r="AW25" s="469"/>
      <c r="AX25" s="27"/>
      <c r="AY25" s="27">
        <f t="shared" si="2"/>
        <v>0</v>
      </c>
      <c r="AZ25" s="27">
        <f t="shared" si="16"/>
        <v>0</v>
      </c>
      <c r="BA25" s="27">
        <f t="shared" si="17"/>
        <v>0</v>
      </c>
      <c r="BB25" s="27">
        <f t="shared" si="3"/>
        <v>0</v>
      </c>
      <c r="BC25" s="27">
        <f t="shared" si="4"/>
        <v>0</v>
      </c>
      <c r="BD25" s="27">
        <f t="shared" si="5"/>
        <v>59884.910875256202</v>
      </c>
      <c r="BE25" s="27">
        <f t="shared" si="6"/>
        <v>24800.798805749495</v>
      </c>
      <c r="BF25" s="27">
        <f t="shared" si="7"/>
        <v>0</v>
      </c>
      <c r="BG25" s="27"/>
      <c r="BH25" s="27"/>
      <c r="BI25" s="65">
        <f>BI21</f>
        <v>1</v>
      </c>
      <c r="BJ25" s="66">
        <f>BJ21</f>
        <v>0.95</v>
      </c>
      <c r="BK25" s="59">
        <f>BK21</f>
        <v>1.1000000000000001</v>
      </c>
      <c r="BL25" s="66">
        <f>BL21</f>
        <v>1.02</v>
      </c>
      <c r="BM25" s="67">
        <f>BM21</f>
        <v>0.77</v>
      </c>
      <c r="BN25" s="61"/>
      <c r="BO25" s="61" t="str">
        <f t="shared" si="18"/>
        <v xml:space="preserve"> </v>
      </c>
      <c r="BP25" s="62" t="str">
        <f t="shared" si="8"/>
        <v xml:space="preserve"> </v>
      </c>
      <c r="BQ25" s="62" t="e">
        <f t="shared" si="9"/>
        <v>#VALUE!</v>
      </c>
      <c r="BR25" s="63">
        <f t="shared" si="10"/>
        <v>1</v>
      </c>
      <c r="BS25" s="64">
        <f t="shared" si="19"/>
        <v>1</v>
      </c>
      <c r="BT25" s="60">
        <f t="shared" si="11"/>
        <v>84685.709681005697</v>
      </c>
      <c r="BU25" s="33"/>
    </row>
    <row r="26" spans="2:73" s="22" customFormat="1" ht="13.5" x14ac:dyDescent="0.15">
      <c r="B26" s="541"/>
      <c r="C26" s="497">
        <v>6</v>
      </c>
      <c r="D26" s="498"/>
      <c r="E26" s="499">
        <f t="shared" si="12"/>
        <v>84685.709681005697</v>
      </c>
      <c r="F26" s="471"/>
      <c r="G26" s="471"/>
      <c r="H26" s="472"/>
      <c r="I26" s="470">
        <f t="shared" si="13"/>
        <v>59934.814967652244</v>
      </c>
      <c r="J26" s="471"/>
      <c r="K26" s="471"/>
      <c r="L26" s="472"/>
      <c r="M26" s="473">
        <f t="shared" si="14"/>
        <v>24750.894713353449</v>
      </c>
      <c r="N26" s="473"/>
      <c r="O26" s="473"/>
      <c r="P26" s="474"/>
      <c r="Q26" s="115">
        <f t="shared" si="15"/>
        <v>29641138.841056485</v>
      </c>
      <c r="R26" s="474">
        <f>PMT(AN26/100/2,I5*2,-I6)</f>
        <v>0</v>
      </c>
      <c r="S26" s="594"/>
      <c r="T26" s="594"/>
      <c r="U26" s="595"/>
      <c r="V26" s="474">
        <f>R26-Z26</f>
        <v>0</v>
      </c>
      <c r="W26" s="594"/>
      <c r="X26" s="594"/>
      <c r="Y26" s="595"/>
      <c r="Z26" s="474">
        <f>IF(I6=0,0,I6*AN26/100/2)</f>
        <v>0</v>
      </c>
      <c r="AA26" s="594"/>
      <c r="AB26" s="594"/>
      <c r="AC26" s="595"/>
      <c r="AD26" s="117">
        <f>IF(I6=0,0,I6-V26-BG26)</f>
        <v>0</v>
      </c>
      <c r="AE26" s="477">
        <f t="shared" ref="AE26:AE89" si="20">IF(M26&lt;=0,0,AE25+M26+Z26)</f>
        <v>149253.09914251958</v>
      </c>
      <c r="AF26" s="478"/>
      <c r="AG26" s="478"/>
      <c r="AH26" s="479"/>
      <c r="AI26" s="474">
        <f t="shared" si="0"/>
        <v>29641138.841056485</v>
      </c>
      <c r="AJ26" s="480"/>
      <c r="AK26" s="480"/>
      <c r="AL26" s="480"/>
      <c r="AM26" s="481"/>
      <c r="AN26" s="482">
        <f t="shared" si="1"/>
        <v>1</v>
      </c>
      <c r="AO26" s="483"/>
      <c r="AP26" s="484"/>
      <c r="AQ26" s="26"/>
      <c r="AR26" s="26"/>
      <c r="AS26" s="26"/>
      <c r="AT26" s="469"/>
      <c r="AU26" s="469"/>
      <c r="AV26" s="469"/>
      <c r="AW26" s="469"/>
      <c r="AX26" s="27"/>
      <c r="AY26" s="27">
        <f t="shared" si="2"/>
        <v>0</v>
      </c>
      <c r="AZ26" s="27">
        <f t="shared" si="16"/>
        <v>0</v>
      </c>
      <c r="BA26" s="27">
        <f t="shared" si="17"/>
        <v>0</v>
      </c>
      <c r="BB26" s="27">
        <f t="shared" si="3"/>
        <v>0</v>
      </c>
      <c r="BC26" s="27">
        <f t="shared" si="4"/>
        <v>0</v>
      </c>
      <c r="BD26" s="27">
        <f t="shared" si="5"/>
        <v>59934.814967652244</v>
      </c>
      <c r="BE26" s="27">
        <f t="shared" si="6"/>
        <v>24750.894713353449</v>
      </c>
      <c r="BF26" s="27">
        <f t="shared" si="7"/>
        <v>0</v>
      </c>
      <c r="BG26" s="27"/>
      <c r="BH26" s="27"/>
      <c r="BI26" s="65">
        <f>BI21</f>
        <v>1</v>
      </c>
      <c r="BJ26" s="66">
        <f>BJ21</f>
        <v>0.95</v>
      </c>
      <c r="BK26" s="59">
        <f>BK21</f>
        <v>1.1000000000000001</v>
      </c>
      <c r="BL26" s="66">
        <f>BL21</f>
        <v>1.02</v>
      </c>
      <c r="BM26" s="67">
        <f>BM21</f>
        <v>0.77</v>
      </c>
      <c r="BN26" s="61"/>
      <c r="BO26" s="61" t="str">
        <f t="shared" si="18"/>
        <v xml:space="preserve"> </v>
      </c>
      <c r="BP26" s="62" t="str">
        <f t="shared" si="8"/>
        <v xml:space="preserve"> </v>
      </c>
      <c r="BQ26" s="62" t="e">
        <f t="shared" si="9"/>
        <v>#VALUE!</v>
      </c>
      <c r="BR26" s="63">
        <f t="shared" si="10"/>
        <v>1</v>
      </c>
      <c r="BS26" s="64">
        <f t="shared" si="19"/>
        <v>1</v>
      </c>
      <c r="BT26" s="60">
        <f t="shared" si="11"/>
        <v>84685.709681005697</v>
      </c>
      <c r="BU26" s="33"/>
    </row>
    <row r="27" spans="2:73" s="22" customFormat="1" ht="13.5" x14ac:dyDescent="0.15">
      <c r="B27" s="541"/>
      <c r="C27" s="497">
        <v>7</v>
      </c>
      <c r="D27" s="498"/>
      <c r="E27" s="499">
        <f t="shared" si="12"/>
        <v>84685.709681005697</v>
      </c>
      <c r="F27" s="471"/>
      <c r="G27" s="471"/>
      <c r="H27" s="472"/>
      <c r="I27" s="470">
        <f t="shared" si="13"/>
        <v>59984.760646791954</v>
      </c>
      <c r="J27" s="471"/>
      <c r="K27" s="471"/>
      <c r="L27" s="472"/>
      <c r="M27" s="473">
        <f t="shared" si="14"/>
        <v>24700.94903421374</v>
      </c>
      <c r="N27" s="473"/>
      <c r="O27" s="473"/>
      <c r="P27" s="474"/>
      <c r="Q27" s="115">
        <f t="shared" si="15"/>
        <v>29581154.080409694</v>
      </c>
      <c r="R27" s="474"/>
      <c r="S27" s="594"/>
      <c r="T27" s="594"/>
      <c r="U27" s="595"/>
      <c r="V27" s="474"/>
      <c r="W27" s="594"/>
      <c r="X27" s="594"/>
      <c r="Y27" s="595"/>
      <c r="Z27" s="474"/>
      <c r="AA27" s="594"/>
      <c r="AB27" s="594"/>
      <c r="AC27" s="595"/>
      <c r="AD27" s="117">
        <f t="shared" ref="AD27:AD90" si="21">AD26-V27-BG27</f>
        <v>0</v>
      </c>
      <c r="AE27" s="477">
        <f t="shared" si="20"/>
        <v>173954.04817673331</v>
      </c>
      <c r="AF27" s="478"/>
      <c r="AG27" s="478"/>
      <c r="AH27" s="479"/>
      <c r="AI27" s="474">
        <f t="shared" si="0"/>
        <v>29581154.080409694</v>
      </c>
      <c r="AJ27" s="480"/>
      <c r="AK27" s="480"/>
      <c r="AL27" s="480"/>
      <c r="AM27" s="481"/>
      <c r="AN27" s="482">
        <f t="shared" si="1"/>
        <v>1</v>
      </c>
      <c r="AO27" s="483"/>
      <c r="AP27" s="484"/>
      <c r="AQ27" s="26"/>
      <c r="AR27" s="26"/>
      <c r="AS27" s="26"/>
      <c r="AT27" s="469"/>
      <c r="AU27" s="469"/>
      <c r="AV27" s="469"/>
      <c r="AW27" s="469"/>
      <c r="AX27" s="27"/>
      <c r="AY27" s="27">
        <f t="shared" si="2"/>
        <v>0</v>
      </c>
      <c r="AZ27" s="27">
        <f t="shared" si="16"/>
        <v>0</v>
      </c>
      <c r="BA27" s="27">
        <f t="shared" si="17"/>
        <v>0</v>
      </c>
      <c r="BB27" s="27">
        <f t="shared" si="3"/>
        <v>0</v>
      </c>
      <c r="BC27" s="27">
        <f t="shared" si="4"/>
        <v>0</v>
      </c>
      <c r="BD27" s="27">
        <f t="shared" si="5"/>
        <v>59984.760646791954</v>
      </c>
      <c r="BE27" s="27">
        <f t="shared" si="6"/>
        <v>24700.94903421374</v>
      </c>
      <c r="BF27" s="27">
        <f t="shared" si="7"/>
        <v>0</v>
      </c>
      <c r="BG27" s="27"/>
      <c r="BH27" s="27"/>
      <c r="BI27" s="72">
        <f t="shared" ref="BI27:BL27" si="22">BI21</f>
        <v>1</v>
      </c>
      <c r="BJ27" s="72">
        <f t="shared" si="22"/>
        <v>0.95</v>
      </c>
      <c r="BK27" s="72">
        <f t="shared" si="22"/>
        <v>1.1000000000000001</v>
      </c>
      <c r="BL27" s="72">
        <f t="shared" si="22"/>
        <v>1.02</v>
      </c>
      <c r="BM27" s="73">
        <f>BM21</f>
        <v>0.77</v>
      </c>
      <c r="BN27" s="61"/>
      <c r="BO27" s="61" t="str">
        <f t="shared" si="18"/>
        <v xml:space="preserve"> </v>
      </c>
      <c r="BP27" s="62" t="str">
        <f t="shared" si="8"/>
        <v xml:space="preserve"> </v>
      </c>
      <c r="BQ27" s="62" t="e">
        <f t="shared" si="9"/>
        <v>#VALUE!</v>
      </c>
      <c r="BR27" s="63">
        <f t="shared" si="10"/>
        <v>1</v>
      </c>
      <c r="BS27" s="64">
        <f t="shared" si="19"/>
        <v>1</v>
      </c>
      <c r="BT27" s="60">
        <f t="shared" si="11"/>
        <v>84685.709681005697</v>
      </c>
      <c r="BU27" s="33"/>
    </row>
    <row r="28" spans="2:73" s="22" customFormat="1" ht="13.5" x14ac:dyDescent="0.15">
      <c r="B28" s="541"/>
      <c r="C28" s="497">
        <v>8</v>
      </c>
      <c r="D28" s="498"/>
      <c r="E28" s="499">
        <f t="shared" si="12"/>
        <v>84685.709681005697</v>
      </c>
      <c r="F28" s="471"/>
      <c r="G28" s="471"/>
      <c r="H28" s="472"/>
      <c r="I28" s="470">
        <f t="shared" si="13"/>
        <v>60034.74794733095</v>
      </c>
      <c r="J28" s="471"/>
      <c r="K28" s="471"/>
      <c r="L28" s="472"/>
      <c r="M28" s="473">
        <f t="shared" si="14"/>
        <v>24650.961733674747</v>
      </c>
      <c r="N28" s="473"/>
      <c r="O28" s="473"/>
      <c r="P28" s="474"/>
      <c r="Q28" s="115">
        <f t="shared" si="15"/>
        <v>29521119.332462363</v>
      </c>
      <c r="R28" s="474"/>
      <c r="S28" s="594"/>
      <c r="T28" s="594"/>
      <c r="U28" s="595"/>
      <c r="V28" s="474"/>
      <c r="W28" s="594"/>
      <c r="X28" s="594"/>
      <c r="Y28" s="595"/>
      <c r="Z28" s="474"/>
      <c r="AA28" s="594"/>
      <c r="AB28" s="594"/>
      <c r="AC28" s="595"/>
      <c r="AD28" s="117">
        <f t="shared" si="21"/>
        <v>0</v>
      </c>
      <c r="AE28" s="477">
        <f t="shared" si="20"/>
        <v>198605.00991040806</v>
      </c>
      <c r="AF28" s="478"/>
      <c r="AG28" s="478"/>
      <c r="AH28" s="479"/>
      <c r="AI28" s="474">
        <f t="shared" si="0"/>
        <v>29521119.332462363</v>
      </c>
      <c r="AJ28" s="480"/>
      <c r="AK28" s="480"/>
      <c r="AL28" s="480"/>
      <c r="AM28" s="481"/>
      <c r="AN28" s="482">
        <f t="shared" si="1"/>
        <v>1</v>
      </c>
      <c r="AO28" s="483"/>
      <c r="AP28" s="484"/>
      <c r="AQ28" s="26"/>
      <c r="AR28" s="26"/>
      <c r="AS28" s="26"/>
      <c r="AT28" s="469"/>
      <c r="AU28" s="469"/>
      <c r="AV28" s="469"/>
      <c r="AW28" s="469"/>
      <c r="AX28" s="27"/>
      <c r="AY28" s="27">
        <f t="shared" si="2"/>
        <v>0</v>
      </c>
      <c r="AZ28" s="27">
        <f t="shared" si="16"/>
        <v>0</v>
      </c>
      <c r="BA28" s="27">
        <f t="shared" si="17"/>
        <v>0</v>
      </c>
      <c r="BB28" s="27">
        <f t="shared" si="3"/>
        <v>0</v>
      </c>
      <c r="BC28" s="27">
        <f t="shared" si="4"/>
        <v>0</v>
      </c>
      <c r="BD28" s="27">
        <f t="shared" si="5"/>
        <v>60034.74794733095</v>
      </c>
      <c r="BE28" s="27">
        <f t="shared" si="6"/>
        <v>24650.961733674747</v>
      </c>
      <c r="BF28" s="27">
        <f t="shared" si="7"/>
        <v>0</v>
      </c>
      <c r="BG28" s="27"/>
      <c r="BH28" s="27"/>
      <c r="BI28" s="65">
        <f>BI27</f>
        <v>1</v>
      </c>
      <c r="BJ28" s="66">
        <f>BJ27</f>
        <v>0.95</v>
      </c>
      <c r="BK28" s="59">
        <f>BK27</f>
        <v>1.1000000000000001</v>
      </c>
      <c r="BL28" s="66">
        <f>BL27</f>
        <v>1.02</v>
      </c>
      <c r="BM28" s="67">
        <f>BM27</f>
        <v>0.77</v>
      </c>
      <c r="BN28" s="61"/>
      <c r="BO28" s="61" t="str">
        <f t="shared" si="18"/>
        <v xml:space="preserve"> </v>
      </c>
      <c r="BP28" s="62" t="str">
        <f t="shared" si="8"/>
        <v xml:space="preserve"> </v>
      </c>
      <c r="BQ28" s="62" t="e">
        <f t="shared" si="9"/>
        <v>#VALUE!</v>
      </c>
      <c r="BR28" s="63">
        <f t="shared" si="10"/>
        <v>1</v>
      </c>
      <c r="BS28" s="64">
        <f t="shared" si="19"/>
        <v>1</v>
      </c>
      <c r="BT28" s="60">
        <f t="shared" si="11"/>
        <v>84685.709681005697</v>
      </c>
      <c r="BU28" s="33"/>
    </row>
    <row r="29" spans="2:73" s="22" customFormat="1" ht="13.5" x14ac:dyDescent="0.15">
      <c r="B29" s="541"/>
      <c r="C29" s="497">
        <v>9</v>
      </c>
      <c r="D29" s="498"/>
      <c r="E29" s="499">
        <f t="shared" si="12"/>
        <v>84685.709681005697</v>
      </c>
      <c r="F29" s="471"/>
      <c r="G29" s="471"/>
      <c r="H29" s="472"/>
      <c r="I29" s="470">
        <f t="shared" si="13"/>
        <v>60084.776903953723</v>
      </c>
      <c r="J29" s="471"/>
      <c r="K29" s="471"/>
      <c r="L29" s="472"/>
      <c r="M29" s="473">
        <f t="shared" si="14"/>
        <v>24600.93277705197</v>
      </c>
      <c r="N29" s="473"/>
      <c r="O29" s="473"/>
      <c r="P29" s="474"/>
      <c r="Q29" s="115">
        <f t="shared" si="15"/>
        <v>29461034.55555841</v>
      </c>
      <c r="R29" s="474"/>
      <c r="S29" s="594"/>
      <c r="T29" s="594"/>
      <c r="U29" s="595"/>
      <c r="V29" s="474"/>
      <c r="W29" s="594"/>
      <c r="X29" s="594"/>
      <c r="Y29" s="595"/>
      <c r="Z29" s="474"/>
      <c r="AA29" s="594"/>
      <c r="AB29" s="594"/>
      <c r="AC29" s="595"/>
      <c r="AD29" s="117">
        <f t="shared" si="21"/>
        <v>0</v>
      </c>
      <c r="AE29" s="477">
        <f t="shared" si="20"/>
        <v>223205.94268746002</v>
      </c>
      <c r="AF29" s="478"/>
      <c r="AG29" s="478"/>
      <c r="AH29" s="479"/>
      <c r="AI29" s="474">
        <f t="shared" si="0"/>
        <v>29461034.55555841</v>
      </c>
      <c r="AJ29" s="480"/>
      <c r="AK29" s="480"/>
      <c r="AL29" s="480"/>
      <c r="AM29" s="481"/>
      <c r="AN29" s="482">
        <f t="shared" si="1"/>
        <v>1</v>
      </c>
      <c r="AO29" s="483"/>
      <c r="AP29" s="484"/>
      <c r="AQ29" s="26"/>
      <c r="AR29" s="26"/>
      <c r="AS29" s="26"/>
      <c r="AT29" s="469"/>
      <c r="AU29" s="469"/>
      <c r="AV29" s="469"/>
      <c r="AW29" s="469"/>
      <c r="AX29" s="27"/>
      <c r="AY29" s="27">
        <f t="shared" si="2"/>
        <v>0</v>
      </c>
      <c r="AZ29" s="27">
        <f t="shared" si="16"/>
        <v>0</v>
      </c>
      <c r="BA29" s="27">
        <f t="shared" si="17"/>
        <v>0</v>
      </c>
      <c r="BB29" s="27">
        <f t="shared" si="3"/>
        <v>0</v>
      </c>
      <c r="BC29" s="27">
        <f t="shared" si="4"/>
        <v>0</v>
      </c>
      <c r="BD29" s="27">
        <f t="shared" si="5"/>
        <v>60084.776903953723</v>
      </c>
      <c r="BE29" s="27">
        <f t="shared" si="6"/>
        <v>24600.93277705197</v>
      </c>
      <c r="BF29" s="27">
        <f t="shared" si="7"/>
        <v>0</v>
      </c>
      <c r="BG29" s="27"/>
      <c r="BH29" s="27"/>
      <c r="BI29" s="65">
        <f>BI27</f>
        <v>1</v>
      </c>
      <c r="BJ29" s="66">
        <f>BJ27</f>
        <v>0.95</v>
      </c>
      <c r="BK29" s="59">
        <f>BK27</f>
        <v>1.1000000000000001</v>
      </c>
      <c r="BL29" s="66">
        <f>BL27</f>
        <v>1.02</v>
      </c>
      <c r="BM29" s="67">
        <f>BM27</f>
        <v>0.77</v>
      </c>
      <c r="BN29" s="61"/>
      <c r="BO29" s="61" t="str">
        <f t="shared" si="18"/>
        <v xml:space="preserve"> </v>
      </c>
      <c r="BP29" s="62" t="str">
        <f t="shared" si="8"/>
        <v xml:space="preserve"> </v>
      </c>
      <c r="BQ29" s="62" t="e">
        <f t="shared" si="9"/>
        <v>#VALUE!</v>
      </c>
      <c r="BR29" s="63">
        <f t="shared" si="10"/>
        <v>1</v>
      </c>
      <c r="BS29" s="64">
        <f t="shared" si="19"/>
        <v>1</v>
      </c>
      <c r="BT29" s="60">
        <f t="shared" si="11"/>
        <v>84685.709681005697</v>
      </c>
      <c r="BU29" s="33"/>
    </row>
    <row r="30" spans="2:73" s="22" customFormat="1" ht="13.5" x14ac:dyDescent="0.15">
      <c r="B30" s="541"/>
      <c r="C30" s="497">
        <v>10</v>
      </c>
      <c r="D30" s="498"/>
      <c r="E30" s="499">
        <f t="shared" si="12"/>
        <v>84685.709681005697</v>
      </c>
      <c r="F30" s="471"/>
      <c r="G30" s="471"/>
      <c r="H30" s="472"/>
      <c r="I30" s="470">
        <f t="shared" si="13"/>
        <v>60134.847551373692</v>
      </c>
      <c r="J30" s="471"/>
      <c r="K30" s="471"/>
      <c r="L30" s="472"/>
      <c r="M30" s="473">
        <f t="shared" si="14"/>
        <v>24550.862129632009</v>
      </c>
      <c r="N30" s="473"/>
      <c r="O30" s="473"/>
      <c r="P30" s="474"/>
      <c r="Q30" s="115">
        <f t="shared" si="15"/>
        <v>29400899.708007038</v>
      </c>
      <c r="R30" s="474"/>
      <c r="S30" s="594"/>
      <c r="T30" s="594"/>
      <c r="U30" s="595"/>
      <c r="V30" s="474"/>
      <c r="W30" s="594"/>
      <c r="X30" s="594"/>
      <c r="Y30" s="595"/>
      <c r="Z30" s="474"/>
      <c r="AA30" s="594"/>
      <c r="AB30" s="594"/>
      <c r="AC30" s="595"/>
      <c r="AD30" s="117">
        <f t="shared" si="21"/>
        <v>0</v>
      </c>
      <c r="AE30" s="477">
        <f t="shared" si="20"/>
        <v>247756.80481709202</v>
      </c>
      <c r="AF30" s="478"/>
      <c r="AG30" s="478"/>
      <c r="AH30" s="479"/>
      <c r="AI30" s="474">
        <f t="shared" si="0"/>
        <v>29400899.708007038</v>
      </c>
      <c r="AJ30" s="480"/>
      <c r="AK30" s="480"/>
      <c r="AL30" s="480"/>
      <c r="AM30" s="481"/>
      <c r="AN30" s="482">
        <f t="shared" si="1"/>
        <v>1</v>
      </c>
      <c r="AO30" s="483"/>
      <c r="AP30" s="484"/>
      <c r="AQ30" s="26"/>
      <c r="AR30" s="26"/>
      <c r="AS30" s="26"/>
      <c r="AT30" s="469"/>
      <c r="AU30" s="469"/>
      <c r="AV30" s="469"/>
      <c r="AW30" s="469"/>
      <c r="AX30" s="27"/>
      <c r="AY30" s="27">
        <f t="shared" si="2"/>
        <v>0</v>
      </c>
      <c r="AZ30" s="27">
        <f t="shared" si="16"/>
        <v>0</v>
      </c>
      <c r="BA30" s="27">
        <f t="shared" si="17"/>
        <v>0</v>
      </c>
      <c r="BB30" s="27">
        <f t="shared" si="3"/>
        <v>0</v>
      </c>
      <c r="BC30" s="27">
        <f t="shared" si="4"/>
        <v>0</v>
      </c>
      <c r="BD30" s="27">
        <f t="shared" si="5"/>
        <v>60134.847551373692</v>
      </c>
      <c r="BE30" s="27">
        <f t="shared" si="6"/>
        <v>24550.862129632009</v>
      </c>
      <c r="BF30" s="27">
        <f t="shared" si="7"/>
        <v>0</v>
      </c>
      <c r="BG30" s="27"/>
      <c r="BH30" s="27"/>
      <c r="BI30" s="65">
        <f>BI27</f>
        <v>1</v>
      </c>
      <c r="BJ30" s="66">
        <f>BJ27</f>
        <v>0.95</v>
      </c>
      <c r="BK30" s="59">
        <f>BK27</f>
        <v>1.1000000000000001</v>
      </c>
      <c r="BL30" s="66">
        <f>BL27</f>
        <v>1.02</v>
      </c>
      <c r="BM30" s="67">
        <f>BM27</f>
        <v>0.77</v>
      </c>
      <c r="BN30" s="61"/>
      <c r="BO30" s="61" t="str">
        <f t="shared" si="18"/>
        <v xml:space="preserve"> </v>
      </c>
      <c r="BP30" s="62" t="str">
        <f t="shared" si="8"/>
        <v xml:space="preserve"> </v>
      </c>
      <c r="BQ30" s="62" t="e">
        <f t="shared" si="9"/>
        <v>#VALUE!</v>
      </c>
      <c r="BR30" s="63">
        <f t="shared" si="10"/>
        <v>1</v>
      </c>
      <c r="BS30" s="64">
        <f t="shared" si="19"/>
        <v>1</v>
      </c>
      <c r="BT30" s="60">
        <f t="shared" si="11"/>
        <v>84685.709681005697</v>
      </c>
      <c r="BU30" s="33"/>
    </row>
    <row r="31" spans="2:73" s="22" customFormat="1" ht="13.5" x14ac:dyDescent="0.15">
      <c r="B31" s="541"/>
      <c r="C31" s="497">
        <v>11</v>
      </c>
      <c r="D31" s="498"/>
      <c r="E31" s="499">
        <f t="shared" si="12"/>
        <v>84685.709681005697</v>
      </c>
      <c r="F31" s="471"/>
      <c r="G31" s="471"/>
      <c r="H31" s="472"/>
      <c r="I31" s="470">
        <f t="shared" si="13"/>
        <v>60184.959924333161</v>
      </c>
      <c r="J31" s="471"/>
      <c r="K31" s="471"/>
      <c r="L31" s="472"/>
      <c r="M31" s="473">
        <f t="shared" si="14"/>
        <v>24500.749756672532</v>
      </c>
      <c r="N31" s="473"/>
      <c r="O31" s="473"/>
      <c r="P31" s="474"/>
      <c r="Q31" s="115">
        <f t="shared" si="15"/>
        <v>29340714.748082705</v>
      </c>
      <c r="R31" s="474"/>
      <c r="S31" s="594"/>
      <c r="T31" s="594"/>
      <c r="U31" s="595"/>
      <c r="V31" s="474"/>
      <c r="W31" s="594"/>
      <c r="X31" s="594"/>
      <c r="Y31" s="595"/>
      <c r="Z31" s="474"/>
      <c r="AA31" s="594"/>
      <c r="AB31" s="594"/>
      <c r="AC31" s="595"/>
      <c r="AD31" s="117">
        <f t="shared" si="21"/>
        <v>0</v>
      </c>
      <c r="AE31" s="477">
        <f t="shared" si="20"/>
        <v>272257.55457376456</v>
      </c>
      <c r="AF31" s="478"/>
      <c r="AG31" s="478"/>
      <c r="AH31" s="479"/>
      <c r="AI31" s="474">
        <f t="shared" si="0"/>
        <v>29340714.748082705</v>
      </c>
      <c r="AJ31" s="480"/>
      <c r="AK31" s="480"/>
      <c r="AL31" s="480"/>
      <c r="AM31" s="481"/>
      <c r="AN31" s="482">
        <f t="shared" si="1"/>
        <v>1</v>
      </c>
      <c r="AO31" s="483"/>
      <c r="AP31" s="484"/>
      <c r="AQ31" s="26"/>
      <c r="AR31" s="26"/>
      <c r="AS31" s="26"/>
      <c r="AT31" s="469"/>
      <c r="AU31" s="469"/>
      <c r="AV31" s="469"/>
      <c r="AW31" s="469"/>
      <c r="AX31" s="27"/>
      <c r="AY31" s="27">
        <f t="shared" si="2"/>
        <v>0</v>
      </c>
      <c r="AZ31" s="27">
        <f t="shared" si="16"/>
        <v>0</v>
      </c>
      <c r="BA31" s="27">
        <f t="shared" si="17"/>
        <v>0</v>
      </c>
      <c r="BB31" s="27">
        <f t="shared" si="3"/>
        <v>0</v>
      </c>
      <c r="BC31" s="27">
        <f t="shared" si="4"/>
        <v>0</v>
      </c>
      <c r="BD31" s="27">
        <f t="shared" si="5"/>
        <v>60184.959924333161</v>
      </c>
      <c r="BE31" s="27">
        <f t="shared" si="6"/>
        <v>24500.749756672532</v>
      </c>
      <c r="BF31" s="27">
        <f t="shared" si="7"/>
        <v>0</v>
      </c>
      <c r="BG31" s="27"/>
      <c r="BH31" s="27"/>
      <c r="BI31" s="65">
        <f>BI27</f>
        <v>1</v>
      </c>
      <c r="BJ31" s="66">
        <f>BJ27</f>
        <v>0.95</v>
      </c>
      <c r="BK31" s="59">
        <f>BK27</f>
        <v>1.1000000000000001</v>
      </c>
      <c r="BL31" s="66">
        <f>BL27</f>
        <v>1.02</v>
      </c>
      <c r="BM31" s="67">
        <f>BM27</f>
        <v>0.77</v>
      </c>
      <c r="BN31" s="61"/>
      <c r="BO31" s="61" t="str">
        <f t="shared" si="18"/>
        <v xml:space="preserve"> </v>
      </c>
      <c r="BP31" s="62" t="str">
        <f t="shared" si="8"/>
        <v xml:space="preserve"> </v>
      </c>
      <c r="BQ31" s="62" t="e">
        <f t="shared" si="9"/>
        <v>#VALUE!</v>
      </c>
      <c r="BR31" s="63">
        <f t="shared" si="10"/>
        <v>1</v>
      </c>
      <c r="BS31" s="64">
        <f t="shared" si="19"/>
        <v>1</v>
      </c>
      <c r="BT31" s="60">
        <f t="shared" si="11"/>
        <v>84685.709681005697</v>
      </c>
      <c r="BU31" s="33"/>
    </row>
    <row r="32" spans="2:73" s="22" customFormat="1" ht="13.5" x14ac:dyDescent="0.15">
      <c r="B32" s="593"/>
      <c r="C32" s="587">
        <v>12</v>
      </c>
      <c r="D32" s="588"/>
      <c r="E32" s="589">
        <f t="shared" si="12"/>
        <v>84685.709681005697</v>
      </c>
      <c r="F32" s="590"/>
      <c r="G32" s="590"/>
      <c r="H32" s="591"/>
      <c r="I32" s="578">
        <f t="shared" si="13"/>
        <v>60235.114057603438</v>
      </c>
      <c r="J32" s="590"/>
      <c r="K32" s="590"/>
      <c r="L32" s="591"/>
      <c r="M32" s="592">
        <f t="shared" si="14"/>
        <v>24450.595623402256</v>
      </c>
      <c r="N32" s="592"/>
      <c r="O32" s="592"/>
      <c r="P32" s="592"/>
      <c r="Q32" s="115">
        <f t="shared" si="15"/>
        <v>29280479.634025101</v>
      </c>
      <c r="R32" s="578">
        <f>IF((AD26-V26)&lt;0,AD26+Z32,IF(AD26-V26&lt;V26,AD26+Z32,R26))</f>
        <v>0</v>
      </c>
      <c r="S32" s="579"/>
      <c r="T32" s="579"/>
      <c r="U32" s="580"/>
      <c r="V32" s="578">
        <f>IF((AD26-V26)&lt;0,AD26,IF((AD26-V26)&gt;=0,R32-Z32))</f>
        <v>0</v>
      </c>
      <c r="W32" s="579"/>
      <c r="X32" s="579"/>
      <c r="Y32" s="580"/>
      <c r="Z32" s="604">
        <f>IF(AD26&gt;0,AD26*AN32/100/2,0)</f>
        <v>0</v>
      </c>
      <c r="AA32" s="610"/>
      <c r="AB32" s="610"/>
      <c r="AC32" s="618"/>
      <c r="AD32" s="120">
        <f t="shared" si="21"/>
        <v>0</v>
      </c>
      <c r="AE32" s="581">
        <f t="shared" si="20"/>
        <v>296708.15019716683</v>
      </c>
      <c r="AF32" s="582"/>
      <c r="AG32" s="582"/>
      <c r="AH32" s="583"/>
      <c r="AI32" s="474">
        <f t="shared" si="0"/>
        <v>29280479.634025101</v>
      </c>
      <c r="AJ32" s="480"/>
      <c r="AK32" s="480"/>
      <c r="AL32" s="480"/>
      <c r="AM32" s="481"/>
      <c r="AN32" s="584">
        <f t="shared" si="1"/>
        <v>1</v>
      </c>
      <c r="AO32" s="585"/>
      <c r="AP32" s="586"/>
      <c r="AQ32" s="25"/>
      <c r="AR32" s="25"/>
      <c r="AS32" s="25"/>
      <c r="AT32" s="469"/>
      <c r="AU32" s="469"/>
      <c r="AV32" s="469"/>
      <c r="AW32" s="469"/>
      <c r="AX32" s="27"/>
      <c r="AY32" s="27">
        <f t="shared" si="2"/>
        <v>0</v>
      </c>
      <c r="AZ32" s="27">
        <f t="shared" si="16"/>
        <v>0</v>
      </c>
      <c r="BA32" s="27">
        <f t="shared" si="17"/>
        <v>0</v>
      </c>
      <c r="BB32" s="27">
        <f t="shared" si="3"/>
        <v>0</v>
      </c>
      <c r="BC32" s="27">
        <f t="shared" si="4"/>
        <v>0</v>
      </c>
      <c r="BD32" s="27">
        <f t="shared" si="5"/>
        <v>60235.114057603438</v>
      </c>
      <c r="BE32" s="27">
        <f t="shared" si="6"/>
        <v>24450.595623402256</v>
      </c>
      <c r="BF32" s="27">
        <f t="shared" si="7"/>
        <v>0</v>
      </c>
      <c r="BG32" s="27"/>
      <c r="BH32" s="27"/>
      <c r="BI32" s="65">
        <f>BI27</f>
        <v>1</v>
      </c>
      <c r="BJ32" s="66">
        <f>BJ27</f>
        <v>0.95</v>
      </c>
      <c r="BK32" s="59">
        <f>BK27</f>
        <v>1.1000000000000001</v>
      </c>
      <c r="BL32" s="66">
        <f>BL27</f>
        <v>1.02</v>
      </c>
      <c r="BM32" s="67">
        <f>BM27</f>
        <v>0.77</v>
      </c>
      <c r="BN32" s="61"/>
      <c r="BO32" s="61" t="str">
        <f t="shared" si="18"/>
        <v xml:space="preserve"> </v>
      </c>
      <c r="BP32" s="62" t="str">
        <f t="shared" si="8"/>
        <v xml:space="preserve"> </v>
      </c>
      <c r="BQ32" s="62" t="e">
        <f t="shared" si="9"/>
        <v>#VALUE!</v>
      </c>
      <c r="BR32" s="63">
        <f t="shared" si="10"/>
        <v>1</v>
      </c>
      <c r="BS32" s="64">
        <f t="shared" si="19"/>
        <v>1</v>
      </c>
      <c r="BT32" s="60">
        <f t="shared" si="11"/>
        <v>84685.709681005697</v>
      </c>
      <c r="BU32" s="33"/>
    </row>
    <row r="33" spans="2:73" s="22" customFormat="1" ht="13.5" x14ac:dyDescent="0.15">
      <c r="B33" s="562">
        <v>2</v>
      </c>
      <c r="C33" s="565">
        <v>13</v>
      </c>
      <c r="D33" s="566"/>
      <c r="E33" s="567">
        <f t="shared" si="12"/>
        <v>84685.709681005697</v>
      </c>
      <c r="F33" s="533"/>
      <c r="G33" s="533"/>
      <c r="H33" s="534"/>
      <c r="I33" s="568">
        <f t="shared" si="13"/>
        <v>60285.309985984786</v>
      </c>
      <c r="J33" s="569"/>
      <c r="K33" s="569"/>
      <c r="L33" s="570"/>
      <c r="M33" s="571">
        <f t="shared" si="14"/>
        <v>24400.399695020915</v>
      </c>
      <c r="N33" s="571"/>
      <c r="O33" s="571"/>
      <c r="P33" s="571"/>
      <c r="Q33" s="30">
        <f t="shared" si="15"/>
        <v>29220194.324039117</v>
      </c>
      <c r="R33" s="568"/>
      <c r="S33" s="572"/>
      <c r="T33" s="572"/>
      <c r="U33" s="573"/>
      <c r="V33" s="568"/>
      <c r="W33" s="572"/>
      <c r="X33" s="572"/>
      <c r="Y33" s="573"/>
      <c r="Z33" s="568"/>
      <c r="AA33" s="572"/>
      <c r="AB33" s="572"/>
      <c r="AC33" s="573"/>
      <c r="AD33" s="119">
        <f t="shared" si="21"/>
        <v>0</v>
      </c>
      <c r="AE33" s="568">
        <f t="shared" si="20"/>
        <v>321108.54989218776</v>
      </c>
      <c r="AF33" s="569"/>
      <c r="AG33" s="569"/>
      <c r="AH33" s="570"/>
      <c r="AI33" s="568">
        <f t="shared" si="0"/>
        <v>29220194.324039117</v>
      </c>
      <c r="AJ33" s="569"/>
      <c r="AK33" s="569"/>
      <c r="AL33" s="569"/>
      <c r="AM33" s="574"/>
      <c r="AN33" s="575">
        <f t="shared" si="1"/>
        <v>1</v>
      </c>
      <c r="AO33" s="576"/>
      <c r="AP33" s="577"/>
      <c r="AQ33" s="51"/>
      <c r="AR33" s="51"/>
      <c r="AS33" s="51"/>
      <c r="AT33" s="469"/>
      <c r="AU33" s="469"/>
      <c r="AV33" s="469"/>
      <c r="AW33" s="469"/>
      <c r="AX33" s="27"/>
      <c r="AY33" s="27">
        <f t="shared" si="2"/>
        <v>0</v>
      </c>
      <c r="AZ33" s="27">
        <f t="shared" si="16"/>
        <v>0</v>
      </c>
      <c r="BA33" s="27">
        <f t="shared" si="17"/>
        <v>0</v>
      </c>
      <c r="BB33" s="27">
        <f t="shared" si="3"/>
        <v>0</v>
      </c>
      <c r="BC33" s="27">
        <f t="shared" si="4"/>
        <v>0</v>
      </c>
      <c r="BD33" s="27">
        <f t="shared" si="5"/>
        <v>60285.309985984786</v>
      </c>
      <c r="BE33" s="27">
        <f t="shared" si="6"/>
        <v>24400.399695020915</v>
      </c>
      <c r="BF33" s="27">
        <f t="shared" si="7"/>
        <v>0</v>
      </c>
      <c r="BG33" s="27"/>
      <c r="BH33" s="27"/>
      <c r="BI33" s="72">
        <f t="shared" ref="BI33:BL33" si="23">BI27</f>
        <v>1</v>
      </c>
      <c r="BJ33" s="72">
        <f t="shared" si="23"/>
        <v>0.95</v>
      </c>
      <c r="BK33" s="72">
        <f t="shared" si="23"/>
        <v>1.1000000000000001</v>
      </c>
      <c r="BL33" s="72">
        <f t="shared" si="23"/>
        <v>1.02</v>
      </c>
      <c r="BM33" s="73">
        <f>BM27</f>
        <v>0.77</v>
      </c>
      <c r="BN33" s="61"/>
      <c r="BO33" s="61" t="str">
        <f t="shared" si="18"/>
        <v xml:space="preserve"> </v>
      </c>
      <c r="BP33" s="62" t="str">
        <f t="shared" si="8"/>
        <v xml:space="preserve"> </v>
      </c>
      <c r="BQ33" s="62" t="e">
        <f t="shared" si="9"/>
        <v>#VALUE!</v>
      </c>
      <c r="BR33" s="63">
        <f t="shared" si="10"/>
        <v>1</v>
      </c>
      <c r="BS33" s="64">
        <f t="shared" si="19"/>
        <v>1</v>
      </c>
      <c r="BT33" s="60">
        <f t="shared" si="11"/>
        <v>84685.709681005697</v>
      </c>
      <c r="BU33" s="33"/>
    </row>
    <row r="34" spans="2:73" s="22" customFormat="1" ht="13.5" x14ac:dyDescent="0.15">
      <c r="B34" s="563"/>
      <c r="C34" s="535">
        <v>14</v>
      </c>
      <c r="D34" s="536"/>
      <c r="E34" s="537">
        <f t="shared" si="12"/>
        <v>84685.709681005697</v>
      </c>
      <c r="F34" s="486"/>
      <c r="G34" s="486"/>
      <c r="H34" s="538"/>
      <c r="I34" s="485">
        <f t="shared" si="13"/>
        <v>60335.54774430643</v>
      </c>
      <c r="J34" s="486"/>
      <c r="K34" s="486"/>
      <c r="L34" s="538"/>
      <c r="M34" s="539">
        <f t="shared" si="14"/>
        <v>24350.161936699264</v>
      </c>
      <c r="N34" s="539"/>
      <c r="O34" s="539"/>
      <c r="P34" s="539"/>
      <c r="Q34" s="121">
        <f t="shared" si="15"/>
        <v>29159858.776294809</v>
      </c>
      <c r="R34" s="485"/>
      <c r="S34" s="530"/>
      <c r="T34" s="530"/>
      <c r="U34" s="531"/>
      <c r="V34" s="485"/>
      <c r="W34" s="530"/>
      <c r="X34" s="530"/>
      <c r="Y34" s="531"/>
      <c r="Z34" s="485"/>
      <c r="AA34" s="530"/>
      <c r="AB34" s="530"/>
      <c r="AC34" s="531"/>
      <c r="AD34" s="118">
        <f t="shared" si="21"/>
        <v>0</v>
      </c>
      <c r="AE34" s="532">
        <f t="shared" si="20"/>
        <v>345458.711828887</v>
      </c>
      <c r="AF34" s="533"/>
      <c r="AG34" s="533"/>
      <c r="AH34" s="534"/>
      <c r="AI34" s="485">
        <f t="shared" si="0"/>
        <v>29159858.776294809</v>
      </c>
      <c r="AJ34" s="486"/>
      <c r="AK34" s="486"/>
      <c r="AL34" s="486"/>
      <c r="AM34" s="487"/>
      <c r="AN34" s="527">
        <f t="shared" si="1"/>
        <v>1</v>
      </c>
      <c r="AO34" s="528"/>
      <c r="AP34" s="529"/>
      <c r="AQ34" s="26"/>
      <c r="AR34" s="26"/>
      <c r="AS34" s="26"/>
      <c r="AT34" s="469"/>
      <c r="AU34" s="469"/>
      <c r="AV34" s="469"/>
      <c r="AW34" s="469"/>
      <c r="AX34" s="27"/>
      <c r="AY34" s="27">
        <f t="shared" si="2"/>
        <v>0</v>
      </c>
      <c r="AZ34" s="27">
        <f t="shared" si="16"/>
        <v>0</v>
      </c>
      <c r="BA34" s="27">
        <f t="shared" si="17"/>
        <v>0</v>
      </c>
      <c r="BB34" s="27">
        <f t="shared" si="3"/>
        <v>0</v>
      </c>
      <c r="BC34" s="27">
        <f t="shared" si="4"/>
        <v>0</v>
      </c>
      <c r="BD34" s="27">
        <f t="shared" si="5"/>
        <v>60335.54774430643</v>
      </c>
      <c r="BE34" s="27">
        <f t="shared" si="6"/>
        <v>24350.161936699264</v>
      </c>
      <c r="BF34" s="27">
        <f t="shared" si="7"/>
        <v>0</v>
      </c>
      <c r="BG34" s="27"/>
      <c r="BH34" s="27"/>
      <c r="BI34" s="65">
        <f>BI33</f>
        <v>1</v>
      </c>
      <c r="BJ34" s="66">
        <f>BJ33</f>
        <v>0.95</v>
      </c>
      <c r="BK34" s="59">
        <f>BK33</f>
        <v>1.1000000000000001</v>
      </c>
      <c r="BL34" s="66">
        <f>BL33</f>
        <v>1.02</v>
      </c>
      <c r="BM34" s="67">
        <f>BM33</f>
        <v>0.77</v>
      </c>
      <c r="BN34" s="61"/>
      <c r="BO34" s="61" t="str">
        <f t="shared" si="18"/>
        <v xml:space="preserve"> </v>
      </c>
      <c r="BP34" s="62" t="str">
        <f t="shared" si="8"/>
        <v xml:space="preserve"> </v>
      </c>
      <c r="BQ34" s="62" t="e">
        <f t="shared" si="9"/>
        <v>#VALUE!</v>
      </c>
      <c r="BR34" s="63">
        <f t="shared" si="10"/>
        <v>1</v>
      </c>
      <c r="BS34" s="64">
        <f t="shared" si="19"/>
        <v>1</v>
      </c>
      <c r="BT34" s="60">
        <f t="shared" si="11"/>
        <v>84685.709681005697</v>
      </c>
      <c r="BU34" s="33"/>
    </row>
    <row r="35" spans="2:73" s="22" customFormat="1" ht="13.5" x14ac:dyDescent="0.15">
      <c r="B35" s="563"/>
      <c r="C35" s="535">
        <v>15</v>
      </c>
      <c r="D35" s="536"/>
      <c r="E35" s="537">
        <f t="shared" si="12"/>
        <v>84685.709681005697</v>
      </c>
      <c r="F35" s="486"/>
      <c r="G35" s="486"/>
      <c r="H35" s="538"/>
      <c r="I35" s="485">
        <f t="shared" si="13"/>
        <v>60385.827367426697</v>
      </c>
      <c r="J35" s="486"/>
      <c r="K35" s="486"/>
      <c r="L35" s="538"/>
      <c r="M35" s="539">
        <f t="shared" si="14"/>
        <v>24299.882313579004</v>
      </c>
      <c r="N35" s="539"/>
      <c r="O35" s="539"/>
      <c r="P35" s="539"/>
      <c r="Q35" s="121">
        <f t="shared" si="15"/>
        <v>29099472.948927384</v>
      </c>
      <c r="R35" s="485"/>
      <c r="S35" s="530"/>
      <c r="T35" s="530"/>
      <c r="U35" s="531"/>
      <c r="V35" s="485"/>
      <c r="W35" s="530"/>
      <c r="X35" s="530"/>
      <c r="Y35" s="531"/>
      <c r="Z35" s="485"/>
      <c r="AA35" s="530"/>
      <c r="AB35" s="530"/>
      <c r="AC35" s="531"/>
      <c r="AD35" s="118">
        <f t="shared" si="21"/>
        <v>0</v>
      </c>
      <c r="AE35" s="532">
        <f t="shared" si="20"/>
        <v>369758.59414246603</v>
      </c>
      <c r="AF35" s="533"/>
      <c r="AG35" s="533"/>
      <c r="AH35" s="534"/>
      <c r="AI35" s="485">
        <f t="shared" si="0"/>
        <v>29099472.948927384</v>
      </c>
      <c r="AJ35" s="486"/>
      <c r="AK35" s="486"/>
      <c r="AL35" s="486"/>
      <c r="AM35" s="487"/>
      <c r="AN35" s="527">
        <f t="shared" si="1"/>
        <v>1</v>
      </c>
      <c r="AO35" s="528"/>
      <c r="AP35" s="529"/>
      <c r="AQ35" s="26"/>
      <c r="AR35" s="26"/>
      <c r="AS35" s="26"/>
      <c r="AT35" s="469"/>
      <c r="AU35" s="469"/>
      <c r="AV35" s="469"/>
      <c r="AW35" s="469"/>
      <c r="AX35" s="27"/>
      <c r="AY35" s="27">
        <f t="shared" si="2"/>
        <v>0</v>
      </c>
      <c r="AZ35" s="27">
        <f t="shared" si="16"/>
        <v>0</v>
      </c>
      <c r="BA35" s="27">
        <f t="shared" si="17"/>
        <v>0</v>
      </c>
      <c r="BB35" s="27">
        <f t="shared" si="3"/>
        <v>0</v>
      </c>
      <c r="BC35" s="27">
        <f t="shared" si="4"/>
        <v>0</v>
      </c>
      <c r="BD35" s="27">
        <f t="shared" si="5"/>
        <v>60385.827367426697</v>
      </c>
      <c r="BE35" s="27">
        <f t="shared" si="6"/>
        <v>24299.882313579004</v>
      </c>
      <c r="BF35" s="27">
        <f t="shared" si="7"/>
        <v>0</v>
      </c>
      <c r="BG35" s="27"/>
      <c r="BH35" s="27"/>
      <c r="BI35" s="65">
        <f>BI33</f>
        <v>1</v>
      </c>
      <c r="BJ35" s="66">
        <f>BJ33</f>
        <v>0.95</v>
      </c>
      <c r="BK35" s="59">
        <f>BK33</f>
        <v>1.1000000000000001</v>
      </c>
      <c r="BL35" s="66">
        <f>BL33</f>
        <v>1.02</v>
      </c>
      <c r="BM35" s="67">
        <f>BM33</f>
        <v>0.77</v>
      </c>
      <c r="BN35" s="61"/>
      <c r="BO35" s="61" t="str">
        <f t="shared" si="18"/>
        <v xml:space="preserve"> </v>
      </c>
      <c r="BP35" s="62" t="str">
        <f t="shared" si="8"/>
        <v xml:space="preserve"> </v>
      </c>
      <c r="BQ35" s="62" t="e">
        <f t="shared" si="9"/>
        <v>#VALUE!</v>
      </c>
      <c r="BR35" s="63">
        <f t="shared" si="10"/>
        <v>1</v>
      </c>
      <c r="BS35" s="64">
        <f t="shared" si="19"/>
        <v>1</v>
      </c>
      <c r="BT35" s="60">
        <f t="shared" si="11"/>
        <v>84685.709681005697</v>
      </c>
      <c r="BU35" s="33"/>
    </row>
    <row r="36" spans="2:73" s="22" customFormat="1" ht="13.5" x14ac:dyDescent="0.15">
      <c r="B36" s="563"/>
      <c r="C36" s="535">
        <v>16</v>
      </c>
      <c r="D36" s="536"/>
      <c r="E36" s="537">
        <f t="shared" si="12"/>
        <v>84685.709681005697</v>
      </c>
      <c r="F36" s="486"/>
      <c r="G36" s="486"/>
      <c r="H36" s="538"/>
      <c r="I36" s="485">
        <f t="shared" si="13"/>
        <v>60436.148890232871</v>
      </c>
      <c r="J36" s="486"/>
      <c r="K36" s="486"/>
      <c r="L36" s="538"/>
      <c r="M36" s="539">
        <f t="shared" si="14"/>
        <v>24249.560790772823</v>
      </c>
      <c r="N36" s="539"/>
      <c r="O36" s="539"/>
      <c r="P36" s="539"/>
      <c r="Q36" s="121">
        <f t="shared" si="15"/>
        <v>29039036.800037149</v>
      </c>
      <c r="R36" s="485"/>
      <c r="S36" s="530"/>
      <c r="T36" s="530"/>
      <c r="U36" s="531"/>
      <c r="V36" s="485"/>
      <c r="W36" s="530"/>
      <c r="X36" s="530"/>
      <c r="Y36" s="531"/>
      <c r="Z36" s="485"/>
      <c r="AA36" s="530"/>
      <c r="AB36" s="530"/>
      <c r="AC36" s="531"/>
      <c r="AD36" s="118">
        <f t="shared" si="21"/>
        <v>0</v>
      </c>
      <c r="AE36" s="532">
        <f t="shared" si="20"/>
        <v>394008.15493323887</v>
      </c>
      <c r="AF36" s="533"/>
      <c r="AG36" s="533"/>
      <c r="AH36" s="534"/>
      <c r="AI36" s="485">
        <f t="shared" si="0"/>
        <v>29039036.800037149</v>
      </c>
      <c r="AJ36" s="486"/>
      <c r="AK36" s="486"/>
      <c r="AL36" s="486"/>
      <c r="AM36" s="487"/>
      <c r="AN36" s="527">
        <f t="shared" si="1"/>
        <v>1</v>
      </c>
      <c r="AO36" s="528"/>
      <c r="AP36" s="529"/>
      <c r="AQ36" s="26"/>
      <c r="AR36" s="26"/>
      <c r="AS36" s="26"/>
      <c r="AT36" s="469"/>
      <c r="AU36" s="469"/>
      <c r="AV36" s="469"/>
      <c r="AW36" s="469"/>
      <c r="AX36" s="27"/>
      <c r="AY36" s="27">
        <f t="shared" si="2"/>
        <v>0</v>
      </c>
      <c r="AZ36" s="27">
        <f t="shared" si="16"/>
        <v>0</v>
      </c>
      <c r="BA36" s="27">
        <f t="shared" si="17"/>
        <v>0</v>
      </c>
      <c r="BB36" s="27">
        <f t="shared" si="3"/>
        <v>0</v>
      </c>
      <c r="BC36" s="27">
        <f t="shared" si="4"/>
        <v>0</v>
      </c>
      <c r="BD36" s="27">
        <f t="shared" si="5"/>
        <v>60436.148890232871</v>
      </c>
      <c r="BE36" s="27">
        <f t="shared" si="6"/>
        <v>24249.560790772823</v>
      </c>
      <c r="BF36" s="27">
        <f t="shared" si="7"/>
        <v>0</v>
      </c>
      <c r="BG36" s="27"/>
      <c r="BH36" s="27"/>
      <c r="BI36" s="65">
        <f>BI33</f>
        <v>1</v>
      </c>
      <c r="BJ36" s="66">
        <f>BJ33</f>
        <v>0.95</v>
      </c>
      <c r="BK36" s="59">
        <f>BK33</f>
        <v>1.1000000000000001</v>
      </c>
      <c r="BL36" s="66">
        <f>BL33</f>
        <v>1.02</v>
      </c>
      <c r="BM36" s="67">
        <f>BM33</f>
        <v>0.77</v>
      </c>
      <c r="BN36" s="61"/>
      <c r="BO36" s="61" t="str">
        <f t="shared" si="18"/>
        <v xml:space="preserve"> </v>
      </c>
      <c r="BP36" s="62" t="str">
        <f t="shared" si="8"/>
        <v xml:space="preserve"> </v>
      </c>
      <c r="BQ36" s="62" t="e">
        <f t="shared" si="9"/>
        <v>#VALUE!</v>
      </c>
      <c r="BR36" s="63">
        <f t="shared" si="10"/>
        <v>1</v>
      </c>
      <c r="BS36" s="64">
        <f t="shared" si="19"/>
        <v>1</v>
      </c>
      <c r="BT36" s="60">
        <f t="shared" si="11"/>
        <v>84685.709681005697</v>
      </c>
      <c r="BU36" s="33"/>
    </row>
    <row r="37" spans="2:73" s="22" customFormat="1" ht="13.5" x14ac:dyDescent="0.15">
      <c r="B37" s="563"/>
      <c r="C37" s="535">
        <v>17</v>
      </c>
      <c r="D37" s="536"/>
      <c r="E37" s="537">
        <f t="shared" si="12"/>
        <v>84685.709681005697</v>
      </c>
      <c r="F37" s="486"/>
      <c r="G37" s="486"/>
      <c r="H37" s="538"/>
      <c r="I37" s="485">
        <f t="shared" si="13"/>
        <v>60486.512347641401</v>
      </c>
      <c r="J37" s="486"/>
      <c r="K37" s="486"/>
      <c r="L37" s="538"/>
      <c r="M37" s="539">
        <f t="shared" si="14"/>
        <v>24199.197333364293</v>
      </c>
      <c r="N37" s="539"/>
      <c r="O37" s="539"/>
      <c r="P37" s="539"/>
      <c r="Q37" s="121">
        <f t="shared" si="15"/>
        <v>28978550.287689507</v>
      </c>
      <c r="R37" s="485"/>
      <c r="S37" s="530"/>
      <c r="T37" s="530"/>
      <c r="U37" s="531"/>
      <c r="V37" s="485"/>
      <c r="W37" s="530"/>
      <c r="X37" s="530"/>
      <c r="Y37" s="531"/>
      <c r="Z37" s="485"/>
      <c r="AA37" s="530"/>
      <c r="AB37" s="530"/>
      <c r="AC37" s="531"/>
      <c r="AD37" s="118">
        <f t="shared" si="21"/>
        <v>0</v>
      </c>
      <c r="AE37" s="532">
        <f t="shared" si="20"/>
        <v>418207.35226660315</v>
      </c>
      <c r="AF37" s="533"/>
      <c r="AG37" s="533"/>
      <c r="AH37" s="534"/>
      <c r="AI37" s="485">
        <f t="shared" si="0"/>
        <v>28978550.287689507</v>
      </c>
      <c r="AJ37" s="486"/>
      <c r="AK37" s="486"/>
      <c r="AL37" s="486"/>
      <c r="AM37" s="487"/>
      <c r="AN37" s="527">
        <f t="shared" si="1"/>
        <v>1</v>
      </c>
      <c r="AO37" s="528"/>
      <c r="AP37" s="529"/>
      <c r="AQ37" s="26"/>
      <c r="AR37" s="26"/>
      <c r="AS37" s="26"/>
      <c r="AT37" s="469"/>
      <c r="AU37" s="469"/>
      <c r="AV37" s="469"/>
      <c r="AW37" s="469"/>
      <c r="AX37" s="27"/>
      <c r="AY37" s="27">
        <f t="shared" si="2"/>
        <v>0</v>
      </c>
      <c r="AZ37" s="27">
        <f t="shared" si="16"/>
        <v>0</v>
      </c>
      <c r="BA37" s="27">
        <f t="shared" si="17"/>
        <v>0</v>
      </c>
      <c r="BB37" s="27">
        <f t="shared" si="3"/>
        <v>0</v>
      </c>
      <c r="BC37" s="27">
        <f t="shared" si="4"/>
        <v>0</v>
      </c>
      <c r="BD37" s="27">
        <f t="shared" si="5"/>
        <v>60486.512347641401</v>
      </c>
      <c r="BE37" s="27">
        <f t="shared" si="6"/>
        <v>24199.197333364293</v>
      </c>
      <c r="BF37" s="27">
        <f t="shared" si="7"/>
        <v>0</v>
      </c>
      <c r="BG37" s="27"/>
      <c r="BH37" s="27"/>
      <c r="BI37" s="65">
        <f>BI33</f>
        <v>1</v>
      </c>
      <c r="BJ37" s="66">
        <f>BJ33</f>
        <v>0.95</v>
      </c>
      <c r="BK37" s="59">
        <f>BK33</f>
        <v>1.1000000000000001</v>
      </c>
      <c r="BL37" s="66">
        <f>BL33</f>
        <v>1.02</v>
      </c>
      <c r="BM37" s="67">
        <f>BM33</f>
        <v>0.77</v>
      </c>
      <c r="BN37" s="61"/>
      <c r="BO37" s="61" t="str">
        <f t="shared" si="18"/>
        <v xml:space="preserve"> </v>
      </c>
      <c r="BP37" s="62" t="str">
        <f t="shared" si="8"/>
        <v xml:space="preserve"> </v>
      </c>
      <c r="BQ37" s="62" t="e">
        <f t="shared" si="9"/>
        <v>#VALUE!</v>
      </c>
      <c r="BR37" s="63">
        <f t="shared" si="10"/>
        <v>1</v>
      </c>
      <c r="BS37" s="64">
        <f t="shared" si="19"/>
        <v>1</v>
      </c>
      <c r="BT37" s="60">
        <f t="shared" si="11"/>
        <v>84685.709681005697</v>
      </c>
      <c r="BU37" s="33"/>
    </row>
    <row r="38" spans="2:73" s="22" customFormat="1" ht="13.5" x14ac:dyDescent="0.15">
      <c r="B38" s="563"/>
      <c r="C38" s="535">
        <v>18</v>
      </c>
      <c r="D38" s="536"/>
      <c r="E38" s="537">
        <f t="shared" si="12"/>
        <v>84685.709681005697</v>
      </c>
      <c r="F38" s="486"/>
      <c r="G38" s="486"/>
      <c r="H38" s="538"/>
      <c r="I38" s="485">
        <f t="shared" si="13"/>
        <v>60536.917774597779</v>
      </c>
      <c r="J38" s="486"/>
      <c r="K38" s="486"/>
      <c r="L38" s="538"/>
      <c r="M38" s="539">
        <f t="shared" si="14"/>
        <v>24148.791906407921</v>
      </c>
      <c r="N38" s="539"/>
      <c r="O38" s="539"/>
      <c r="P38" s="539"/>
      <c r="Q38" s="121">
        <f t="shared" si="15"/>
        <v>28918013.369914908</v>
      </c>
      <c r="R38" s="559">
        <f>IF((AD32-V32)&lt;0,AD32+Z38,IF(AD32-V32&lt;V32,AD32+Z38,R32))</f>
        <v>0</v>
      </c>
      <c r="S38" s="560"/>
      <c r="T38" s="560"/>
      <c r="U38" s="561"/>
      <c r="V38" s="485">
        <f>IF((AD32-V32)&lt;0,AD32,IF((AD32-V32)&gt;=0,R38-Z38))</f>
        <v>0</v>
      </c>
      <c r="W38" s="530"/>
      <c r="X38" s="530"/>
      <c r="Y38" s="531"/>
      <c r="Z38" s="485">
        <f>IF(AD32&gt;0,AD32*AN38/100/2,0)</f>
        <v>0</v>
      </c>
      <c r="AA38" s="530"/>
      <c r="AB38" s="530"/>
      <c r="AC38" s="531"/>
      <c r="AD38" s="118">
        <f t="shared" si="21"/>
        <v>0</v>
      </c>
      <c r="AE38" s="532">
        <f t="shared" si="20"/>
        <v>442356.14417301107</v>
      </c>
      <c r="AF38" s="533"/>
      <c r="AG38" s="533"/>
      <c r="AH38" s="534"/>
      <c r="AI38" s="485">
        <f t="shared" si="0"/>
        <v>28918013.369914908</v>
      </c>
      <c r="AJ38" s="486"/>
      <c r="AK38" s="486"/>
      <c r="AL38" s="486"/>
      <c r="AM38" s="487"/>
      <c r="AN38" s="527">
        <f t="shared" si="1"/>
        <v>1</v>
      </c>
      <c r="AO38" s="528"/>
      <c r="AP38" s="529"/>
      <c r="AQ38" s="26"/>
      <c r="AR38" s="26"/>
      <c r="AS38" s="26"/>
      <c r="AT38" s="469"/>
      <c r="AU38" s="469"/>
      <c r="AV38" s="469"/>
      <c r="AW38" s="469"/>
      <c r="AX38" s="27"/>
      <c r="AY38" s="27">
        <f t="shared" si="2"/>
        <v>0</v>
      </c>
      <c r="AZ38" s="27">
        <f t="shared" si="16"/>
        <v>0</v>
      </c>
      <c r="BA38" s="27">
        <f t="shared" si="17"/>
        <v>0</v>
      </c>
      <c r="BB38" s="27">
        <f t="shared" si="3"/>
        <v>0</v>
      </c>
      <c r="BC38" s="27">
        <f t="shared" si="4"/>
        <v>0</v>
      </c>
      <c r="BD38" s="27">
        <f t="shared" si="5"/>
        <v>60536.917774597779</v>
      </c>
      <c r="BE38" s="27">
        <f t="shared" si="6"/>
        <v>24148.791906407921</v>
      </c>
      <c r="BF38" s="27">
        <f t="shared" si="7"/>
        <v>0</v>
      </c>
      <c r="BG38" s="27"/>
      <c r="BH38" s="27"/>
      <c r="BI38" s="65">
        <f>BI33</f>
        <v>1</v>
      </c>
      <c r="BJ38" s="66">
        <f>BJ33</f>
        <v>0.95</v>
      </c>
      <c r="BK38" s="59">
        <f>BK33</f>
        <v>1.1000000000000001</v>
      </c>
      <c r="BL38" s="66">
        <f>BL33</f>
        <v>1.02</v>
      </c>
      <c r="BM38" s="67">
        <f>BM33</f>
        <v>0.77</v>
      </c>
      <c r="BN38" s="61"/>
      <c r="BO38" s="61" t="str">
        <f t="shared" si="18"/>
        <v xml:space="preserve"> </v>
      </c>
      <c r="BP38" s="62" t="str">
        <f t="shared" si="8"/>
        <v xml:space="preserve"> </v>
      </c>
      <c r="BQ38" s="62" t="e">
        <f t="shared" si="9"/>
        <v>#VALUE!</v>
      </c>
      <c r="BR38" s="63">
        <f t="shared" si="10"/>
        <v>1</v>
      </c>
      <c r="BS38" s="64">
        <f t="shared" si="19"/>
        <v>1</v>
      </c>
      <c r="BT38" s="60">
        <f t="shared" si="11"/>
        <v>84685.709681005697</v>
      </c>
      <c r="BU38" s="33"/>
    </row>
    <row r="39" spans="2:73" s="22" customFormat="1" ht="13.5" x14ac:dyDescent="0.15">
      <c r="B39" s="563"/>
      <c r="C39" s="535">
        <v>19</v>
      </c>
      <c r="D39" s="536"/>
      <c r="E39" s="537">
        <f t="shared" si="12"/>
        <v>84685.709681005697</v>
      </c>
      <c r="F39" s="486"/>
      <c r="G39" s="486"/>
      <c r="H39" s="538"/>
      <c r="I39" s="485">
        <f t="shared" si="13"/>
        <v>60587.365206076603</v>
      </c>
      <c r="J39" s="486"/>
      <c r="K39" s="486"/>
      <c r="L39" s="538"/>
      <c r="M39" s="539">
        <f t="shared" si="14"/>
        <v>24098.34447492909</v>
      </c>
      <c r="N39" s="539"/>
      <c r="O39" s="539"/>
      <c r="P39" s="539"/>
      <c r="Q39" s="121">
        <f t="shared" si="15"/>
        <v>28857426.00470883</v>
      </c>
      <c r="R39" s="485"/>
      <c r="S39" s="530"/>
      <c r="T39" s="530"/>
      <c r="U39" s="531"/>
      <c r="V39" s="485"/>
      <c r="W39" s="530"/>
      <c r="X39" s="530"/>
      <c r="Y39" s="531"/>
      <c r="Z39" s="485"/>
      <c r="AA39" s="530"/>
      <c r="AB39" s="530"/>
      <c r="AC39" s="531"/>
      <c r="AD39" s="118">
        <f t="shared" si="21"/>
        <v>0</v>
      </c>
      <c r="AE39" s="532">
        <f t="shared" si="20"/>
        <v>466454.48864794016</v>
      </c>
      <c r="AF39" s="533"/>
      <c r="AG39" s="533"/>
      <c r="AH39" s="534"/>
      <c r="AI39" s="485">
        <f t="shared" si="0"/>
        <v>28857426.00470883</v>
      </c>
      <c r="AJ39" s="486"/>
      <c r="AK39" s="486"/>
      <c r="AL39" s="486"/>
      <c r="AM39" s="487"/>
      <c r="AN39" s="527">
        <f t="shared" si="1"/>
        <v>1</v>
      </c>
      <c r="AO39" s="528"/>
      <c r="AP39" s="529"/>
      <c r="AQ39" s="26"/>
      <c r="AR39" s="26"/>
      <c r="AS39" s="26"/>
      <c r="AT39" s="469"/>
      <c r="AU39" s="469"/>
      <c r="AV39" s="469"/>
      <c r="AW39" s="469"/>
      <c r="AX39" s="27"/>
      <c r="AY39" s="27">
        <f t="shared" si="2"/>
        <v>0</v>
      </c>
      <c r="AZ39" s="27">
        <f t="shared" si="16"/>
        <v>0</v>
      </c>
      <c r="BA39" s="27">
        <f t="shared" si="17"/>
        <v>0</v>
      </c>
      <c r="BB39" s="27">
        <f t="shared" si="3"/>
        <v>0</v>
      </c>
      <c r="BC39" s="27">
        <f t="shared" si="4"/>
        <v>0</v>
      </c>
      <c r="BD39" s="27">
        <f t="shared" si="5"/>
        <v>60587.365206076603</v>
      </c>
      <c r="BE39" s="27">
        <f t="shared" si="6"/>
        <v>24098.34447492909</v>
      </c>
      <c r="BF39" s="27">
        <f t="shared" si="7"/>
        <v>0</v>
      </c>
      <c r="BG39" s="27"/>
      <c r="BH39" s="27"/>
      <c r="BI39" s="72">
        <f t="shared" ref="BI39:BL39" si="24">BI33</f>
        <v>1</v>
      </c>
      <c r="BJ39" s="72">
        <f t="shared" si="24"/>
        <v>0.95</v>
      </c>
      <c r="BK39" s="72">
        <f t="shared" si="24"/>
        <v>1.1000000000000001</v>
      </c>
      <c r="BL39" s="72">
        <f t="shared" si="24"/>
        <v>1.02</v>
      </c>
      <c r="BM39" s="73">
        <f>BM33</f>
        <v>0.77</v>
      </c>
      <c r="BN39" s="61"/>
      <c r="BO39" s="61" t="str">
        <f t="shared" si="18"/>
        <v xml:space="preserve"> </v>
      </c>
      <c r="BP39" s="62" t="str">
        <f t="shared" si="8"/>
        <v xml:space="preserve"> </v>
      </c>
      <c r="BQ39" s="62" t="e">
        <f t="shared" si="9"/>
        <v>#VALUE!</v>
      </c>
      <c r="BR39" s="63">
        <f t="shared" si="10"/>
        <v>1</v>
      </c>
      <c r="BS39" s="64">
        <f t="shared" si="19"/>
        <v>1</v>
      </c>
      <c r="BT39" s="60">
        <f t="shared" si="11"/>
        <v>84685.709681005697</v>
      </c>
      <c r="BU39" s="33"/>
    </row>
    <row r="40" spans="2:73" s="22" customFormat="1" ht="13.5" x14ac:dyDescent="0.15">
      <c r="B40" s="563"/>
      <c r="C40" s="535">
        <v>20</v>
      </c>
      <c r="D40" s="536"/>
      <c r="E40" s="537">
        <f t="shared" si="12"/>
        <v>84685.709681005697</v>
      </c>
      <c r="F40" s="486"/>
      <c r="G40" s="486"/>
      <c r="H40" s="538"/>
      <c r="I40" s="485">
        <f t="shared" si="13"/>
        <v>60637.854677081676</v>
      </c>
      <c r="J40" s="486"/>
      <c r="K40" s="486"/>
      <c r="L40" s="538"/>
      <c r="M40" s="539">
        <f t="shared" si="14"/>
        <v>24047.855003924025</v>
      </c>
      <c r="N40" s="539"/>
      <c r="O40" s="539"/>
      <c r="P40" s="539"/>
      <c r="Q40" s="121">
        <f t="shared" si="15"/>
        <v>28796788.150031749</v>
      </c>
      <c r="R40" s="485"/>
      <c r="S40" s="530"/>
      <c r="T40" s="530"/>
      <c r="U40" s="531"/>
      <c r="V40" s="485"/>
      <c r="W40" s="530"/>
      <c r="X40" s="530"/>
      <c r="Y40" s="531"/>
      <c r="Z40" s="485"/>
      <c r="AA40" s="530"/>
      <c r="AB40" s="530"/>
      <c r="AC40" s="531"/>
      <c r="AD40" s="118">
        <f t="shared" si="21"/>
        <v>0</v>
      </c>
      <c r="AE40" s="532">
        <f t="shared" si="20"/>
        <v>490502.34365186421</v>
      </c>
      <c r="AF40" s="533"/>
      <c r="AG40" s="533"/>
      <c r="AH40" s="534"/>
      <c r="AI40" s="485">
        <f t="shared" si="0"/>
        <v>28796788.150031749</v>
      </c>
      <c r="AJ40" s="486"/>
      <c r="AK40" s="486"/>
      <c r="AL40" s="486"/>
      <c r="AM40" s="487"/>
      <c r="AN40" s="527">
        <f t="shared" si="1"/>
        <v>1</v>
      </c>
      <c r="AO40" s="528"/>
      <c r="AP40" s="529"/>
      <c r="AQ40" s="26"/>
      <c r="AR40" s="26"/>
      <c r="AS40" s="26"/>
      <c r="AT40" s="469"/>
      <c r="AU40" s="469"/>
      <c r="AV40" s="469"/>
      <c r="AW40" s="469"/>
      <c r="AX40" s="27"/>
      <c r="AY40" s="27">
        <f t="shared" si="2"/>
        <v>0</v>
      </c>
      <c r="AZ40" s="27">
        <f t="shared" si="16"/>
        <v>0</v>
      </c>
      <c r="BA40" s="27">
        <f t="shared" si="17"/>
        <v>0</v>
      </c>
      <c r="BB40" s="27">
        <f t="shared" si="3"/>
        <v>0</v>
      </c>
      <c r="BC40" s="27">
        <f t="shared" si="4"/>
        <v>0</v>
      </c>
      <c r="BD40" s="27">
        <f t="shared" si="5"/>
        <v>60637.854677081676</v>
      </c>
      <c r="BE40" s="27">
        <f t="shared" si="6"/>
        <v>24047.855003924025</v>
      </c>
      <c r="BF40" s="27">
        <f t="shared" si="7"/>
        <v>0</v>
      </c>
      <c r="BG40" s="27"/>
      <c r="BH40" s="27"/>
      <c r="BI40" s="65">
        <f>BI39</f>
        <v>1</v>
      </c>
      <c r="BJ40" s="66">
        <f>BJ39</f>
        <v>0.95</v>
      </c>
      <c r="BK40" s="59">
        <f>BK39</f>
        <v>1.1000000000000001</v>
      </c>
      <c r="BL40" s="66">
        <f>BL39</f>
        <v>1.02</v>
      </c>
      <c r="BM40" s="67">
        <f>BM39</f>
        <v>0.77</v>
      </c>
      <c r="BN40" s="61"/>
      <c r="BO40" s="61" t="str">
        <f t="shared" si="18"/>
        <v xml:space="preserve"> </v>
      </c>
      <c r="BP40" s="62" t="str">
        <f t="shared" si="8"/>
        <v xml:space="preserve"> </v>
      </c>
      <c r="BQ40" s="62" t="e">
        <f t="shared" si="9"/>
        <v>#VALUE!</v>
      </c>
      <c r="BR40" s="63">
        <f t="shared" si="10"/>
        <v>1</v>
      </c>
      <c r="BS40" s="64">
        <f t="shared" si="19"/>
        <v>1</v>
      </c>
      <c r="BT40" s="60">
        <f t="shared" si="11"/>
        <v>84685.709681005697</v>
      </c>
      <c r="BU40" s="33"/>
    </row>
    <row r="41" spans="2:73" s="22" customFormat="1" ht="13.5" x14ac:dyDescent="0.15">
      <c r="B41" s="563"/>
      <c r="C41" s="535">
        <v>21</v>
      </c>
      <c r="D41" s="536"/>
      <c r="E41" s="537">
        <f t="shared" si="12"/>
        <v>84685.709681005697</v>
      </c>
      <c r="F41" s="486"/>
      <c r="G41" s="486"/>
      <c r="H41" s="538"/>
      <c r="I41" s="485">
        <f t="shared" si="13"/>
        <v>60688.386222645902</v>
      </c>
      <c r="J41" s="486"/>
      <c r="K41" s="486"/>
      <c r="L41" s="538"/>
      <c r="M41" s="539">
        <f t="shared" si="14"/>
        <v>23997.323458359791</v>
      </c>
      <c r="N41" s="539"/>
      <c r="O41" s="539"/>
      <c r="P41" s="539"/>
      <c r="Q41" s="121">
        <f t="shared" si="15"/>
        <v>28736099.763809104</v>
      </c>
      <c r="R41" s="485"/>
      <c r="S41" s="530"/>
      <c r="T41" s="530"/>
      <c r="U41" s="531"/>
      <c r="V41" s="485"/>
      <c r="W41" s="530"/>
      <c r="X41" s="530"/>
      <c r="Y41" s="531"/>
      <c r="Z41" s="485"/>
      <c r="AA41" s="530"/>
      <c r="AB41" s="530"/>
      <c r="AC41" s="531"/>
      <c r="AD41" s="118">
        <f t="shared" si="21"/>
        <v>0</v>
      </c>
      <c r="AE41" s="532">
        <f t="shared" si="20"/>
        <v>514499.66711022402</v>
      </c>
      <c r="AF41" s="533"/>
      <c r="AG41" s="533"/>
      <c r="AH41" s="534"/>
      <c r="AI41" s="485">
        <f t="shared" si="0"/>
        <v>28736099.763809104</v>
      </c>
      <c r="AJ41" s="486"/>
      <c r="AK41" s="486"/>
      <c r="AL41" s="486"/>
      <c r="AM41" s="487"/>
      <c r="AN41" s="527">
        <f t="shared" si="1"/>
        <v>1</v>
      </c>
      <c r="AO41" s="528"/>
      <c r="AP41" s="529"/>
      <c r="AQ41" s="26"/>
      <c r="AR41" s="26"/>
      <c r="AS41" s="26"/>
      <c r="AT41" s="469"/>
      <c r="AU41" s="469"/>
      <c r="AV41" s="469"/>
      <c r="AW41" s="469"/>
      <c r="AX41" s="27"/>
      <c r="AY41" s="27">
        <f t="shared" si="2"/>
        <v>0</v>
      </c>
      <c r="AZ41" s="27">
        <f t="shared" si="16"/>
        <v>0</v>
      </c>
      <c r="BA41" s="27">
        <f t="shared" si="17"/>
        <v>0</v>
      </c>
      <c r="BB41" s="27">
        <f t="shared" si="3"/>
        <v>0</v>
      </c>
      <c r="BC41" s="27">
        <f t="shared" si="4"/>
        <v>0</v>
      </c>
      <c r="BD41" s="27">
        <f t="shared" si="5"/>
        <v>60688.386222645902</v>
      </c>
      <c r="BE41" s="27">
        <f t="shared" si="6"/>
        <v>23997.323458359791</v>
      </c>
      <c r="BF41" s="27">
        <f t="shared" si="7"/>
        <v>0</v>
      </c>
      <c r="BG41" s="27"/>
      <c r="BH41" s="27"/>
      <c r="BI41" s="65">
        <f>BI39</f>
        <v>1</v>
      </c>
      <c r="BJ41" s="66">
        <f>BJ39</f>
        <v>0.95</v>
      </c>
      <c r="BK41" s="59">
        <f>BK39</f>
        <v>1.1000000000000001</v>
      </c>
      <c r="BL41" s="66">
        <f>BL39</f>
        <v>1.02</v>
      </c>
      <c r="BM41" s="67">
        <f>BM39</f>
        <v>0.77</v>
      </c>
      <c r="BN41" s="61"/>
      <c r="BO41" s="61" t="str">
        <f t="shared" si="18"/>
        <v xml:space="preserve"> </v>
      </c>
      <c r="BP41" s="62" t="str">
        <f t="shared" si="8"/>
        <v xml:space="preserve"> </v>
      </c>
      <c r="BQ41" s="62" t="e">
        <f t="shared" si="9"/>
        <v>#VALUE!</v>
      </c>
      <c r="BR41" s="63">
        <f t="shared" si="10"/>
        <v>1</v>
      </c>
      <c r="BS41" s="64">
        <f t="shared" si="19"/>
        <v>1</v>
      </c>
      <c r="BT41" s="60">
        <f t="shared" si="11"/>
        <v>84685.709681005697</v>
      </c>
      <c r="BU41" s="33"/>
    </row>
    <row r="42" spans="2:73" s="22" customFormat="1" ht="13.5" x14ac:dyDescent="0.15">
      <c r="B42" s="563"/>
      <c r="C42" s="535">
        <v>22</v>
      </c>
      <c r="D42" s="536"/>
      <c r="E42" s="537">
        <f t="shared" si="12"/>
        <v>84685.709681005697</v>
      </c>
      <c r="F42" s="486"/>
      <c r="G42" s="486"/>
      <c r="H42" s="538"/>
      <c r="I42" s="485">
        <f t="shared" si="13"/>
        <v>60738.959877831439</v>
      </c>
      <c r="J42" s="486"/>
      <c r="K42" s="486"/>
      <c r="L42" s="538"/>
      <c r="M42" s="539">
        <f t="shared" si="14"/>
        <v>23946.749803174254</v>
      </c>
      <c r="N42" s="539"/>
      <c r="O42" s="539"/>
      <c r="P42" s="539"/>
      <c r="Q42" s="121">
        <f t="shared" si="15"/>
        <v>28675360.803931274</v>
      </c>
      <c r="R42" s="485"/>
      <c r="S42" s="530"/>
      <c r="T42" s="530"/>
      <c r="U42" s="531"/>
      <c r="V42" s="485"/>
      <c r="W42" s="530"/>
      <c r="X42" s="530"/>
      <c r="Y42" s="531"/>
      <c r="Z42" s="485"/>
      <c r="AA42" s="530"/>
      <c r="AB42" s="530"/>
      <c r="AC42" s="531"/>
      <c r="AD42" s="118">
        <f t="shared" si="21"/>
        <v>0</v>
      </c>
      <c r="AE42" s="532">
        <f t="shared" si="20"/>
        <v>538446.41691339831</v>
      </c>
      <c r="AF42" s="533"/>
      <c r="AG42" s="533"/>
      <c r="AH42" s="534"/>
      <c r="AI42" s="485">
        <f t="shared" si="0"/>
        <v>28675360.803931274</v>
      </c>
      <c r="AJ42" s="486"/>
      <c r="AK42" s="486"/>
      <c r="AL42" s="486"/>
      <c r="AM42" s="487"/>
      <c r="AN42" s="527">
        <f t="shared" si="1"/>
        <v>1</v>
      </c>
      <c r="AO42" s="528"/>
      <c r="AP42" s="529"/>
      <c r="AQ42" s="26"/>
      <c r="AR42" s="26"/>
      <c r="AS42" s="26"/>
      <c r="AT42" s="469"/>
      <c r="AU42" s="469"/>
      <c r="AV42" s="469"/>
      <c r="AW42" s="469"/>
      <c r="AX42" s="27"/>
      <c r="AY42" s="27">
        <f t="shared" si="2"/>
        <v>0</v>
      </c>
      <c r="AZ42" s="27">
        <f t="shared" si="16"/>
        <v>0</v>
      </c>
      <c r="BA42" s="27">
        <f t="shared" si="17"/>
        <v>0</v>
      </c>
      <c r="BB42" s="27">
        <f t="shared" si="3"/>
        <v>0</v>
      </c>
      <c r="BC42" s="27">
        <f t="shared" si="4"/>
        <v>0</v>
      </c>
      <c r="BD42" s="27">
        <f t="shared" si="5"/>
        <v>60738.959877831439</v>
      </c>
      <c r="BE42" s="27">
        <f t="shared" si="6"/>
        <v>23946.749803174254</v>
      </c>
      <c r="BF42" s="27">
        <f t="shared" si="7"/>
        <v>0</v>
      </c>
      <c r="BG42" s="27"/>
      <c r="BH42" s="27"/>
      <c r="BI42" s="65">
        <f>BI39</f>
        <v>1</v>
      </c>
      <c r="BJ42" s="66">
        <f>BJ39</f>
        <v>0.95</v>
      </c>
      <c r="BK42" s="59">
        <f>BK39</f>
        <v>1.1000000000000001</v>
      </c>
      <c r="BL42" s="66">
        <f>BL39</f>
        <v>1.02</v>
      </c>
      <c r="BM42" s="67">
        <f>BM39</f>
        <v>0.77</v>
      </c>
      <c r="BN42" s="61"/>
      <c r="BO42" s="61" t="str">
        <f t="shared" si="18"/>
        <v xml:space="preserve"> </v>
      </c>
      <c r="BP42" s="62" t="str">
        <f t="shared" si="8"/>
        <v xml:space="preserve"> </v>
      </c>
      <c r="BQ42" s="62" t="e">
        <f t="shared" si="9"/>
        <v>#VALUE!</v>
      </c>
      <c r="BR42" s="63">
        <f t="shared" si="10"/>
        <v>1</v>
      </c>
      <c r="BS42" s="64">
        <f t="shared" si="19"/>
        <v>1</v>
      </c>
      <c r="BT42" s="60">
        <f t="shared" si="11"/>
        <v>84685.709681005697</v>
      </c>
      <c r="BU42" s="33"/>
    </row>
    <row r="43" spans="2:73" s="22" customFormat="1" ht="13.5" x14ac:dyDescent="0.15">
      <c r="B43" s="563"/>
      <c r="C43" s="535">
        <v>23</v>
      </c>
      <c r="D43" s="536"/>
      <c r="E43" s="537">
        <f t="shared" si="12"/>
        <v>84685.709681005697</v>
      </c>
      <c r="F43" s="486"/>
      <c r="G43" s="486"/>
      <c r="H43" s="538"/>
      <c r="I43" s="485">
        <f t="shared" si="13"/>
        <v>60789.575677729634</v>
      </c>
      <c r="J43" s="486"/>
      <c r="K43" s="486"/>
      <c r="L43" s="538"/>
      <c r="M43" s="539">
        <f t="shared" si="14"/>
        <v>23896.134003276064</v>
      </c>
      <c r="N43" s="539"/>
      <c r="O43" s="539"/>
      <c r="P43" s="539"/>
      <c r="Q43" s="121">
        <f t="shared" si="15"/>
        <v>28614571.228253543</v>
      </c>
      <c r="R43" s="485"/>
      <c r="S43" s="530"/>
      <c r="T43" s="530"/>
      <c r="U43" s="531"/>
      <c r="V43" s="485"/>
      <c r="W43" s="530"/>
      <c r="X43" s="530"/>
      <c r="Y43" s="531"/>
      <c r="Z43" s="485"/>
      <c r="AA43" s="530"/>
      <c r="AB43" s="530"/>
      <c r="AC43" s="531"/>
      <c r="AD43" s="118">
        <f t="shared" si="21"/>
        <v>0</v>
      </c>
      <c r="AE43" s="532">
        <f t="shared" si="20"/>
        <v>562342.55091667431</v>
      </c>
      <c r="AF43" s="533"/>
      <c r="AG43" s="533"/>
      <c r="AH43" s="534"/>
      <c r="AI43" s="485">
        <f t="shared" si="0"/>
        <v>28614571.228253543</v>
      </c>
      <c r="AJ43" s="486"/>
      <c r="AK43" s="486"/>
      <c r="AL43" s="486"/>
      <c r="AM43" s="487"/>
      <c r="AN43" s="527">
        <f t="shared" si="1"/>
        <v>1</v>
      </c>
      <c r="AO43" s="528"/>
      <c r="AP43" s="529"/>
      <c r="AQ43" s="26"/>
      <c r="AR43" s="26"/>
      <c r="AS43" s="26"/>
      <c r="AT43" s="469"/>
      <c r="AU43" s="469"/>
      <c r="AV43" s="469"/>
      <c r="AW43" s="469"/>
      <c r="AX43" s="27"/>
      <c r="AY43" s="27">
        <f t="shared" si="2"/>
        <v>0</v>
      </c>
      <c r="AZ43" s="27">
        <f t="shared" si="16"/>
        <v>0</v>
      </c>
      <c r="BA43" s="27">
        <f t="shared" si="17"/>
        <v>0</v>
      </c>
      <c r="BB43" s="27">
        <f t="shared" si="3"/>
        <v>0</v>
      </c>
      <c r="BC43" s="27">
        <f t="shared" si="4"/>
        <v>0</v>
      </c>
      <c r="BD43" s="27">
        <f t="shared" si="5"/>
        <v>60789.575677729634</v>
      </c>
      <c r="BE43" s="27">
        <f t="shared" si="6"/>
        <v>23896.134003276064</v>
      </c>
      <c r="BF43" s="27">
        <f t="shared" si="7"/>
        <v>0</v>
      </c>
      <c r="BG43" s="27"/>
      <c r="BH43" s="27"/>
      <c r="BI43" s="65">
        <f>BI39</f>
        <v>1</v>
      </c>
      <c r="BJ43" s="66">
        <f>BJ39</f>
        <v>0.95</v>
      </c>
      <c r="BK43" s="59">
        <f>BK39</f>
        <v>1.1000000000000001</v>
      </c>
      <c r="BL43" s="66">
        <f>BL39</f>
        <v>1.02</v>
      </c>
      <c r="BM43" s="67">
        <f>BM39</f>
        <v>0.77</v>
      </c>
      <c r="BN43" s="61"/>
      <c r="BO43" s="61" t="str">
        <f t="shared" si="18"/>
        <v xml:space="preserve"> </v>
      </c>
      <c r="BP43" s="62" t="str">
        <f t="shared" si="8"/>
        <v xml:space="preserve"> </v>
      </c>
      <c r="BQ43" s="62" t="e">
        <f t="shared" si="9"/>
        <v>#VALUE!</v>
      </c>
      <c r="BR43" s="63">
        <f t="shared" si="10"/>
        <v>1</v>
      </c>
      <c r="BS43" s="64">
        <f t="shared" si="19"/>
        <v>1</v>
      </c>
      <c r="BT43" s="60">
        <f t="shared" si="11"/>
        <v>84685.709681005697</v>
      </c>
      <c r="BU43" s="33"/>
    </row>
    <row r="44" spans="2:73" s="22" customFormat="1" ht="13.5" x14ac:dyDescent="0.15">
      <c r="B44" s="564"/>
      <c r="C44" s="518">
        <v>24</v>
      </c>
      <c r="D44" s="519"/>
      <c r="E44" s="520">
        <f t="shared" si="12"/>
        <v>84685.709681005697</v>
      </c>
      <c r="F44" s="521"/>
      <c r="G44" s="521"/>
      <c r="H44" s="522"/>
      <c r="I44" s="509">
        <f t="shared" si="13"/>
        <v>60840.233657461082</v>
      </c>
      <c r="J44" s="521"/>
      <c r="K44" s="521"/>
      <c r="L44" s="522"/>
      <c r="M44" s="523">
        <f t="shared" si="14"/>
        <v>23845.476023544619</v>
      </c>
      <c r="N44" s="523"/>
      <c r="O44" s="523"/>
      <c r="P44" s="523"/>
      <c r="Q44" s="123">
        <f t="shared" si="15"/>
        <v>28553730.994596083</v>
      </c>
      <c r="R44" s="509">
        <f>IF((AD38-V38)&lt;0,AD38+Z44,IF(AD38-V38&lt;V38,AD38+Z44,R38))</f>
        <v>0</v>
      </c>
      <c r="S44" s="510"/>
      <c r="T44" s="510"/>
      <c r="U44" s="511"/>
      <c r="V44" s="509">
        <f>IF((AD38-V38)&lt;0,AD38,IF((AD38-V38)&gt;=0,R44-Z44))</f>
        <v>0</v>
      </c>
      <c r="W44" s="510"/>
      <c r="X44" s="510"/>
      <c r="Y44" s="511"/>
      <c r="Z44" s="509">
        <f>IF(AD38&gt;0,AD38*AN44/100/2,0)</f>
        <v>0</v>
      </c>
      <c r="AA44" s="510"/>
      <c r="AB44" s="510"/>
      <c r="AC44" s="511"/>
      <c r="AD44" s="122">
        <f t="shared" si="21"/>
        <v>0</v>
      </c>
      <c r="AE44" s="512">
        <f t="shared" si="20"/>
        <v>586188.02694021899</v>
      </c>
      <c r="AF44" s="513"/>
      <c r="AG44" s="513"/>
      <c r="AH44" s="514"/>
      <c r="AI44" s="485">
        <f t="shared" si="0"/>
        <v>28553730.994596083</v>
      </c>
      <c r="AJ44" s="486"/>
      <c r="AK44" s="486"/>
      <c r="AL44" s="486"/>
      <c r="AM44" s="487"/>
      <c r="AN44" s="515">
        <f t="shared" si="1"/>
        <v>1</v>
      </c>
      <c r="AO44" s="516"/>
      <c r="AP44" s="517"/>
      <c r="AQ44" s="25"/>
      <c r="AR44" s="25"/>
      <c r="AS44" s="25"/>
      <c r="AT44" s="469"/>
      <c r="AU44" s="469"/>
      <c r="AV44" s="469"/>
      <c r="AW44" s="469"/>
      <c r="AX44" s="27"/>
      <c r="AY44" s="27">
        <f t="shared" si="2"/>
        <v>1</v>
      </c>
      <c r="AZ44" s="27">
        <f t="shared" si="16"/>
        <v>0</v>
      </c>
      <c r="BA44" s="27">
        <f t="shared" si="17"/>
        <v>0</v>
      </c>
      <c r="BB44" s="27">
        <f t="shared" si="3"/>
        <v>0</v>
      </c>
      <c r="BC44" s="27">
        <f t="shared" si="4"/>
        <v>0</v>
      </c>
      <c r="BD44" s="27">
        <f t="shared" si="5"/>
        <v>60840.233657461082</v>
      </c>
      <c r="BE44" s="27">
        <f t="shared" si="6"/>
        <v>23845.476023544619</v>
      </c>
      <c r="BF44" s="27">
        <f t="shared" si="7"/>
        <v>0</v>
      </c>
      <c r="BG44" s="27"/>
      <c r="BH44" s="27"/>
      <c r="BI44" s="65">
        <f>BI39</f>
        <v>1</v>
      </c>
      <c r="BJ44" s="66">
        <f>BJ39</f>
        <v>0.95</v>
      </c>
      <c r="BK44" s="59">
        <f>BK39</f>
        <v>1.1000000000000001</v>
      </c>
      <c r="BL44" s="66">
        <f>BL39</f>
        <v>1.02</v>
      </c>
      <c r="BM44" s="67">
        <f>BM39</f>
        <v>0.77</v>
      </c>
      <c r="BN44" s="61"/>
      <c r="BO44" s="61" t="str">
        <f t="shared" si="18"/>
        <v xml:space="preserve"> </v>
      </c>
      <c r="BP44" s="62" t="str">
        <f t="shared" si="8"/>
        <v xml:space="preserve"> </v>
      </c>
      <c r="BQ44" s="62" t="e">
        <f t="shared" si="9"/>
        <v>#VALUE!</v>
      </c>
      <c r="BR44" s="63">
        <f t="shared" si="10"/>
        <v>1</v>
      </c>
      <c r="BS44" s="64">
        <f t="shared" si="19"/>
        <v>1</v>
      </c>
      <c r="BT44" s="60">
        <f t="shared" si="11"/>
        <v>84685.709681005697</v>
      </c>
      <c r="BU44" s="33"/>
    </row>
    <row r="45" spans="2:73" s="22" customFormat="1" ht="13.5" x14ac:dyDescent="0.15">
      <c r="B45" s="540">
        <v>3</v>
      </c>
      <c r="C45" s="543">
        <v>25</v>
      </c>
      <c r="D45" s="544"/>
      <c r="E45" s="499">
        <f t="shared" si="12"/>
        <v>84685.709681005697</v>
      </c>
      <c r="F45" s="471"/>
      <c r="G45" s="471"/>
      <c r="H45" s="472"/>
      <c r="I45" s="545">
        <f t="shared" si="13"/>
        <v>60890.933852175629</v>
      </c>
      <c r="J45" s="546"/>
      <c r="K45" s="546"/>
      <c r="L45" s="547"/>
      <c r="M45" s="548">
        <f t="shared" si="14"/>
        <v>23794.775828830068</v>
      </c>
      <c r="N45" s="548"/>
      <c r="O45" s="548"/>
      <c r="P45" s="477"/>
      <c r="Q45" s="48">
        <f t="shared" si="15"/>
        <v>28492840.060743906</v>
      </c>
      <c r="R45" s="549"/>
      <c r="S45" s="550"/>
      <c r="T45" s="550"/>
      <c r="U45" s="551"/>
      <c r="V45" s="549"/>
      <c r="W45" s="550"/>
      <c r="X45" s="550"/>
      <c r="Y45" s="551"/>
      <c r="Z45" s="549"/>
      <c r="AA45" s="550"/>
      <c r="AB45" s="550"/>
      <c r="AC45" s="551"/>
      <c r="AD45" s="114">
        <f t="shared" si="21"/>
        <v>0</v>
      </c>
      <c r="AE45" s="552">
        <f t="shared" si="20"/>
        <v>609982.80276904907</v>
      </c>
      <c r="AF45" s="553"/>
      <c r="AG45" s="553"/>
      <c r="AH45" s="554"/>
      <c r="AI45" s="552">
        <f t="shared" si="0"/>
        <v>28492840.060743906</v>
      </c>
      <c r="AJ45" s="553"/>
      <c r="AK45" s="553"/>
      <c r="AL45" s="553"/>
      <c r="AM45" s="555"/>
      <c r="AN45" s="615">
        <f t="shared" si="1"/>
        <v>1</v>
      </c>
      <c r="AO45" s="616"/>
      <c r="AP45" s="617"/>
      <c r="AQ45" s="51"/>
      <c r="AR45" s="51"/>
      <c r="AS45" s="51"/>
      <c r="AT45" s="469"/>
      <c r="AU45" s="469"/>
      <c r="AV45" s="469"/>
      <c r="AW45" s="469"/>
      <c r="AX45" s="27"/>
      <c r="AY45" s="27">
        <f t="shared" si="2"/>
        <v>0</v>
      </c>
      <c r="AZ45" s="27">
        <f t="shared" si="16"/>
        <v>1000000</v>
      </c>
      <c r="BA45" s="27">
        <f t="shared" si="17"/>
        <v>60890.933852175629</v>
      </c>
      <c r="BB45" s="27">
        <f t="shared" si="3"/>
        <v>939109.0661478244</v>
      </c>
      <c r="BC45" s="27">
        <f t="shared" si="4"/>
        <v>23794.775828830068</v>
      </c>
      <c r="BD45" s="27">
        <f t="shared" si="5"/>
        <v>60890.933852175629</v>
      </c>
      <c r="BE45" s="27">
        <f t="shared" si="6"/>
        <v>23794.775828830068</v>
      </c>
      <c r="BF45" s="27">
        <f t="shared" si="7"/>
        <v>1</v>
      </c>
      <c r="BG45" s="27"/>
      <c r="BH45" s="27"/>
      <c r="BI45" s="72">
        <f t="shared" ref="BI45:BL45" si="25">BI39</f>
        <v>1</v>
      </c>
      <c r="BJ45" s="72">
        <f t="shared" si="25"/>
        <v>0.95</v>
      </c>
      <c r="BK45" s="72">
        <f t="shared" si="25"/>
        <v>1.1000000000000001</v>
      </c>
      <c r="BL45" s="72">
        <f t="shared" si="25"/>
        <v>1.02</v>
      </c>
      <c r="BM45" s="73">
        <f>BM39</f>
        <v>0.77</v>
      </c>
      <c r="BN45" s="61"/>
      <c r="BO45" s="61" t="str">
        <f t="shared" si="18"/>
        <v xml:space="preserve"> </v>
      </c>
      <c r="BP45" s="62" t="str">
        <f t="shared" si="8"/>
        <v xml:space="preserve"> </v>
      </c>
      <c r="BQ45" s="62" t="e">
        <f t="shared" si="9"/>
        <v>#VALUE!</v>
      </c>
      <c r="BR45" s="63">
        <f t="shared" si="10"/>
        <v>1</v>
      </c>
      <c r="BS45" s="64">
        <f t="shared" si="19"/>
        <v>1</v>
      </c>
      <c r="BT45" s="60">
        <f t="shared" si="11"/>
        <v>84685.709681005697</v>
      </c>
      <c r="BU45" s="33"/>
    </row>
    <row r="46" spans="2:73" s="22" customFormat="1" ht="13.5" x14ac:dyDescent="0.15">
      <c r="B46" s="541"/>
      <c r="C46" s="497">
        <v>26</v>
      </c>
      <c r="D46" s="498"/>
      <c r="E46" s="499">
        <f t="shared" si="12"/>
        <v>84685.709681005697</v>
      </c>
      <c r="F46" s="471"/>
      <c r="G46" s="471"/>
      <c r="H46" s="472"/>
      <c r="I46" s="470">
        <f t="shared" si="13"/>
        <v>60941.676297052443</v>
      </c>
      <c r="J46" s="471"/>
      <c r="K46" s="471"/>
      <c r="L46" s="472"/>
      <c r="M46" s="473">
        <f t="shared" si="14"/>
        <v>23744.033383953254</v>
      </c>
      <c r="N46" s="473"/>
      <c r="O46" s="473"/>
      <c r="P46" s="474"/>
      <c r="Q46" s="47">
        <f t="shared" si="15"/>
        <v>28431898.384446852</v>
      </c>
      <c r="R46" s="470"/>
      <c r="S46" s="475"/>
      <c r="T46" s="475"/>
      <c r="U46" s="476"/>
      <c r="V46" s="470"/>
      <c r="W46" s="475"/>
      <c r="X46" s="475"/>
      <c r="Y46" s="476"/>
      <c r="Z46" s="470"/>
      <c r="AA46" s="475"/>
      <c r="AB46" s="475"/>
      <c r="AC46" s="476"/>
      <c r="AD46" s="117">
        <f t="shared" si="21"/>
        <v>0</v>
      </c>
      <c r="AE46" s="477">
        <f t="shared" si="20"/>
        <v>633726.83615300234</v>
      </c>
      <c r="AF46" s="478"/>
      <c r="AG46" s="478"/>
      <c r="AH46" s="479"/>
      <c r="AI46" s="474">
        <f t="shared" si="0"/>
        <v>28431898.384446852</v>
      </c>
      <c r="AJ46" s="480"/>
      <c r="AK46" s="480"/>
      <c r="AL46" s="480"/>
      <c r="AM46" s="481"/>
      <c r="AN46" s="482">
        <f t="shared" si="1"/>
        <v>1</v>
      </c>
      <c r="AO46" s="483"/>
      <c r="AP46" s="484"/>
      <c r="AQ46" s="26"/>
      <c r="AR46" s="26"/>
      <c r="AS46" s="26"/>
      <c r="AT46" s="469"/>
      <c r="AU46" s="469"/>
      <c r="AV46" s="469"/>
      <c r="AW46" s="469"/>
      <c r="AX46" s="27"/>
      <c r="AY46" s="27">
        <f t="shared" si="2"/>
        <v>0</v>
      </c>
      <c r="AZ46" s="27">
        <f t="shared" si="16"/>
        <v>939109.0661478244</v>
      </c>
      <c r="BA46" s="27">
        <f t="shared" si="17"/>
        <v>60941.676297052443</v>
      </c>
      <c r="BB46" s="27">
        <f t="shared" si="3"/>
        <v>878167.38985077199</v>
      </c>
      <c r="BC46" s="27">
        <f t="shared" si="4"/>
        <v>23744.033383953254</v>
      </c>
      <c r="BD46" s="27">
        <f t="shared" si="5"/>
        <v>60941.676297052443</v>
      </c>
      <c r="BE46" s="27">
        <f t="shared" si="6"/>
        <v>23744.033383953254</v>
      </c>
      <c r="BF46" s="27">
        <f t="shared" si="7"/>
        <v>1</v>
      </c>
      <c r="BG46" s="27"/>
      <c r="BH46" s="27"/>
      <c r="BI46" s="65">
        <f>BI45</f>
        <v>1</v>
      </c>
      <c r="BJ46" s="66">
        <f>BJ45</f>
        <v>0.95</v>
      </c>
      <c r="BK46" s="59">
        <f>BK45</f>
        <v>1.1000000000000001</v>
      </c>
      <c r="BL46" s="66">
        <f>BL45</f>
        <v>1.02</v>
      </c>
      <c r="BM46" s="67">
        <f>BM45</f>
        <v>0.77</v>
      </c>
      <c r="BN46" s="61"/>
      <c r="BO46" s="61" t="str">
        <f t="shared" si="18"/>
        <v xml:space="preserve"> </v>
      </c>
      <c r="BP46" s="62" t="str">
        <f t="shared" si="8"/>
        <v xml:space="preserve"> </v>
      </c>
      <c r="BQ46" s="62" t="e">
        <f t="shared" si="9"/>
        <v>#VALUE!</v>
      </c>
      <c r="BR46" s="63">
        <f t="shared" si="10"/>
        <v>1</v>
      </c>
      <c r="BS46" s="64">
        <f t="shared" si="19"/>
        <v>1</v>
      </c>
      <c r="BT46" s="60">
        <f t="shared" si="11"/>
        <v>84685.709681005697</v>
      </c>
      <c r="BU46" s="33"/>
    </row>
    <row r="47" spans="2:73" s="22" customFormat="1" ht="13.5" x14ac:dyDescent="0.15">
      <c r="B47" s="541"/>
      <c r="C47" s="497">
        <v>27</v>
      </c>
      <c r="D47" s="498"/>
      <c r="E47" s="499">
        <f t="shared" si="12"/>
        <v>84685.709681005697</v>
      </c>
      <c r="F47" s="471"/>
      <c r="G47" s="471"/>
      <c r="H47" s="472"/>
      <c r="I47" s="470">
        <f t="shared" si="13"/>
        <v>60992.461027299985</v>
      </c>
      <c r="J47" s="471"/>
      <c r="K47" s="471"/>
      <c r="L47" s="472"/>
      <c r="M47" s="473">
        <f t="shared" si="14"/>
        <v>23693.248653705712</v>
      </c>
      <c r="N47" s="473"/>
      <c r="O47" s="473"/>
      <c r="P47" s="474"/>
      <c r="Q47" s="47">
        <f t="shared" si="15"/>
        <v>28370905.92341955</v>
      </c>
      <c r="R47" s="470"/>
      <c r="S47" s="475"/>
      <c r="T47" s="475"/>
      <c r="U47" s="476"/>
      <c r="V47" s="470"/>
      <c r="W47" s="475"/>
      <c r="X47" s="475"/>
      <c r="Y47" s="476"/>
      <c r="Z47" s="470"/>
      <c r="AA47" s="475"/>
      <c r="AB47" s="475"/>
      <c r="AC47" s="476"/>
      <c r="AD47" s="117">
        <f t="shared" si="21"/>
        <v>0</v>
      </c>
      <c r="AE47" s="477">
        <f t="shared" si="20"/>
        <v>657420.08480670804</v>
      </c>
      <c r="AF47" s="478"/>
      <c r="AG47" s="478"/>
      <c r="AH47" s="479"/>
      <c r="AI47" s="474">
        <f t="shared" si="0"/>
        <v>28370905.92341955</v>
      </c>
      <c r="AJ47" s="480"/>
      <c r="AK47" s="480"/>
      <c r="AL47" s="480"/>
      <c r="AM47" s="481"/>
      <c r="AN47" s="482">
        <f t="shared" si="1"/>
        <v>1</v>
      </c>
      <c r="AO47" s="483"/>
      <c r="AP47" s="484"/>
      <c r="AQ47" s="26"/>
      <c r="AR47" s="26"/>
      <c r="AS47" s="26"/>
      <c r="AT47" s="469"/>
      <c r="AU47" s="469"/>
      <c r="AV47" s="469"/>
      <c r="AW47" s="469"/>
      <c r="AX47" s="27"/>
      <c r="AY47" s="27">
        <f t="shared" si="2"/>
        <v>0</v>
      </c>
      <c r="AZ47" s="27">
        <f t="shared" si="16"/>
        <v>878167.38985077199</v>
      </c>
      <c r="BA47" s="27">
        <f t="shared" si="17"/>
        <v>60992.461027299985</v>
      </c>
      <c r="BB47" s="27">
        <f t="shared" si="3"/>
        <v>817174.928823472</v>
      </c>
      <c r="BC47" s="27">
        <f t="shared" si="4"/>
        <v>23693.248653705712</v>
      </c>
      <c r="BD47" s="27">
        <f t="shared" si="5"/>
        <v>60992.461027299985</v>
      </c>
      <c r="BE47" s="27">
        <f t="shared" si="6"/>
        <v>23693.248653705712</v>
      </c>
      <c r="BF47" s="27">
        <f t="shared" si="7"/>
        <v>1</v>
      </c>
      <c r="BG47" s="27"/>
      <c r="BH47" s="27"/>
      <c r="BI47" s="65">
        <f>BI45</f>
        <v>1</v>
      </c>
      <c r="BJ47" s="66">
        <f>BJ45</f>
        <v>0.95</v>
      </c>
      <c r="BK47" s="59">
        <f>BK45</f>
        <v>1.1000000000000001</v>
      </c>
      <c r="BL47" s="66">
        <f>BL45</f>
        <v>1.02</v>
      </c>
      <c r="BM47" s="67">
        <f>BM45</f>
        <v>0.77</v>
      </c>
      <c r="BN47" s="61"/>
      <c r="BO47" s="61" t="str">
        <f t="shared" si="18"/>
        <v xml:space="preserve"> </v>
      </c>
      <c r="BP47" s="62" t="str">
        <f t="shared" si="8"/>
        <v xml:space="preserve"> </v>
      </c>
      <c r="BQ47" s="62" t="e">
        <f t="shared" si="9"/>
        <v>#VALUE!</v>
      </c>
      <c r="BR47" s="63">
        <f t="shared" si="10"/>
        <v>1</v>
      </c>
      <c r="BS47" s="64">
        <f t="shared" si="19"/>
        <v>1</v>
      </c>
      <c r="BT47" s="60">
        <f t="shared" si="11"/>
        <v>84685.709681005697</v>
      </c>
      <c r="BU47" s="33"/>
    </row>
    <row r="48" spans="2:73" s="22" customFormat="1" ht="13.5" x14ac:dyDescent="0.15">
      <c r="B48" s="541"/>
      <c r="C48" s="497">
        <v>28</v>
      </c>
      <c r="D48" s="498"/>
      <c r="E48" s="499">
        <f t="shared" si="12"/>
        <v>84685.709681005697</v>
      </c>
      <c r="F48" s="471"/>
      <c r="G48" s="471"/>
      <c r="H48" s="472"/>
      <c r="I48" s="470">
        <f t="shared" si="13"/>
        <v>61043.288078156067</v>
      </c>
      <c r="J48" s="471"/>
      <c r="K48" s="471"/>
      <c r="L48" s="472"/>
      <c r="M48" s="473">
        <f t="shared" si="14"/>
        <v>23642.421602849627</v>
      </c>
      <c r="N48" s="473"/>
      <c r="O48" s="473"/>
      <c r="P48" s="474"/>
      <c r="Q48" s="47">
        <f t="shared" si="15"/>
        <v>28309862.635341395</v>
      </c>
      <c r="R48" s="470"/>
      <c r="S48" s="475"/>
      <c r="T48" s="475"/>
      <c r="U48" s="476"/>
      <c r="V48" s="470"/>
      <c r="W48" s="475"/>
      <c r="X48" s="475"/>
      <c r="Y48" s="476"/>
      <c r="Z48" s="470"/>
      <c r="AA48" s="475"/>
      <c r="AB48" s="475"/>
      <c r="AC48" s="476"/>
      <c r="AD48" s="117">
        <f t="shared" si="21"/>
        <v>0</v>
      </c>
      <c r="AE48" s="477">
        <f t="shared" si="20"/>
        <v>681062.50640955765</v>
      </c>
      <c r="AF48" s="478"/>
      <c r="AG48" s="478"/>
      <c r="AH48" s="479"/>
      <c r="AI48" s="474">
        <f t="shared" si="0"/>
        <v>28309862.635341395</v>
      </c>
      <c r="AJ48" s="480"/>
      <c r="AK48" s="480"/>
      <c r="AL48" s="480"/>
      <c r="AM48" s="481"/>
      <c r="AN48" s="482">
        <f t="shared" si="1"/>
        <v>1</v>
      </c>
      <c r="AO48" s="483"/>
      <c r="AP48" s="484"/>
      <c r="AQ48" s="26"/>
      <c r="AR48" s="26"/>
      <c r="AS48" s="26"/>
      <c r="AT48" s="469"/>
      <c r="AU48" s="469"/>
      <c r="AV48" s="469"/>
      <c r="AW48" s="469"/>
      <c r="AX48" s="27"/>
      <c r="AY48" s="27">
        <f t="shared" si="2"/>
        <v>0</v>
      </c>
      <c r="AZ48" s="27">
        <f t="shared" si="16"/>
        <v>817174.928823472</v>
      </c>
      <c r="BA48" s="27">
        <f t="shared" si="17"/>
        <v>61043.288078156067</v>
      </c>
      <c r="BB48" s="27">
        <f t="shared" si="3"/>
        <v>756131.64074531593</v>
      </c>
      <c r="BC48" s="27">
        <f t="shared" si="4"/>
        <v>23642.421602849627</v>
      </c>
      <c r="BD48" s="27">
        <f t="shared" si="5"/>
        <v>61043.288078156067</v>
      </c>
      <c r="BE48" s="27">
        <f t="shared" si="6"/>
        <v>23642.421602849627</v>
      </c>
      <c r="BF48" s="27">
        <f t="shared" si="7"/>
        <v>1</v>
      </c>
      <c r="BG48" s="27"/>
      <c r="BH48" s="27"/>
      <c r="BI48" s="65">
        <f>BI45</f>
        <v>1</v>
      </c>
      <c r="BJ48" s="66">
        <f>BJ45</f>
        <v>0.95</v>
      </c>
      <c r="BK48" s="59">
        <f>BK45</f>
        <v>1.1000000000000001</v>
      </c>
      <c r="BL48" s="66">
        <f>BL45</f>
        <v>1.02</v>
      </c>
      <c r="BM48" s="67">
        <f>BM45</f>
        <v>0.77</v>
      </c>
      <c r="BN48" s="61"/>
      <c r="BO48" s="61" t="str">
        <f t="shared" si="18"/>
        <v xml:space="preserve"> </v>
      </c>
      <c r="BP48" s="62" t="str">
        <f t="shared" si="8"/>
        <v xml:space="preserve"> </v>
      </c>
      <c r="BQ48" s="62" t="e">
        <f t="shared" si="9"/>
        <v>#VALUE!</v>
      </c>
      <c r="BR48" s="63">
        <f t="shared" si="10"/>
        <v>1</v>
      </c>
      <c r="BS48" s="64">
        <f t="shared" si="19"/>
        <v>1</v>
      </c>
      <c r="BT48" s="60">
        <f t="shared" si="11"/>
        <v>84685.709681005697</v>
      </c>
      <c r="BU48" s="33"/>
    </row>
    <row r="49" spans="2:73" s="22" customFormat="1" ht="13.5" x14ac:dyDescent="0.15">
      <c r="B49" s="541"/>
      <c r="C49" s="497">
        <v>29</v>
      </c>
      <c r="D49" s="498"/>
      <c r="E49" s="499">
        <f t="shared" si="12"/>
        <v>84685.709681005697</v>
      </c>
      <c r="F49" s="471"/>
      <c r="G49" s="471"/>
      <c r="H49" s="472"/>
      <c r="I49" s="470">
        <f t="shared" si="13"/>
        <v>61094.157484887866</v>
      </c>
      <c r="J49" s="471"/>
      <c r="K49" s="471"/>
      <c r="L49" s="472"/>
      <c r="M49" s="473">
        <f t="shared" si="14"/>
        <v>23591.552196117831</v>
      </c>
      <c r="N49" s="473"/>
      <c r="O49" s="473"/>
      <c r="P49" s="474"/>
      <c r="Q49" s="47">
        <f t="shared" si="15"/>
        <v>28248768.477856506</v>
      </c>
      <c r="R49" s="470"/>
      <c r="S49" s="475"/>
      <c r="T49" s="475"/>
      <c r="U49" s="476"/>
      <c r="V49" s="470"/>
      <c r="W49" s="475"/>
      <c r="X49" s="475"/>
      <c r="Y49" s="476"/>
      <c r="Z49" s="470"/>
      <c r="AA49" s="475"/>
      <c r="AB49" s="475"/>
      <c r="AC49" s="476"/>
      <c r="AD49" s="117">
        <f t="shared" si="21"/>
        <v>0</v>
      </c>
      <c r="AE49" s="477">
        <f t="shared" si="20"/>
        <v>704654.05860567547</v>
      </c>
      <c r="AF49" s="478"/>
      <c r="AG49" s="478"/>
      <c r="AH49" s="479"/>
      <c r="AI49" s="474">
        <f t="shared" si="0"/>
        <v>28248768.477856506</v>
      </c>
      <c r="AJ49" s="480"/>
      <c r="AK49" s="480"/>
      <c r="AL49" s="480"/>
      <c r="AM49" s="481"/>
      <c r="AN49" s="482">
        <f t="shared" si="1"/>
        <v>1</v>
      </c>
      <c r="AO49" s="483"/>
      <c r="AP49" s="484"/>
      <c r="AQ49" s="26"/>
      <c r="AR49" s="26"/>
      <c r="AS49" s="26"/>
      <c r="AT49" s="469"/>
      <c r="AU49" s="469"/>
      <c r="AV49" s="469"/>
      <c r="AW49" s="469"/>
      <c r="AX49" s="27"/>
      <c r="AY49" s="27">
        <f t="shared" si="2"/>
        <v>0</v>
      </c>
      <c r="AZ49" s="27">
        <f t="shared" si="16"/>
        <v>756131.64074531593</v>
      </c>
      <c r="BA49" s="27">
        <f t="shared" si="17"/>
        <v>61094.157484887866</v>
      </c>
      <c r="BB49" s="27">
        <f t="shared" si="3"/>
        <v>695037.48326042807</v>
      </c>
      <c r="BC49" s="27">
        <f t="shared" si="4"/>
        <v>23591.552196117831</v>
      </c>
      <c r="BD49" s="27">
        <f t="shared" si="5"/>
        <v>61094.157484887866</v>
      </c>
      <c r="BE49" s="27">
        <f t="shared" si="6"/>
        <v>23591.552196117831</v>
      </c>
      <c r="BF49" s="27">
        <f t="shared" si="7"/>
        <v>1</v>
      </c>
      <c r="BG49" s="27"/>
      <c r="BH49" s="27"/>
      <c r="BI49" s="65">
        <f>BI45</f>
        <v>1</v>
      </c>
      <c r="BJ49" s="66">
        <f>BJ45</f>
        <v>0.95</v>
      </c>
      <c r="BK49" s="59">
        <f>BK45</f>
        <v>1.1000000000000001</v>
      </c>
      <c r="BL49" s="66">
        <f>BL45</f>
        <v>1.02</v>
      </c>
      <c r="BM49" s="67">
        <f>BM45</f>
        <v>0.77</v>
      </c>
      <c r="BN49" s="61"/>
      <c r="BO49" s="61" t="str">
        <f t="shared" si="18"/>
        <v xml:space="preserve"> </v>
      </c>
      <c r="BP49" s="62" t="str">
        <f t="shared" si="8"/>
        <v xml:space="preserve"> </v>
      </c>
      <c r="BQ49" s="62" t="e">
        <f t="shared" si="9"/>
        <v>#VALUE!</v>
      </c>
      <c r="BR49" s="63">
        <f t="shared" si="10"/>
        <v>1</v>
      </c>
      <c r="BS49" s="64">
        <f t="shared" si="19"/>
        <v>1</v>
      </c>
      <c r="BT49" s="60">
        <f t="shared" si="11"/>
        <v>84685.709681005697</v>
      </c>
      <c r="BU49" s="33"/>
    </row>
    <row r="50" spans="2:73" s="22" customFormat="1" ht="13.5" x14ac:dyDescent="0.15">
      <c r="B50" s="541"/>
      <c r="C50" s="497">
        <v>30</v>
      </c>
      <c r="D50" s="498"/>
      <c r="E50" s="499">
        <f t="shared" si="12"/>
        <v>84685.709681005697</v>
      </c>
      <c r="F50" s="471"/>
      <c r="G50" s="471"/>
      <c r="H50" s="472"/>
      <c r="I50" s="470">
        <f t="shared" si="13"/>
        <v>61145.069282791941</v>
      </c>
      <c r="J50" s="471"/>
      <c r="K50" s="471"/>
      <c r="L50" s="472"/>
      <c r="M50" s="473">
        <f t="shared" si="14"/>
        <v>23540.640398213756</v>
      </c>
      <c r="N50" s="473"/>
      <c r="O50" s="473"/>
      <c r="P50" s="474"/>
      <c r="Q50" s="47">
        <f t="shared" si="15"/>
        <v>28187623.408573713</v>
      </c>
      <c r="R50" s="524">
        <f>IF((AD44-V44)&lt;0,AD44+Z50,IF(AD44-V44&lt;V44,AD44+Z50,R44))</f>
        <v>0</v>
      </c>
      <c r="S50" s="525"/>
      <c r="T50" s="525"/>
      <c r="U50" s="526"/>
      <c r="V50" s="470">
        <f>IF((AD44-V44)&lt;0,AD44,IF((AD44-V44)&gt;=0,R50-Z50))</f>
        <v>0</v>
      </c>
      <c r="W50" s="475"/>
      <c r="X50" s="475"/>
      <c r="Y50" s="476"/>
      <c r="Z50" s="470">
        <f>IF(AD44&gt;0,AD44*AN50/100/2,0)</f>
        <v>0</v>
      </c>
      <c r="AA50" s="475"/>
      <c r="AB50" s="475"/>
      <c r="AC50" s="476"/>
      <c r="AD50" s="117">
        <f t="shared" si="21"/>
        <v>0</v>
      </c>
      <c r="AE50" s="477">
        <f t="shared" si="20"/>
        <v>728194.69900388923</v>
      </c>
      <c r="AF50" s="478"/>
      <c r="AG50" s="478"/>
      <c r="AH50" s="479"/>
      <c r="AI50" s="474">
        <f t="shared" si="0"/>
        <v>28187623.408573713</v>
      </c>
      <c r="AJ50" s="480"/>
      <c r="AK50" s="480"/>
      <c r="AL50" s="480"/>
      <c r="AM50" s="481"/>
      <c r="AN50" s="482">
        <f t="shared" si="1"/>
        <v>1</v>
      </c>
      <c r="AO50" s="483"/>
      <c r="AP50" s="484"/>
      <c r="AQ50" s="26"/>
      <c r="AR50" s="26"/>
      <c r="AS50" s="26"/>
      <c r="AT50" s="469"/>
      <c r="AU50" s="469"/>
      <c r="AV50" s="469"/>
      <c r="AW50" s="469"/>
      <c r="AX50" s="27"/>
      <c r="AY50" s="27">
        <f t="shared" si="2"/>
        <v>0</v>
      </c>
      <c r="AZ50" s="27">
        <f t="shared" si="16"/>
        <v>695037.48326042807</v>
      </c>
      <c r="BA50" s="27">
        <f t="shared" si="17"/>
        <v>61145.069282791941</v>
      </c>
      <c r="BB50" s="27">
        <f t="shared" si="3"/>
        <v>633892.41397763614</v>
      </c>
      <c r="BC50" s="27">
        <f t="shared" si="4"/>
        <v>23540.640398213756</v>
      </c>
      <c r="BD50" s="27">
        <f t="shared" si="5"/>
        <v>61145.069282791941</v>
      </c>
      <c r="BE50" s="27">
        <f t="shared" si="6"/>
        <v>23540.640398213756</v>
      </c>
      <c r="BF50" s="27">
        <f t="shared" si="7"/>
        <v>1</v>
      </c>
      <c r="BG50" s="27"/>
      <c r="BH50" s="27"/>
      <c r="BI50" s="65">
        <f>BI45</f>
        <v>1</v>
      </c>
      <c r="BJ50" s="66">
        <f>BJ45</f>
        <v>0.95</v>
      </c>
      <c r="BK50" s="59">
        <f>BK45</f>
        <v>1.1000000000000001</v>
      </c>
      <c r="BL50" s="66">
        <f>BL45</f>
        <v>1.02</v>
      </c>
      <c r="BM50" s="67">
        <f>BM45</f>
        <v>0.77</v>
      </c>
      <c r="BN50" s="61"/>
      <c r="BO50" s="61" t="str">
        <f t="shared" si="18"/>
        <v xml:space="preserve"> </v>
      </c>
      <c r="BP50" s="62" t="str">
        <f t="shared" si="8"/>
        <v xml:space="preserve"> </v>
      </c>
      <c r="BQ50" s="62" t="e">
        <f t="shared" si="9"/>
        <v>#VALUE!</v>
      </c>
      <c r="BR50" s="63">
        <f t="shared" si="10"/>
        <v>1</v>
      </c>
      <c r="BS50" s="64">
        <f t="shared" si="19"/>
        <v>1</v>
      </c>
      <c r="BT50" s="60">
        <f t="shared" si="11"/>
        <v>84685.709681005697</v>
      </c>
      <c r="BU50" s="33"/>
    </row>
    <row r="51" spans="2:73" s="22" customFormat="1" ht="13.5" x14ac:dyDescent="0.15">
      <c r="B51" s="541"/>
      <c r="C51" s="497">
        <v>31</v>
      </c>
      <c r="D51" s="498"/>
      <c r="E51" s="499">
        <f t="shared" si="12"/>
        <v>84685.709681005697</v>
      </c>
      <c r="F51" s="471"/>
      <c r="G51" s="471"/>
      <c r="H51" s="472"/>
      <c r="I51" s="470">
        <f t="shared" si="13"/>
        <v>61196.023507194273</v>
      </c>
      <c r="J51" s="471"/>
      <c r="K51" s="471"/>
      <c r="L51" s="472"/>
      <c r="M51" s="473">
        <f t="shared" si="14"/>
        <v>23489.686173811428</v>
      </c>
      <c r="N51" s="473"/>
      <c r="O51" s="473"/>
      <c r="P51" s="474"/>
      <c r="Q51" s="47">
        <f t="shared" si="15"/>
        <v>28126427.38506652</v>
      </c>
      <c r="R51" s="470"/>
      <c r="S51" s="475"/>
      <c r="T51" s="475"/>
      <c r="U51" s="476"/>
      <c r="V51" s="470"/>
      <c r="W51" s="475"/>
      <c r="X51" s="475"/>
      <c r="Y51" s="476"/>
      <c r="Z51" s="470"/>
      <c r="AA51" s="475"/>
      <c r="AB51" s="475"/>
      <c r="AC51" s="476"/>
      <c r="AD51" s="117">
        <f t="shared" si="21"/>
        <v>0</v>
      </c>
      <c r="AE51" s="477">
        <f t="shared" si="20"/>
        <v>751684.38517770066</v>
      </c>
      <c r="AF51" s="478"/>
      <c r="AG51" s="478"/>
      <c r="AH51" s="479"/>
      <c r="AI51" s="474">
        <f t="shared" si="0"/>
        <v>28126427.38506652</v>
      </c>
      <c r="AJ51" s="480"/>
      <c r="AK51" s="480"/>
      <c r="AL51" s="480"/>
      <c r="AM51" s="481"/>
      <c r="AN51" s="482">
        <f t="shared" si="1"/>
        <v>1</v>
      </c>
      <c r="AO51" s="483"/>
      <c r="AP51" s="484"/>
      <c r="AQ51" s="26"/>
      <c r="AR51" s="26"/>
      <c r="AS51" s="26"/>
      <c r="AT51" s="469"/>
      <c r="AU51" s="469"/>
      <c r="AV51" s="469"/>
      <c r="AW51" s="469"/>
      <c r="AX51" s="27"/>
      <c r="AY51" s="27">
        <f t="shared" si="2"/>
        <v>0</v>
      </c>
      <c r="AZ51" s="27">
        <f t="shared" si="16"/>
        <v>633892.41397763614</v>
      </c>
      <c r="BA51" s="27">
        <f t="shared" si="17"/>
        <v>61196.023507194273</v>
      </c>
      <c r="BB51" s="27">
        <f t="shared" si="3"/>
        <v>572696.3904704419</v>
      </c>
      <c r="BC51" s="27">
        <f t="shared" si="4"/>
        <v>23489.686173811428</v>
      </c>
      <c r="BD51" s="27">
        <f t="shared" si="5"/>
        <v>61196.023507194273</v>
      </c>
      <c r="BE51" s="27">
        <f t="shared" si="6"/>
        <v>23489.686173811428</v>
      </c>
      <c r="BF51" s="27">
        <f t="shared" si="7"/>
        <v>1</v>
      </c>
      <c r="BG51" s="27"/>
      <c r="BH51" s="27"/>
      <c r="BI51" s="72">
        <f t="shared" ref="BI51:BL51" si="26">BI45</f>
        <v>1</v>
      </c>
      <c r="BJ51" s="72">
        <f t="shared" si="26"/>
        <v>0.95</v>
      </c>
      <c r="BK51" s="72">
        <f t="shared" si="26"/>
        <v>1.1000000000000001</v>
      </c>
      <c r="BL51" s="72">
        <f t="shared" si="26"/>
        <v>1.02</v>
      </c>
      <c r="BM51" s="73">
        <f>BM45</f>
        <v>0.77</v>
      </c>
      <c r="BN51" s="61"/>
      <c r="BO51" s="61" t="str">
        <f t="shared" si="18"/>
        <v xml:space="preserve"> </v>
      </c>
      <c r="BP51" s="62" t="str">
        <f t="shared" si="8"/>
        <v xml:space="preserve"> </v>
      </c>
      <c r="BQ51" s="62" t="e">
        <f t="shared" si="9"/>
        <v>#VALUE!</v>
      </c>
      <c r="BR51" s="63">
        <f t="shared" si="10"/>
        <v>1</v>
      </c>
      <c r="BS51" s="64">
        <f t="shared" si="19"/>
        <v>1</v>
      </c>
      <c r="BT51" s="60">
        <f t="shared" si="11"/>
        <v>84685.709681005697</v>
      </c>
      <c r="BU51" s="33"/>
    </row>
    <row r="52" spans="2:73" s="22" customFormat="1" ht="13.5" x14ac:dyDescent="0.15">
      <c r="B52" s="541"/>
      <c r="C52" s="497">
        <v>32</v>
      </c>
      <c r="D52" s="498"/>
      <c r="E52" s="499">
        <f t="shared" si="12"/>
        <v>84685.709681005697</v>
      </c>
      <c r="F52" s="471"/>
      <c r="G52" s="471"/>
      <c r="H52" s="472"/>
      <c r="I52" s="470">
        <f t="shared" si="13"/>
        <v>61247.020193450269</v>
      </c>
      <c r="J52" s="471"/>
      <c r="K52" s="471"/>
      <c r="L52" s="472"/>
      <c r="M52" s="473">
        <f t="shared" si="14"/>
        <v>23438.689487555432</v>
      </c>
      <c r="N52" s="473"/>
      <c r="O52" s="473"/>
      <c r="P52" s="474"/>
      <c r="Q52" s="47">
        <f t="shared" si="15"/>
        <v>28065180.36487307</v>
      </c>
      <c r="R52" s="470"/>
      <c r="S52" s="475"/>
      <c r="T52" s="475"/>
      <c r="U52" s="476"/>
      <c r="V52" s="470"/>
      <c r="W52" s="475"/>
      <c r="X52" s="475"/>
      <c r="Y52" s="476"/>
      <c r="Z52" s="470"/>
      <c r="AA52" s="475"/>
      <c r="AB52" s="475"/>
      <c r="AC52" s="476"/>
      <c r="AD52" s="117">
        <f t="shared" si="21"/>
        <v>0</v>
      </c>
      <c r="AE52" s="477">
        <f t="shared" si="20"/>
        <v>775123.07466525608</v>
      </c>
      <c r="AF52" s="478"/>
      <c r="AG52" s="478"/>
      <c r="AH52" s="479"/>
      <c r="AI52" s="474">
        <f t="shared" si="0"/>
        <v>28065180.36487307</v>
      </c>
      <c r="AJ52" s="480"/>
      <c r="AK52" s="480"/>
      <c r="AL52" s="480"/>
      <c r="AM52" s="481"/>
      <c r="AN52" s="482">
        <f t="shared" si="1"/>
        <v>1</v>
      </c>
      <c r="AO52" s="483"/>
      <c r="AP52" s="484"/>
      <c r="AQ52" s="26"/>
      <c r="AR52" s="26"/>
      <c r="AS52" s="26"/>
      <c r="AT52" s="469"/>
      <c r="AU52" s="469"/>
      <c r="AV52" s="469"/>
      <c r="AW52" s="469"/>
      <c r="AX52" s="27"/>
      <c r="AY52" s="27">
        <f t="shared" si="2"/>
        <v>0</v>
      </c>
      <c r="AZ52" s="27">
        <f t="shared" si="16"/>
        <v>572696.3904704419</v>
      </c>
      <c r="BA52" s="27">
        <f t="shared" si="17"/>
        <v>61247.020193450269</v>
      </c>
      <c r="BB52" s="27">
        <f t="shared" si="3"/>
        <v>511449.37027699163</v>
      </c>
      <c r="BC52" s="27">
        <f t="shared" si="4"/>
        <v>23438.689487555432</v>
      </c>
      <c r="BD52" s="27">
        <f t="shared" si="5"/>
        <v>61247.020193450269</v>
      </c>
      <c r="BE52" s="27">
        <f t="shared" si="6"/>
        <v>23438.689487555432</v>
      </c>
      <c r="BF52" s="27">
        <f t="shared" si="7"/>
        <v>1</v>
      </c>
      <c r="BG52" s="27"/>
      <c r="BH52" s="27"/>
      <c r="BI52" s="65">
        <f>BI51</f>
        <v>1</v>
      </c>
      <c r="BJ52" s="66">
        <f>BJ51</f>
        <v>0.95</v>
      </c>
      <c r="BK52" s="59">
        <f>BK51</f>
        <v>1.1000000000000001</v>
      </c>
      <c r="BL52" s="66">
        <f>BL51</f>
        <v>1.02</v>
      </c>
      <c r="BM52" s="67">
        <f>BM51</f>
        <v>0.77</v>
      </c>
      <c r="BN52" s="61"/>
      <c r="BO52" s="61" t="str">
        <f t="shared" si="18"/>
        <v xml:space="preserve"> </v>
      </c>
      <c r="BP52" s="62" t="str">
        <f t="shared" si="8"/>
        <v xml:space="preserve"> </v>
      </c>
      <c r="BQ52" s="62" t="e">
        <f t="shared" si="9"/>
        <v>#VALUE!</v>
      </c>
      <c r="BR52" s="63">
        <f t="shared" si="10"/>
        <v>1</v>
      </c>
      <c r="BS52" s="64">
        <f t="shared" si="19"/>
        <v>1</v>
      </c>
      <c r="BT52" s="60">
        <f t="shared" si="11"/>
        <v>84685.709681005697</v>
      </c>
      <c r="BU52" s="33"/>
    </row>
    <row r="53" spans="2:73" s="22" customFormat="1" ht="13.5" x14ac:dyDescent="0.15">
      <c r="B53" s="541"/>
      <c r="C53" s="497">
        <v>33</v>
      </c>
      <c r="D53" s="498"/>
      <c r="E53" s="499">
        <f t="shared" si="12"/>
        <v>84685.709681005697</v>
      </c>
      <c r="F53" s="471"/>
      <c r="G53" s="471"/>
      <c r="H53" s="472"/>
      <c r="I53" s="470">
        <f t="shared" si="13"/>
        <v>61298.059376944802</v>
      </c>
      <c r="J53" s="471"/>
      <c r="K53" s="471"/>
      <c r="L53" s="472"/>
      <c r="M53" s="473">
        <f t="shared" si="14"/>
        <v>23387.650304060891</v>
      </c>
      <c r="N53" s="473"/>
      <c r="O53" s="473"/>
      <c r="P53" s="474"/>
      <c r="Q53" s="47">
        <f t="shared" si="15"/>
        <v>28003882.305496126</v>
      </c>
      <c r="R53" s="470"/>
      <c r="S53" s="475"/>
      <c r="T53" s="475"/>
      <c r="U53" s="476"/>
      <c r="V53" s="470"/>
      <c r="W53" s="475"/>
      <c r="X53" s="475"/>
      <c r="Y53" s="476"/>
      <c r="Z53" s="470"/>
      <c r="AA53" s="475"/>
      <c r="AB53" s="475"/>
      <c r="AC53" s="476"/>
      <c r="AD53" s="117">
        <f t="shared" si="21"/>
        <v>0</v>
      </c>
      <c r="AE53" s="477">
        <f t="shared" si="20"/>
        <v>798510.72496931697</v>
      </c>
      <c r="AF53" s="478"/>
      <c r="AG53" s="478"/>
      <c r="AH53" s="479"/>
      <c r="AI53" s="474">
        <f t="shared" si="0"/>
        <v>28003882.305496126</v>
      </c>
      <c r="AJ53" s="480"/>
      <c r="AK53" s="480"/>
      <c r="AL53" s="480"/>
      <c r="AM53" s="481"/>
      <c r="AN53" s="482">
        <f t="shared" si="1"/>
        <v>1</v>
      </c>
      <c r="AO53" s="483"/>
      <c r="AP53" s="484"/>
      <c r="AQ53" s="26"/>
      <c r="AR53" s="26"/>
      <c r="AS53" s="26"/>
      <c r="AT53" s="469"/>
      <c r="AU53" s="469"/>
      <c r="AV53" s="469"/>
      <c r="AW53" s="469"/>
      <c r="AX53" s="27"/>
      <c r="AY53" s="27">
        <f t="shared" si="2"/>
        <v>0</v>
      </c>
      <c r="AZ53" s="27">
        <f t="shared" si="16"/>
        <v>511449.37027699163</v>
      </c>
      <c r="BA53" s="27">
        <f t="shared" si="17"/>
        <v>61298.059376944802</v>
      </c>
      <c r="BB53" s="27">
        <f t="shared" si="3"/>
        <v>450151.31090004684</v>
      </c>
      <c r="BC53" s="27">
        <f t="shared" si="4"/>
        <v>23387.650304060891</v>
      </c>
      <c r="BD53" s="27">
        <f t="shared" si="5"/>
        <v>61298.059376944802</v>
      </c>
      <c r="BE53" s="27">
        <f t="shared" si="6"/>
        <v>23387.650304060891</v>
      </c>
      <c r="BF53" s="27">
        <f t="shared" si="7"/>
        <v>1</v>
      </c>
      <c r="BG53" s="27"/>
      <c r="BH53" s="27"/>
      <c r="BI53" s="65">
        <f>BI51</f>
        <v>1</v>
      </c>
      <c r="BJ53" s="66">
        <f>BJ51</f>
        <v>0.95</v>
      </c>
      <c r="BK53" s="59">
        <f>BK51</f>
        <v>1.1000000000000001</v>
      </c>
      <c r="BL53" s="66">
        <f>BL51</f>
        <v>1.02</v>
      </c>
      <c r="BM53" s="67">
        <f>BM51</f>
        <v>0.77</v>
      </c>
      <c r="BN53" s="61"/>
      <c r="BO53" s="61" t="str">
        <f t="shared" si="18"/>
        <v xml:space="preserve"> </v>
      </c>
      <c r="BP53" s="62" t="str">
        <f t="shared" si="8"/>
        <v xml:space="preserve"> </v>
      </c>
      <c r="BQ53" s="62" t="e">
        <f t="shared" si="9"/>
        <v>#VALUE!</v>
      </c>
      <c r="BR53" s="63">
        <f t="shared" si="10"/>
        <v>1</v>
      </c>
      <c r="BS53" s="64">
        <f t="shared" si="19"/>
        <v>1</v>
      </c>
      <c r="BT53" s="60">
        <f t="shared" si="11"/>
        <v>84685.709681005697</v>
      </c>
      <c r="BU53" s="33"/>
    </row>
    <row r="54" spans="2:73" s="22" customFormat="1" ht="13.5" x14ac:dyDescent="0.15">
      <c r="B54" s="541"/>
      <c r="C54" s="497">
        <v>34</v>
      </c>
      <c r="D54" s="498"/>
      <c r="E54" s="499">
        <f t="shared" ref="E54:E80" si="27">IF(Q53=0,0,IF(Q53&lt;E53,Q53+M54,E53))</f>
        <v>84685.709681005697</v>
      </c>
      <c r="F54" s="471"/>
      <c r="G54" s="471"/>
      <c r="H54" s="472"/>
      <c r="I54" s="470">
        <f t="shared" si="13"/>
        <v>61349.141093092258</v>
      </c>
      <c r="J54" s="471"/>
      <c r="K54" s="471"/>
      <c r="L54" s="472"/>
      <c r="M54" s="473">
        <f t="shared" si="14"/>
        <v>23336.56858791344</v>
      </c>
      <c r="N54" s="473"/>
      <c r="O54" s="473"/>
      <c r="P54" s="474"/>
      <c r="Q54" s="47">
        <f t="shared" si="15"/>
        <v>27942533.164403033</v>
      </c>
      <c r="R54" s="470"/>
      <c r="S54" s="475"/>
      <c r="T54" s="475"/>
      <c r="U54" s="476"/>
      <c r="V54" s="470"/>
      <c r="W54" s="475"/>
      <c r="X54" s="475"/>
      <c r="Y54" s="476"/>
      <c r="Z54" s="470"/>
      <c r="AA54" s="475"/>
      <c r="AB54" s="475"/>
      <c r="AC54" s="476"/>
      <c r="AD54" s="117">
        <f t="shared" si="21"/>
        <v>0</v>
      </c>
      <c r="AE54" s="477">
        <f t="shared" si="20"/>
        <v>821847.29355723038</v>
      </c>
      <c r="AF54" s="478"/>
      <c r="AG54" s="478"/>
      <c r="AH54" s="479"/>
      <c r="AI54" s="474">
        <f t="shared" si="0"/>
        <v>27942533.164403033</v>
      </c>
      <c r="AJ54" s="480"/>
      <c r="AK54" s="480"/>
      <c r="AL54" s="480"/>
      <c r="AM54" s="481"/>
      <c r="AN54" s="482">
        <f t="shared" si="1"/>
        <v>1</v>
      </c>
      <c r="AO54" s="483"/>
      <c r="AP54" s="484"/>
      <c r="AQ54" s="26"/>
      <c r="AR54" s="26"/>
      <c r="AS54" s="26"/>
      <c r="AT54" s="469"/>
      <c r="AU54" s="469"/>
      <c r="AV54" s="469"/>
      <c r="AW54" s="469"/>
      <c r="AX54" s="27"/>
      <c r="AY54" s="27">
        <f t="shared" si="2"/>
        <v>0</v>
      </c>
      <c r="AZ54" s="27">
        <f t="shared" si="16"/>
        <v>450151.31090004684</v>
      </c>
      <c r="BA54" s="27">
        <f t="shared" si="17"/>
        <v>61349.141093092258</v>
      </c>
      <c r="BB54" s="27">
        <f t="shared" si="3"/>
        <v>388802.16980695457</v>
      </c>
      <c r="BC54" s="27">
        <f t="shared" si="4"/>
        <v>23336.56858791344</v>
      </c>
      <c r="BD54" s="27">
        <f t="shared" si="5"/>
        <v>61349.141093092258</v>
      </c>
      <c r="BE54" s="27">
        <f t="shared" si="6"/>
        <v>23336.56858791344</v>
      </c>
      <c r="BF54" s="27">
        <f t="shared" si="7"/>
        <v>1</v>
      </c>
      <c r="BG54" s="27"/>
      <c r="BH54" s="27"/>
      <c r="BI54" s="65">
        <f>BI51</f>
        <v>1</v>
      </c>
      <c r="BJ54" s="66">
        <f>BJ51</f>
        <v>0.95</v>
      </c>
      <c r="BK54" s="59">
        <f>BK51</f>
        <v>1.1000000000000001</v>
      </c>
      <c r="BL54" s="66">
        <f>BL51</f>
        <v>1.02</v>
      </c>
      <c r="BM54" s="67">
        <f>BM51</f>
        <v>0.77</v>
      </c>
      <c r="BN54" s="61"/>
      <c r="BO54" s="61" t="str">
        <f t="shared" si="18"/>
        <v xml:space="preserve"> </v>
      </c>
      <c r="BP54" s="62" t="str">
        <f t="shared" si="8"/>
        <v xml:space="preserve"> </v>
      </c>
      <c r="BQ54" s="62" t="e">
        <f t="shared" si="9"/>
        <v>#VALUE!</v>
      </c>
      <c r="BR54" s="63">
        <f t="shared" si="10"/>
        <v>1</v>
      </c>
      <c r="BS54" s="64">
        <f t="shared" si="19"/>
        <v>1</v>
      </c>
      <c r="BT54" s="60">
        <f t="shared" si="11"/>
        <v>84685.709681005697</v>
      </c>
      <c r="BU54" s="33"/>
    </row>
    <row r="55" spans="2:73" s="22" customFormat="1" ht="13.5" x14ac:dyDescent="0.15">
      <c r="B55" s="541"/>
      <c r="C55" s="497">
        <v>35</v>
      </c>
      <c r="D55" s="498"/>
      <c r="E55" s="499">
        <f t="shared" si="27"/>
        <v>84685.709681005697</v>
      </c>
      <c r="F55" s="471"/>
      <c r="G55" s="471"/>
      <c r="H55" s="472"/>
      <c r="I55" s="470">
        <f t="shared" si="13"/>
        <v>61400.265377336502</v>
      </c>
      <c r="J55" s="471"/>
      <c r="K55" s="471"/>
      <c r="L55" s="472"/>
      <c r="M55" s="473">
        <f t="shared" si="14"/>
        <v>23285.444303669196</v>
      </c>
      <c r="N55" s="473"/>
      <c r="O55" s="473"/>
      <c r="P55" s="474"/>
      <c r="Q55" s="47">
        <f t="shared" si="15"/>
        <v>27881132.899025697</v>
      </c>
      <c r="R55" s="470"/>
      <c r="S55" s="475"/>
      <c r="T55" s="475"/>
      <c r="U55" s="476"/>
      <c r="V55" s="470"/>
      <c r="W55" s="475"/>
      <c r="X55" s="475"/>
      <c r="Y55" s="476"/>
      <c r="Z55" s="470"/>
      <c r="AA55" s="475"/>
      <c r="AB55" s="475"/>
      <c r="AC55" s="476"/>
      <c r="AD55" s="117">
        <f t="shared" si="21"/>
        <v>0</v>
      </c>
      <c r="AE55" s="477">
        <f t="shared" si="20"/>
        <v>845132.73786089954</v>
      </c>
      <c r="AF55" s="478"/>
      <c r="AG55" s="478"/>
      <c r="AH55" s="479"/>
      <c r="AI55" s="474">
        <f t="shared" si="0"/>
        <v>27881132.899025697</v>
      </c>
      <c r="AJ55" s="480"/>
      <c r="AK55" s="480"/>
      <c r="AL55" s="480"/>
      <c r="AM55" s="481"/>
      <c r="AN55" s="482">
        <f t="shared" si="1"/>
        <v>1</v>
      </c>
      <c r="AO55" s="483"/>
      <c r="AP55" s="484"/>
      <c r="AQ55" s="26"/>
      <c r="AR55" s="26"/>
      <c r="AS55" s="26"/>
      <c r="AT55" s="469"/>
      <c r="AU55" s="469"/>
      <c r="AV55" s="469"/>
      <c r="AW55" s="469"/>
      <c r="AX55" s="27"/>
      <c r="AY55" s="27">
        <f t="shared" si="2"/>
        <v>0</v>
      </c>
      <c r="AZ55" s="27">
        <f t="shared" si="16"/>
        <v>388802.16980695457</v>
      </c>
      <c r="BA55" s="27">
        <f t="shared" si="17"/>
        <v>61400.265377336502</v>
      </c>
      <c r="BB55" s="27">
        <f t="shared" si="3"/>
        <v>327401.90442961804</v>
      </c>
      <c r="BC55" s="27">
        <f t="shared" si="4"/>
        <v>23285.444303669196</v>
      </c>
      <c r="BD55" s="27">
        <f t="shared" si="5"/>
        <v>61400.265377336502</v>
      </c>
      <c r="BE55" s="27">
        <f t="shared" si="6"/>
        <v>23285.444303669196</v>
      </c>
      <c r="BF55" s="27">
        <f t="shared" si="7"/>
        <v>1</v>
      </c>
      <c r="BG55" s="27"/>
      <c r="BH55" s="27"/>
      <c r="BI55" s="65">
        <f>BI51</f>
        <v>1</v>
      </c>
      <c r="BJ55" s="66">
        <f>BJ51</f>
        <v>0.95</v>
      </c>
      <c r="BK55" s="59">
        <f>BK51</f>
        <v>1.1000000000000001</v>
      </c>
      <c r="BL55" s="66">
        <f>BL51</f>
        <v>1.02</v>
      </c>
      <c r="BM55" s="67">
        <f>BM51</f>
        <v>0.77</v>
      </c>
      <c r="BN55" s="61"/>
      <c r="BO55" s="61" t="str">
        <f t="shared" si="18"/>
        <v xml:space="preserve"> </v>
      </c>
      <c r="BP55" s="62" t="str">
        <f t="shared" si="8"/>
        <v xml:space="preserve"> </v>
      </c>
      <c r="BQ55" s="62" t="e">
        <f t="shared" si="9"/>
        <v>#VALUE!</v>
      </c>
      <c r="BR55" s="63">
        <f t="shared" si="10"/>
        <v>1</v>
      </c>
      <c r="BS55" s="64">
        <f t="shared" si="19"/>
        <v>1</v>
      </c>
      <c r="BT55" s="60">
        <f t="shared" si="11"/>
        <v>84685.709681005697</v>
      </c>
      <c r="BU55" s="33"/>
    </row>
    <row r="56" spans="2:73" s="22" customFormat="1" ht="13.5" x14ac:dyDescent="0.15">
      <c r="B56" s="593"/>
      <c r="C56" s="587">
        <v>36</v>
      </c>
      <c r="D56" s="588"/>
      <c r="E56" s="589">
        <f t="shared" si="27"/>
        <v>84685.709681005697</v>
      </c>
      <c r="F56" s="590"/>
      <c r="G56" s="590"/>
      <c r="H56" s="591"/>
      <c r="I56" s="578">
        <f t="shared" si="13"/>
        <v>61451.432265150943</v>
      </c>
      <c r="J56" s="590"/>
      <c r="K56" s="590"/>
      <c r="L56" s="591"/>
      <c r="M56" s="592">
        <f t="shared" si="14"/>
        <v>23234.277415854751</v>
      </c>
      <c r="N56" s="592"/>
      <c r="O56" s="592"/>
      <c r="P56" s="592"/>
      <c r="Q56" s="47">
        <f t="shared" si="15"/>
        <v>27819681.466760546</v>
      </c>
      <c r="R56" s="578">
        <f>IF((AD50-V50)&lt;0,AD50+Z56,IF(AD50-V50&lt;V50,AD50+Z56,R50))</f>
        <v>0</v>
      </c>
      <c r="S56" s="579"/>
      <c r="T56" s="579"/>
      <c r="U56" s="580"/>
      <c r="V56" s="578">
        <f>IF((AD50-V50)&lt;0,AD50,IF((AD50-V50)&gt;=0,R56-Z56))</f>
        <v>0</v>
      </c>
      <c r="W56" s="579"/>
      <c r="X56" s="579"/>
      <c r="Y56" s="580"/>
      <c r="Z56" s="578">
        <f>IF(AD50&gt;0,AD50*AN56/100/2,0)</f>
        <v>0</v>
      </c>
      <c r="AA56" s="579"/>
      <c r="AB56" s="579"/>
      <c r="AC56" s="580"/>
      <c r="AD56" s="120">
        <f t="shared" si="21"/>
        <v>0</v>
      </c>
      <c r="AE56" s="581">
        <f t="shared" si="20"/>
        <v>868367.01527675427</v>
      </c>
      <c r="AF56" s="582"/>
      <c r="AG56" s="582"/>
      <c r="AH56" s="583"/>
      <c r="AI56" s="474">
        <f t="shared" si="0"/>
        <v>27819681.466760546</v>
      </c>
      <c r="AJ56" s="480"/>
      <c r="AK56" s="480"/>
      <c r="AL56" s="480"/>
      <c r="AM56" s="481"/>
      <c r="AN56" s="584">
        <f t="shared" si="1"/>
        <v>1</v>
      </c>
      <c r="AO56" s="585"/>
      <c r="AP56" s="586"/>
      <c r="AQ56" s="25"/>
      <c r="AR56" s="25"/>
      <c r="AS56" s="25"/>
      <c r="AT56" s="469"/>
      <c r="AU56" s="469"/>
      <c r="AV56" s="469"/>
      <c r="AW56" s="469"/>
      <c r="AX56" s="27"/>
      <c r="AY56" s="27">
        <f t="shared" si="2"/>
        <v>0</v>
      </c>
      <c r="AZ56" s="27">
        <f t="shared" si="16"/>
        <v>327401.90442961804</v>
      </c>
      <c r="BA56" s="27">
        <f t="shared" si="17"/>
        <v>61451.432265150943</v>
      </c>
      <c r="BB56" s="27">
        <f t="shared" si="3"/>
        <v>265950.47216446709</v>
      </c>
      <c r="BC56" s="27">
        <f t="shared" si="4"/>
        <v>23234.277415854751</v>
      </c>
      <c r="BD56" s="27">
        <f t="shared" si="5"/>
        <v>61451.432265150943</v>
      </c>
      <c r="BE56" s="27">
        <f t="shared" si="6"/>
        <v>23234.277415854751</v>
      </c>
      <c r="BF56" s="27">
        <f t="shared" si="7"/>
        <v>1</v>
      </c>
      <c r="BG56" s="27"/>
      <c r="BH56" s="27"/>
      <c r="BI56" s="65">
        <f>BI51</f>
        <v>1</v>
      </c>
      <c r="BJ56" s="66">
        <f>BJ51</f>
        <v>0.95</v>
      </c>
      <c r="BK56" s="59">
        <f>BK51</f>
        <v>1.1000000000000001</v>
      </c>
      <c r="BL56" s="66">
        <f>BL51</f>
        <v>1.02</v>
      </c>
      <c r="BM56" s="67">
        <f>BM51</f>
        <v>0.77</v>
      </c>
      <c r="BN56" s="61"/>
      <c r="BO56" s="61" t="str">
        <f t="shared" si="18"/>
        <v xml:space="preserve"> </v>
      </c>
      <c r="BP56" s="62" t="str">
        <f t="shared" si="8"/>
        <v xml:space="preserve"> </v>
      </c>
      <c r="BQ56" s="62" t="e">
        <f t="shared" si="9"/>
        <v>#VALUE!</v>
      </c>
      <c r="BR56" s="63">
        <f t="shared" si="10"/>
        <v>1</v>
      </c>
      <c r="BS56" s="64">
        <f t="shared" si="19"/>
        <v>1</v>
      </c>
      <c r="BT56" s="60">
        <f t="shared" si="11"/>
        <v>84685.709681005697</v>
      </c>
      <c r="BU56" s="33"/>
    </row>
    <row r="57" spans="2:73" s="22" customFormat="1" ht="13.5" x14ac:dyDescent="0.15">
      <c r="B57" s="562">
        <v>4</v>
      </c>
      <c r="C57" s="565">
        <v>37</v>
      </c>
      <c r="D57" s="566"/>
      <c r="E57" s="567">
        <f t="shared" si="27"/>
        <v>84685.709681005697</v>
      </c>
      <c r="F57" s="533"/>
      <c r="G57" s="533"/>
      <c r="H57" s="534"/>
      <c r="I57" s="568">
        <f t="shared" si="13"/>
        <v>61502.641792038572</v>
      </c>
      <c r="J57" s="569"/>
      <c r="K57" s="569"/>
      <c r="L57" s="570"/>
      <c r="M57" s="571">
        <f t="shared" si="14"/>
        <v>23183.067888967122</v>
      </c>
      <c r="N57" s="571"/>
      <c r="O57" s="571"/>
      <c r="P57" s="571"/>
      <c r="Q57" s="30">
        <f t="shared" si="15"/>
        <v>27758178.824968506</v>
      </c>
      <c r="R57" s="568"/>
      <c r="S57" s="572"/>
      <c r="T57" s="572"/>
      <c r="U57" s="573"/>
      <c r="V57" s="568"/>
      <c r="W57" s="572"/>
      <c r="X57" s="572"/>
      <c r="Y57" s="573"/>
      <c r="Z57" s="568"/>
      <c r="AA57" s="572"/>
      <c r="AB57" s="572"/>
      <c r="AC57" s="573"/>
      <c r="AD57" s="119">
        <f t="shared" si="21"/>
        <v>0</v>
      </c>
      <c r="AE57" s="568">
        <f t="shared" si="20"/>
        <v>891550.08316572139</v>
      </c>
      <c r="AF57" s="569"/>
      <c r="AG57" s="569"/>
      <c r="AH57" s="570"/>
      <c r="AI57" s="568">
        <f t="shared" si="0"/>
        <v>27758178.824968506</v>
      </c>
      <c r="AJ57" s="569"/>
      <c r="AK57" s="569"/>
      <c r="AL57" s="569"/>
      <c r="AM57" s="574"/>
      <c r="AN57" s="612">
        <f t="shared" si="1"/>
        <v>1</v>
      </c>
      <c r="AO57" s="613"/>
      <c r="AP57" s="614"/>
      <c r="AQ57" s="51"/>
      <c r="AR57" s="51"/>
      <c r="AS57" s="51"/>
      <c r="AT57" s="469"/>
      <c r="AU57" s="469"/>
      <c r="AV57" s="469"/>
      <c r="AW57" s="469"/>
      <c r="AX57" s="27"/>
      <c r="AY57" s="27">
        <f t="shared" si="2"/>
        <v>0</v>
      </c>
      <c r="AZ57" s="27">
        <f t="shared" si="16"/>
        <v>265950.47216446709</v>
      </c>
      <c r="BA57" s="27">
        <f t="shared" si="17"/>
        <v>61502.641792038572</v>
      </c>
      <c r="BB57" s="27">
        <f t="shared" si="3"/>
        <v>204447.83037242852</v>
      </c>
      <c r="BC57" s="27">
        <f t="shared" si="4"/>
        <v>23183.067888967122</v>
      </c>
      <c r="BD57" s="27">
        <f t="shared" si="5"/>
        <v>61502.641792038572</v>
      </c>
      <c r="BE57" s="27">
        <f t="shared" si="6"/>
        <v>23183.067888967122</v>
      </c>
      <c r="BF57" s="27">
        <f t="shared" si="7"/>
        <v>1</v>
      </c>
      <c r="BG57" s="27"/>
      <c r="BH57" s="27"/>
      <c r="BI57" s="72">
        <f t="shared" ref="BI57:BL57" si="28">BI51</f>
        <v>1</v>
      </c>
      <c r="BJ57" s="72">
        <f t="shared" si="28"/>
        <v>0.95</v>
      </c>
      <c r="BK57" s="72">
        <f t="shared" si="28"/>
        <v>1.1000000000000001</v>
      </c>
      <c r="BL57" s="72">
        <f t="shared" si="28"/>
        <v>1.02</v>
      </c>
      <c r="BM57" s="73">
        <f>BM51</f>
        <v>0.77</v>
      </c>
      <c r="BN57" s="61"/>
      <c r="BO57" s="61" t="str">
        <f t="shared" si="18"/>
        <v xml:space="preserve"> </v>
      </c>
      <c r="BP57" s="62" t="str">
        <f t="shared" si="8"/>
        <v xml:space="preserve"> </v>
      </c>
      <c r="BQ57" s="62" t="e">
        <f t="shared" si="9"/>
        <v>#VALUE!</v>
      </c>
      <c r="BR57" s="63">
        <f t="shared" si="10"/>
        <v>1</v>
      </c>
      <c r="BS57" s="64">
        <f t="shared" si="19"/>
        <v>1</v>
      </c>
      <c r="BT57" s="60">
        <f t="shared" si="11"/>
        <v>84685.709681005697</v>
      </c>
      <c r="BU57" s="33"/>
    </row>
    <row r="58" spans="2:73" s="22" customFormat="1" ht="13.5" x14ac:dyDescent="0.15">
      <c r="B58" s="563"/>
      <c r="C58" s="535">
        <v>38</v>
      </c>
      <c r="D58" s="536"/>
      <c r="E58" s="537">
        <f t="shared" si="27"/>
        <v>84685.709681005697</v>
      </c>
      <c r="F58" s="486"/>
      <c r="G58" s="486"/>
      <c r="H58" s="538"/>
      <c r="I58" s="485">
        <f t="shared" si="13"/>
        <v>61553.893993531936</v>
      </c>
      <c r="J58" s="486"/>
      <c r="K58" s="486"/>
      <c r="L58" s="538"/>
      <c r="M58" s="539">
        <f t="shared" si="14"/>
        <v>23131.815687473758</v>
      </c>
      <c r="N58" s="539"/>
      <c r="O58" s="539"/>
      <c r="P58" s="539"/>
      <c r="Q58" s="121">
        <f t="shared" si="15"/>
        <v>27696624.930974975</v>
      </c>
      <c r="R58" s="485"/>
      <c r="S58" s="530"/>
      <c r="T58" s="530"/>
      <c r="U58" s="531"/>
      <c r="V58" s="485"/>
      <c r="W58" s="530"/>
      <c r="X58" s="530"/>
      <c r="Y58" s="531"/>
      <c r="Z58" s="485"/>
      <c r="AA58" s="530"/>
      <c r="AB58" s="530"/>
      <c r="AC58" s="531"/>
      <c r="AD58" s="118">
        <f t="shared" si="21"/>
        <v>0</v>
      </c>
      <c r="AE58" s="532">
        <f t="shared" si="20"/>
        <v>914681.89885319513</v>
      </c>
      <c r="AF58" s="533"/>
      <c r="AG58" s="533"/>
      <c r="AH58" s="534"/>
      <c r="AI58" s="485">
        <f t="shared" si="0"/>
        <v>27696624.930974975</v>
      </c>
      <c r="AJ58" s="486"/>
      <c r="AK58" s="486"/>
      <c r="AL58" s="486"/>
      <c r="AM58" s="487"/>
      <c r="AN58" s="527">
        <f t="shared" si="1"/>
        <v>1</v>
      </c>
      <c r="AO58" s="528"/>
      <c r="AP58" s="529"/>
      <c r="AQ58" s="26"/>
      <c r="AR58" s="26"/>
      <c r="AS58" s="26"/>
      <c r="AT58" s="469"/>
      <c r="AU58" s="469"/>
      <c r="AV58" s="469"/>
      <c r="AW58" s="469"/>
      <c r="AX58" s="27"/>
      <c r="AY58" s="27">
        <f t="shared" si="2"/>
        <v>0</v>
      </c>
      <c r="AZ58" s="27">
        <f t="shared" si="16"/>
        <v>204447.83037242852</v>
      </c>
      <c r="BA58" s="27">
        <f t="shared" si="17"/>
        <v>61553.893993531936</v>
      </c>
      <c r="BB58" s="27">
        <f t="shared" si="3"/>
        <v>142893.93637889659</v>
      </c>
      <c r="BC58" s="27">
        <f t="shared" si="4"/>
        <v>23131.815687473758</v>
      </c>
      <c r="BD58" s="27">
        <f t="shared" si="5"/>
        <v>61553.893993531936</v>
      </c>
      <c r="BE58" s="27">
        <f t="shared" si="6"/>
        <v>23131.815687473758</v>
      </c>
      <c r="BF58" s="27">
        <f t="shared" si="7"/>
        <v>1</v>
      </c>
      <c r="BG58" s="27"/>
      <c r="BH58" s="27"/>
      <c r="BI58" s="65">
        <f>BI57</f>
        <v>1</v>
      </c>
      <c r="BJ58" s="66">
        <f>BJ57</f>
        <v>0.95</v>
      </c>
      <c r="BK58" s="59">
        <f>BK57</f>
        <v>1.1000000000000001</v>
      </c>
      <c r="BL58" s="66">
        <f>BL57</f>
        <v>1.02</v>
      </c>
      <c r="BM58" s="67">
        <f>BM57</f>
        <v>0.77</v>
      </c>
      <c r="BN58" s="61"/>
      <c r="BO58" s="61" t="str">
        <f t="shared" si="18"/>
        <v xml:space="preserve"> </v>
      </c>
      <c r="BP58" s="62" t="str">
        <f t="shared" si="8"/>
        <v xml:space="preserve"> </v>
      </c>
      <c r="BQ58" s="62" t="e">
        <f t="shared" si="9"/>
        <v>#VALUE!</v>
      </c>
      <c r="BR58" s="63">
        <f t="shared" si="10"/>
        <v>1</v>
      </c>
      <c r="BS58" s="64">
        <f t="shared" si="19"/>
        <v>1</v>
      </c>
      <c r="BT58" s="60">
        <f t="shared" si="11"/>
        <v>84685.709681005697</v>
      </c>
      <c r="BU58" s="33"/>
    </row>
    <row r="59" spans="2:73" s="22" customFormat="1" ht="13.5" x14ac:dyDescent="0.15">
      <c r="B59" s="563"/>
      <c r="C59" s="535">
        <v>39</v>
      </c>
      <c r="D59" s="536"/>
      <c r="E59" s="537">
        <f t="shared" si="27"/>
        <v>84685.709681005697</v>
      </c>
      <c r="F59" s="486"/>
      <c r="G59" s="486"/>
      <c r="H59" s="538"/>
      <c r="I59" s="485">
        <f t="shared" si="13"/>
        <v>61605.188905193223</v>
      </c>
      <c r="J59" s="486"/>
      <c r="K59" s="486"/>
      <c r="L59" s="538"/>
      <c r="M59" s="539">
        <f t="shared" si="14"/>
        <v>23080.520775812478</v>
      </c>
      <c r="N59" s="539"/>
      <c r="O59" s="539"/>
      <c r="P59" s="539"/>
      <c r="Q59" s="121">
        <f t="shared" si="15"/>
        <v>27635019.742069781</v>
      </c>
      <c r="R59" s="485"/>
      <c r="S59" s="530"/>
      <c r="T59" s="530"/>
      <c r="U59" s="531"/>
      <c r="V59" s="485"/>
      <c r="W59" s="530"/>
      <c r="X59" s="530"/>
      <c r="Y59" s="531"/>
      <c r="Z59" s="485"/>
      <c r="AA59" s="530"/>
      <c r="AB59" s="530"/>
      <c r="AC59" s="531"/>
      <c r="AD59" s="118">
        <f t="shared" si="21"/>
        <v>0</v>
      </c>
      <c r="AE59" s="532">
        <f t="shared" si="20"/>
        <v>937762.41962900758</v>
      </c>
      <c r="AF59" s="533"/>
      <c r="AG59" s="533"/>
      <c r="AH59" s="534"/>
      <c r="AI59" s="485">
        <f t="shared" si="0"/>
        <v>27635019.742069781</v>
      </c>
      <c r="AJ59" s="486"/>
      <c r="AK59" s="486"/>
      <c r="AL59" s="486"/>
      <c r="AM59" s="487"/>
      <c r="AN59" s="527">
        <f t="shared" si="1"/>
        <v>1</v>
      </c>
      <c r="AO59" s="528"/>
      <c r="AP59" s="529"/>
      <c r="AQ59" s="26"/>
      <c r="AR59" s="26"/>
      <c r="AS59" s="26"/>
      <c r="AT59" s="469"/>
      <c r="AU59" s="469"/>
      <c r="AV59" s="469"/>
      <c r="AW59" s="469"/>
      <c r="AX59" s="27"/>
      <c r="AY59" s="27">
        <f t="shared" si="2"/>
        <v>0</v>
      </c>
      <c r="AZ59" s="27">
        <f t="shared" si="16"/>
        <v>142893.93637889659</v>
      </c>
      <c r="BA59" s="27">
        <f t="shared" si="17"/>
        <v>61605.188905193223</v>
      </c>
      <c r="BB59" s="27">
        <f t="shared" si="3"/>
        <v>81288.747473703363</v>
      </c>
      <c r="BC59" s="27">
        <f t="shared" si="4"/>
        <v>23080.520775812478</v>
      </c>
      <c r="BD59" s="27">
        <f t="shared" si="5"/>
        <v>61605.188905193223</v>
      </c>
      <c r="BE59" s="27">
        <f t="shared" si="6"/>
        <v>23080.520775812478</v>
      </c>
      <c r="BF59" s="27">
        <f t="shared" si="7"/>
        <v>1</v>
      </c>
      <c r="BG59" s="27"/>
      <c r="BH59" s="27"/>
      <c r="BI59" s="65">
        <f>BI57</f>
        <v>1</v>
      </c>
      <c r="BJ59" s="66">
        <f>BJ57</f>
        <v>0.95</v>
      </c>
      <c r="BK59" s="59">
        <f>BK57</f>
        <v>1.1000000000000001</v>
      </c>
      <c r="BL59" s="66">
        <f>BL57</f>
        <v>1.02</v>
      </c>
      <c r="BM59" s="67">
        <f>BM57</f>
        <v>0.77</v>
      </c>
      <c r="BN59" s="61"/>
      <c r="BO59" s="61" t="str">
        <f t="shared" si="18"/>
        <v xml:space="preserve"> </v>
      </c>
      <c r="BP59" s="62" t="str">
        <f t="shared" si="8"/>
        <v xml:space="preserve"> </v>
      </c>
      <c r="BQ59" s="62" t="e">
        <f t="shared" si="9"/>
        <v>#VALUE!</v>
      </c>
      <c r="BR59" s="63">
        <f t="shared" si="10"/>
        <v>1</v>
      </c>
      <c r="BS59" s="64">
        <f t="shared" si="19"/>
        <v>1</v>
      </c>
      <c r="BT59" s="60">
        <f t="shared" si="11"/>
        <v>84685.709681005697</v>
      </c>
      <c r="BU59" s="33"/>
    </row>
    <row r="60" spans="2:73" s="22" customFormat="1" ht="13.5" x14ac:dyDescent="0.15">
      <c r="B60" s="563"/>
      <c r="C60" s="535">
        <v>40</v>
      </c>
      <c r="D60" s="536"/>
      <c r="E60" s="537">
        <f t="shared" si="27"/>
        <v>84685.709681005697</v>
      </c>
      <c r="F60" s="486"/>
      <c r="G60" s="486"/>
      <c r="H60" s="538"/>
      <c r="I60" s="485">
        <f t="shared" si="13"/>
        <v>61656.526562614206</v>
      </c>
      <c r="J60" s="486"/>
      <c r="K60" s="486"/>
      <c r="L60" s="538"/>
      <c r="M60" s="539">
        <f t="shared" si="14"/>
        <v>23029.183118391487</v>
      </c>
      <c r="N60" s="539"/>
      <c r="O60" s="539"/>
      <c r="P60" s="539"/>
      <c r="Q60" s="121">
        <f t="shared" si="15"/>
        <v>27573363.215507168</v>
      </c>
      <c r="R60" s="485"/>
      <c r="S60" s="530"/>
      <c r="T60" s="530"/>
      <c r="U60" s="531"/>
      <c r="V60" s="485"/>
      <c r="W60" s="530"/>
      <c r="X60" s="530"/>
      <c r="Y60" s="531"/>
      <c r="Z60" s="485"/>
      <c r="AA60" s="530"/>
      <c r="AB60" s="530"/>
      <c r="AC60" s="531"/>
      <c r="AD60" s="118">
        <f t="shared" si="21"/>
        <v>0</v>
      </c>
      <c r="AE60" s="532">
        <f t="shared" si="20"/>
        <v>960791.60274739901</v>
      </c>
      <c r="AF60" s="533"/>
      <c r="AG60" s="533"/>
      <c r="AH60" s="534"/>
      <c r="AI60" s="485">
        <f t="shared" si="0"/>
        <v>27573363.215507168</v>
      </c>
      <c r="AJ60" s="486"/>
      <c r="AK60" s="486"/>
      <c r="AL60" s="486"/>
      <c r="AM60" s="487"/>
      <c r="AN60" s="527">
        <f t="shared" si="1"/>
        <v>1</v>
      </c>
      <c r="AO60" s="528"/>
      <c r="AP60" s="529"/>
      <c r="AQ60" s="26"/>
      <c r="AR60" s="26"/>
      <c r="AS60" s="26"/>
      <c r="AT60" s="469"/>
      <c r="AU60" s="469"/>
      <c r="AV60" s="469"/>
      <c r="AW60" s="469"/>
      <c r="AX60" s="27"/>
      <c r="AY60" s="27">
        <f t="shared" si="2"/>
        <v>0</v>
      </c>
      <c r="AZ60" s="27">
        <f t="shared" si="16"/>
        <v>81288.747473703363</v>
      </c>
      <c r="BA60" s="27">
        <f t="shared" si="17"/>
        <v>61656.526562614206</v>
      </c>
      <c r="BB60" s="27">
        <f t="shared" si="3"/>
        <v>19632.220911089156</v>
      </c>
      <c r="BC60" s="27">
        <f t="shared" si="4"/>
        <v>23029.183118391487</v>
      </c>
      <c r="BD60" s="27">
        <f t="shared" si="5"/>
        <v>61656.526562614206</v>
      </c>
      <c r="BE60" s="27">
        <f t="shared" si="6"/>
        <v>23029.183118391487</v>
      </c>
      <c r="BF60" s="27">
        <f t="shared" si="7"/>
        <v>1</v>
      </c>
      <c r="BG60" s="27"/>
      <c r="BH60" s="27"/>
      <c r="BI60" s="65">
        <f>BI57</f>
        <v>1</v>
      </c>
      <c r="BJ60" s="66">
        <f>BJ57</f>
        <v>0.95</v>
      </c>
      <c r="BK60" s="59">
        <f>BK57</f>
        <v>1.1000000000000001</v>
      </c>
      <c r="BL60" s="66">
        <f>BL57</f>
        <v>1.02</v>
      </c>
      <c r="BM60" s="67">
        <f>BM57</f>
        <v>0.77</v>
      </c>
      <c r="BN60" s="61"/>
      <c r="BO60" s="61" t="str">
        <f t="shared" si="18"/>
        <v xml:space="preserve"> </v>
      </c>
      <c r="BP60" s="62" t="str">
        <f t="shared" si="8"/>
        <v xml:space="preserve"> </v>
      </c>
      <c r="BQ60" s="62" t="e">
        <f t="shared" si="9"/>
        <v>#VALUE!</v>
      </c>
      <c r="BR60" s="63">
        <f t="shared" si="10"/>
        <v>1</v>
      </c>
      <c r="BS60" s="64">
        <f t="shared" si="19"/>
        <v>1</v>
      </c>
      <c r="BT60" s="60">
        <f t="shared" si="11"/>
        <v>84685.709681005697</v>
      </c>
      <c r="BU60" s="33"/>
    </row>
    <row r="61" spans="2:73" s="22" customFormat="1" ht="13.5" x14ac:dyDescent="0.15">
      <c r="B61" s="563"/>
      <c r="C61" s="535">
        <v>41</v>
      </c>
      <c r="D61" s="536"/>
      <c r="E61" s="537">
        <f t="shared" si="27"/>
        <v>84685.709681005697</v>
      </c>
      <c r="F61" s="486"/>
      <c r="G61" s="486"/>
      <c r="H61" s="538"/>
      <c r="I61" s="485">
        <f t="shared" si="13"/>
        <v>61707.907001416388</v>
      </c>
      <c r="J61" s="486"/>
      <c r="K61" s="486"/>
      <c r="L61" s="538"/>
      <c r="M61" s="539">
        <f t="shared" si="14"/>
        <v>22977.802679589309</v>
      </c>
      <c r="N61" s="539"/>
      <c r="O61" s="539"/>
      <c r="P61" s="539"/>
      <c r="Q61" s="121">
        <f t="shared" si="15"/>
        <v>27511655.308505751</v>
      </c>
      <c r="R61" s="485"/>
      <c r="S61" s="530"/>
      <c r="T61" s="530"/>
      <c r="U61" s="531"/>
      <c r="V61" s="485"/>
      <c r="W61" s="530"/>
      <c r="X61" s="530"/>
      <c r="Y61" s="531"/>
      <c r="Z61" s="485"/>
      <c r="AA61" s="530"/>
      <c r="AB61" s="530"/>
      <c r="AC61" s="531"/>
      <c r="AD61" s="118">
        <f t="shared" si="21"/>
        <v>0</v>
      </c>
      <c r="AE61" s="532">
        <f t="shared" si="20"/>
        <v>983769.40542698838</v>
      </c>
      <c r="AF61" s="533"/>
      <c r="AG61" s="533"/>
      <c r="AH61" s="534"/>
      <c r="AI61" s="485">
        <f t="shared" si="0"/>
        <v>27511655.308505751</v>
      </c>
      <c r="AJ61" s="486"/>
      <c r="AK61" s="486"/>
      <c r="AL61" s="486"/>
      <c r="AM61" s="487"/>
      <c r="AN61" s="527">
        <f t="shared" si="1"/>
        <v>1</v>
      </c>
      <c r="AO61" s="528"/>
      <c r="AP61" s="529"/>
      <c r="AQ61" s="26"/>
      <c r="AR61" s="26"/>
      <c r="AS61" s="26"/>
      <c r="AT61" s="469"/>
      <c r="AU61" s="469"/>
      <c r="AV61" s="469"/>
      <c r="AW61" s="469"/>
      <c r="AX61" s="27"/>
      <c r="AY61" s="27">
        <f t="shared" si="2"/>
        <v>0</v>
      </c>
      <c r="AZ61" s="27">
        <f t="shared" si="16"/>
        <v>19632.220911089156</v>
      </c>
      <c r="BA61" s="27">
        <f t="shared" si="17"/>
        <v>61707.907001416388</v>
      </c>
      <c r="BB61" s="27">
        <f t="shared" si="3"/>
        <v>-42075.686090327232</v>
      </c>
      <c r="BC61" s="27">
        <f t="shared" si="4"/>
        <v>22977.802679589309</v>
      </c>
      <c r="BD61" s="27">
        <f t="shared" si="5"/>
        <v>61707.907001416388</v>
      </c>
      <c r="BE61" s="27">
        <f t="shared" si="6"/>
        <v>22977.802679589309</v>
      </c>
      <c r="BF61" s="27">
        <f t="shared" si="7"/>
        <v>1</v>
      </c>
      <c r="BG61" s="27"/>
      <c r="BH61" s="27"/>
      <c r="BI61" s="65">
        <f>BI57</f>
        <v>1</v>
      </c>
      <c r="BJ61" s="66">
        <f>BJ57</f>
        <v>0.95</v>
      </c>
      <c r="BK61" s="59">
        <f>BK57</f>
        <v>1.1000000000000001</v>
      </c>
      <c r="BL61" s="66">
        <f>BL57</f>
        <v>1.02</v>
      </c>
      <c r="BM61" s="67">
        <f>BM57</f>
        <v>0.77</v>
      </c>
      <c r="BN61" s="61"/>
      <c r="BO61" s="61" t="str">
        <f t="shared" si="18"/>
        <v xml:space="preserve"> </v>
      </c>
      <c r="BP61" s="62" t="str">
        <f t="shared" si="8"/>
        <v xml:space="preserve"> </v>
      </c>
      <c r="BQ61" s="62" t="e">
        <f t="shared" si="9"/>
        <v>#VALUE!</v>
      </c>
      <c r="BR61" s="63">
        <f t="shared" si="10"/>
        <v>1</v>
      </c>
      <c r="BS61" s="64">
        <f t="shared" si="19"/>
        <v>1</v>
      </c>
      <c r="BT61" s="60">
        <f t="shared" si="11"/>
        <v>84685.709681005697</v>
      </c>
      <c r="BU61" s="33"/>
    </row>
    <row r="62" spans="2:73" s="22" customFormat="1" ht="13.5" x14ac:dyDescent="0.15">
      <c r="B62" s="563"/>
      <c r="C62" s="535">
        <v>42</v>
      </c>
      <c r="D62" s="536"/>
      <c r="E62" s="537">
        <f t="shared" si="27"/>
        <v>84685.709681005697</v>
      </c>
      <c r="F62" s="486"/>
      <c r="G62" s="486"/>
      <c r="H62" s="538"/>
      <c r="I62" s="485">
        <f t="shared" si="13"/>
        <v>61759.330257250898</v>
      </c>
      <c r="J62" s="486"/>
      <c r="K62" s="486"/>
      <c r="L62" s="538"/>
      <c r="M62" s="539">
        <f t="shared" si="14"/>
        <v>22926.379423754795</v>
      </c>
      <c r="N62" s="539"/>
      <c r="O62" s="539"/>
      <c r="P62" s="539"/>
      <c r="Q62" s="121">
        <f t="shared" si="15"/>
        <v>27449895.978248499</v>
      </c>
      <c r="R62" s="559">
        <f>IF((AD56-V56)&lt;0,AD56+Z62,IF(AD56-V56&lt;V56,AD56+Z62,R56))</f>
        <v>0</v>
      </c>
      <c r="S62" s="560"/>
      <c r="T62" s="560"/>
      <c r="U62" s="561"/>
      <c r="V62" s="485">
        <f>IF((AD56-V56)&lt;0,AD56,IF((AD56-V56)&gt;=0,R62-Z62))</f>
        <v>0</v>
      </c>
      <c r="W62" s="530"/>
      <c r="X62" s="530"/>
      <c r="Y62" s="531"/>
      <c r="Z62" s="485">
        <f>IF(AD56&gt;0,AD56*AN62/100/2,0)</f>
        <v>0</v>
      </c>
      <c r="AA62" s="530"/>
      <c r="AB62" s="530"/>
      <c r="AC62" s="531"/>
      <c r="AD62" s="118">
        <f t="shared" si="21"/>
        <v>0</v>
      </c>
      <c r="AE62" s="532">
        <f t="shared" si="20"/>
        <v>1006695.7848507431</v>
      </c>
      <c r="AF62" s="533"/>
      <c r="AG62" s="533"/>
      <c r="AH62" s="534"/>
      <c r="AI62" s="485">
        <f t="shared" si="0"/>
        <v>27449895.978248499</v>
      </c>
      <c r="AJ62" s="486"/>
      <c r="AK62" s="486"/>
      <c r="AL62" s="486"/>
      <c r="AM62" s="487"/>
      <c r="AN62" s="527">
        <f t="shared" si="1"/>
        <v>1</v>
      </c>
      <c r="AO62" s="528"/>
      <c r="AP62" s="529"/>
      <c r="AQ62" s="26"/>
      <c r="AR62" s="26"/>
      <c r="AS62" s="26"/>
      <c r="AT62" s="469"/>
      <c r="AU62" s="469"/>
      <c r="AV62" s="469"/>
      <c r="AW62" s="469"/>
      <c r="AX62" s="27"/>
      <c r="AY62" s="27">
        <f t="shared" si="2"/>
        <v>0</v>
      </c>
      <c r="AZ62" s="27">
        <f t="shared" si="16"/>
        <v>-42075.686090327232</v>
      </c>
      <c r="BA62" s="27">
        <f t="shared" si="17"/>
        <v>0</v>
      </c>
      <c r="BB62" s="27">
        <f t="shared" si="3"/>
        <v>-42075.686090327232</v>
      </c>
      <c r="BC62" s="27">
        <f t="shared" si="4"/>
        <v>0</v>
      </c>
      <c r="BD62" s="27">
        <f t="shared" si="5"/>
        <v>61759.330257250898</v>
      </c>
      <c r="BE62" s="27">
        <f t="shared" si="6"/>
        <v>22926.379423754795</v>
      </c>
      <c r="BF62" s="27">
        <f t="shared" si="7"/>
        <v>0</v>
      </c>
      <c r="BG62" s="27"/>
      <c r="BH62" s="27"/>
      <c r="BI62" s="65">
        <f>BI57</f>
        <v>1</v>
      </c>
      <c r="BJ62" s="66">
        <f>BJ57</f>
        <v>0.95</v>
      </c>
      <c r="BK62" s="59">
        <f>BK57</f>
        <v>1.1000000000000001</v>
      </c>
      <c r="BL62" s="66">
        <f>BL57</f>
        <v>1.02</v>
      </c>
      <c r="BM62" s="67">
        <f>BM57</f>
        <v>0.77</v>
      </c>
      <c r="BN62" s="61"/>
      <c r="BO62" s="61" t="str">
        <f t="shared" si="18"/>
        <v xml:space="preserve"> </v>
      </c>
      <c r="BP62" s="62" t="str">
        <f t="shared" si="8"/>
        <v xml:space="preserve"> </v>
      </c>
      <c r="BQ62" s="62" t="e">
        <f t="shared" si="9"/>
        <v>#VALUE!</v>
      </c>
      <c r="BR62" s="63">
        <f t="shared" si="10"/>
        <v>1</v>
      </c>
      <c r="BS62" s="64">
        <f t="shared" si="19"/>
        <v>1</v>
      </c>
      <c r="BT62" s="60">
        <f t="shared" si="11"/>
        <v>84685.709681005697</v>
      </c>
      <c r="BU62" s="33"/>
    </row>
    <row r="63" spans="2:73" s="22" customFormat="1" ht="13.5" x14ac:dyDescent="0.15">
      <c r="B63" s="563"/>
      <c r="C63" s="535">
        <v>43</v>
      </c>
      <c r="D63" s="536"/>
      <c r="E63" s="537">
        <f t="shared" si="27"/>
        <v>84685.709681005697</v>
      </c>
      <c r="F63" s="486"/>
      <c r="G63" s="486"/>
      <c r="H63" s="538"/>
      <c r="I63" s="485">
        <f t="shared" si="13"/>
        <v>61810.796365798611</v>
      </c>
      <c r="J63" s="486"/>
      <c r="K63" s="486"/>
      <c r="L63" s="538"/>
      <c r="M63" s="539">
        <f t="shared" si="14"/>
        <v>22874.913315207083</v>
      </c>
      <c r="N63" s="539"/>
      <c r="O63" s="539"/>
      <c r="P63" s="539"/>
      <c r="Q63" s="121">
        <f t="shared" si="15"/>
        <v>27388085.181882702</v>
      </c>
      <c r="R63" s="485"/>
      <c r="S63" s="530"/>
      <c r="T63" s="530"/>
      <c r="U63" s="531"/>
      <c r="V63" s="485"/>
      <c r="W63" s="530"/>
      <c r="X63" s="530"/>
      <c r="Y63" s="531"/>
      <c r="Z63" s="485"/>
      <c r="AA63" s="530"/>
      <c r="AB63" s="530"/>
      <c r="AC63" s="531"/>
      <c r="AD63" s="118">
        <f t="shared" si="21"/>
        <v>0</v>
      </c>
      <c r="AE63" s="532">
        <f t="shared" si="20"/>
        <v>1029570.6981659502</v>
      </c>
      <c r="AF63" s="533"/>
      <c r="AG63" s="533"/>
      <c r="AH63" s="534"/>
      <c r="AI63" s="485">
        <f t="shared" si="0"/>
        <v>27388085.181882702</v>
      </c>
      <c r="AJ63" s="486"/>
      <c r="AK63" s="486"/>
      <c r="AL63" s="486"/>
      <c r="AM63" s="487"/>
      <c r="AN63" s="527">
        <f t="shared" si="1"/>
        <v>1</v>
      </c>
      <c r="AO63" s="528"/>
      <c r="AP63" s="529"/>
      <c r="AQ63" s="26"/>
      <c r="AR63" s="26"/>
      <c r="AS63" s="26"/>
      <c r="AT63" s="469"/>
      <c r="AU63" s="469"/>
      <c r="AV63" s="469"/>
      <c r="AW63" s="469"/>
      <c r="AX63" s="27"/>
      <c r="AY63" s="27">
        <f t="shared" si="2"/>
        <v>0</v>
      </c>
      <c r="AZ63" s="27">
        <f t="shared" si="16"/>
        <v>0</v>
      </c>
      <c r="BA63" s="27">
        <f t="shared" si="17"/>
        <v>0</v>
      </c>
      <c r="BB63" s="27">
        <f t="shared" si="3"/>
        <v>0</v>
      </c>
      <c r="BC63" s="27">
        <f t="shared" si="4"/>
        <v>0</v>
      </c>
      <c r="BD63" s="27">
        <f t="shared" si="5"/>
        <v>61810.796365798611</v>
      </c>
      <c r="BE63" s="27">
        <f t="shared" si="6"/>
        <v>22874.913315207083</v>
      </c>
      <c r="BF63" s="27">
        <f t="shared" si="7"/>
        <v>0</v>
      </c>
      <c r="BG63" s="27"/>
      <c r="BH63" s="27"/>
      <c r="BI63" s="72">
        <f t="shared" ref="BI63:BL63" si="29">BI57</f>
        <v>1</v>
      </c>
      <c r="BJ63" s="72">
        <f t="shared" si="29"/>
        <v>0.95</v>
      </c>
      <c r="BK63" s="72">
        <f t="shared" si="29"/>
        <v>1.1000000000000001</v>
      </c>
      <c r="BL63" s="72">
        <f t="shared" si="29"/>
        <v>1.02</v>
      </c>
      <c r="BM63" s="73">
        <f>BM57</f>
        <v>0.77</v>
      </c>
      <c r="BN63" s="61"/>
      <c r="BO63" s="61" t="str">
        <f t="shared" si="18"/>
        <v xml:space="preserve"> </v>
      </c>
      <c r="BP63" s="62" t="str">
        <f t="shared" si="8"/>
        <v xml:space="preserve"> </v>
      </c>
      <c r="BQ63" s="62" t="e">
        <f t="shared" si="9"/>
        <v>#VALUE!</v>
      </c>
      <c r="BR63" s="63">
        <f t="shared" si="10"/>
        <v>1</v>
      </c>
      <c r="BS63" s="64">
        <f t="shared" si="19"/>
        <v>1</v>
      </c>
      <c r="BT63" s="60">
        <f t="shared" si="11"/>
        <v>84685.709681005697</v>
      </c>
      <c r="BU63" s="33"/>
    </row>
    <row r="64" spans="2:73" s="22" customFormat="1" ht="13.5" x14ac:dyDescent="0.15">
      <c r="B64" s="563"/>
      <c r="C64" s="535">
        <v>44</v>
      </c>
      <c r="D64" s="536"/>
      <c r="E64" s="537">
        <f t="shared" si="27"/>
        <v>84685.709681005697</v>
      </c>
      <c r="F64" s="486"/>
      <c r="G64" s="486"/>
      <c r="H64" s="538"/>
      <c r="I64" s="485">
        <f t="shared" si="13"/>
        <v>61862.305362770116</v>
      </c>
      <c r="J64" s="486"/>
      <c r="K64" s="486"/>
      <c r="L64" s="538"/>
      <c r="M64" s="539">
        <f t="shared" si="14"/>
        <v>22823.404318235585</v>
      </c>
      <c r="N64" s="539"/>
      <c r="O64" s="539"/>
      <c r="P64" s="539"/>
      <c r="Q64" s="121">
        <f t="shared" si="15"/>
        <v>27326222.876519933</v>
      </c>
      <c r="R64" s="485"/>
      <c r="S64" s="530"/>
      <c r="T64" s="530"/>
      <c r="U64" s="531"/>
      <c r="V64" s="485"/>
      <c r="W64" s="530"/>
      <c r="X64" s="530"/>
      <c r="Y64" s="531"/>
      <c r="Z64" s="485"/>
      <c r="AA64" s="530"/>
      <c r="AB64" s="530"/>
      <c r="AC64" s="531"/>
      <c r="AD64" s="118">
        <f t="shared" si="21"/>
        <v>0</v>
      </c>
      <c r="AE64" s="532">
        <f t="shared" si="20"/>
        <v>1052394.1024841859</v>
      </c>
      <c r="AF64" s="533"/>
      <c r="AG64" s="533"/>
      <c r="AH64" s="534"/>
      <c r="AI64" s="485">
        <f t="shared" si="0"/>
        <v>27326222.876519933</v>
      </c>
      <c r="AJ64" s="486"/>
      <c r="AK64" s="486"/>
      <c r="AL64" s="486"/>
      <c r="AM64" s="487"/>
      <c r="AN64" s="527">
        <f t="shared" si="1"/>
        <v>1</v>
      </c>
      <c r="AO64" s="528"/>
      <c r="AP64" s="529"/>
      <c r="AQ64" s="26"/>
      <c r="AR64" s="26"/>
      <c r="AS64" s="26"/>
      <c r="AT64" s="469"/>
      <c r="AU64" s="469"/>
      <c r="AV64" s="469"/>
      <c r="AW64" s="469"/>
      <c r="AX64" s="27"/>
      <c r="AY64" s="27">
        <f t="shared" si="2"/>
        <v>0</v>
      </c>
      <c r="AZ64" s="27">
        <f t="shared" si="16"/>
        <v>0</v>
      </c>
      <c r="BA64" s="27">
        <f t="shared" si="17"/>
        <v>0</v>
      </c>
      <c r="BB64" s="27">
        <f t="shared" si="3"/>
        <v>0</v>
      </c>
      <c r="BC64" s="27">
        <f t="shared" si="4"/>
        <v>0</v>
      </c>
      <c r="BD64" s="27">
        <f t="shared" si="5"/>
        <v>61862.305362770116</v>
      </c>
      <c r="BE64" s="27">
        <f t="shared" si="6"/>
        <v>22823.404318235585</v>
      </c>
      <c r="BF64" s="27">
        <f t="shared" si="7"/>
        <v>0</v>
      </c>
      <c r="BG64" s="27"/>
      <c r="BH64" s="27"/>
      <c r="BI64" s="65">
        <f>BI63</f>
        <v>1</v>
      </c>
      <c r="BJ64" s="66">
        <f>BJ63</f>
        <v>0.95</v>
      </c>
      <c r="BK64" s="59">
        <f>BK63</f>
        <v>1.1000000000000001</v>
      </c>
      <c r="BL64" s="66">
        <f>BL63</f>
        <v>1.02</v>
      </c>
      <c r="BM64" s="67">
        <f>BM63</f>
        <v>0.77</v>
      </c>
      <c r="BN64" s="61"/>
      <c r="BO64" s="61" t="str">
        <f t="shared" si="18"/>
        <v xml:space="preserve"> </v>
      </c>
      <c r="BP64" s="62" t="str">
        <f t="shared" si="8"/>
        <v xml:space="preserve"> </v>
      </c>
      <c r="BQ64" s="62" t="e">
        <f t="shared" si="9"/>
        <v>#VALUE!</v>
      </c>
      <c r="BR64" s="63">
        <f t="shared" si="10"/>
        <v>1</v>
      </c>
      <c r="BS64" s="64">
        <f t="shared" si="19"/>
        <v>1</v>
      </c>
      <c r="BT64" s="60">
        <f t="shared" si="11"/>
        <v>84685.709681005697</v>
      </c>
      <c r="BU64" s="33"/>
    </row>
    <row r="65" spans="2:73" s="22" customFormat="1" ht="13.5" x14ac:dyDescent="0.15">
      <c r="B65" s="563"/>
      <c r="C65" s="535">
        <v>45</v>
      </c>
      <c r="D65" s="536"/>
      <c r="E65" s="537">
        <f t="shared" si="27"/>
        <v>84685.709681005697</v>
      </c>
      <c r="F65" s="486"/>
      <c r="G65" s="486"/>
      <c r="H65" s="538"/>
      <c r="I65" s="485">
        <f t="shared" si="13"/>
        <v>61913.85728390576</v>
      </c>
      <c r="J65" s="486"/>
      <c r="K65" s="486"/>
      <c r="L65" s="538"/>
      <c r="M65" s="539">
        <f t="shared" si="14"/>
        <v>22771.852397099941</v>
      </c>
      <c r="N65" s="539"/>
      <c r="O65" s="539"/>
      <c r="P65" s="539"/>
      <c r="Q65" s="121">
        <f t="shared" si="15"/>
        <v>27264309.019236028</v>
      </c>
      <c r="R65" s="485"/>
      <c r="S65" s="530"/>
      <c r="T65" s="530"/>
      <c r="U65" s="531"/>
      <c r="V65" s="485"/>
      <c r="W65" s="530"/>
      <c r="X65" s="530"/>
      <c r="Y65" s="531"/>
      <c r="Z65" s="485"/>
      <c r="AA65" s="530"/>
      <c r="AB65" s="530"/>
      <c r="AC65" s="531"/>
      <c r="AD65" s="118">
        <f t="shared" si="21"/>
        <v>0</v>
      </c>
      <c r="AE65" s="532">
        <f t="shared" si="20"/>
        <v>1075165.9548812858</v>
      </c>
      <c r="AF65" s="533"/>
      <c r="AG65" s="533"/>
      <c r="AH65" s="534"/>
      <c r="AI65" s="485">
        <f t="shared" si="0"/>
        <v>27264309.019236028</v>
      </c>
      <c r="AJ65" s="486"/>
      <c r="AK65" s="486"/>
      <c r="AL65" s="486"/>
      <c r="AM65" s="487"/>
      <c r="AN65" s="527">
        <f t="shared" si="1"/>
        <v>1</v>
      </c>
      <c r="AO65" s="528"/>
      <c r="AP65" s="529"/>
      <c r="AQ65" s="26"/>
      <c r="AR65" s="26"/>
      <c r="AS65" s="26"/>
      <c r="AT65" s="469"/>
      <c r="AU65" s="469"/>
      <c r="AV65" s="469"/>
      <c r="AW65" s="469"/>
      <c r="AX65" s="27"/>
      <c r="AY65" s="27">
        <f t="shared" si="2"/>
        <v>0</v>
      </c>
      <c r="AZ65" s="27">
        <f t="shared" si="16"/>
        <v>0</v>
      </c>
      <c r="BA65" s="27">
        <f t="shared" si="17"/>
        <v>0</v>
      </c>
      <c r="BB65" s="27">
        <f t="shared" si="3"/>
        <v>0</v>
      </c>
      <c r="BC65" s="27">
        <f t="shared" si="4"/>
        <v>0</v>
      </c>
      <c r="BD65" s="27">
        <f t="shared" si="5"/>
        <v>61913.85728390576</v>
      </c>
      <c r="BE65" s="27">
        <f t="shared" si="6"/>
        <v>22771.852397099941</v>
      </c>
      <c r="BF65" s="27">
        <f t="shared" si="7"/>
        <v>0</v>
      </c>
      <c r="BG65" s="27"/>
      <c r="BH65" s="27"/>
      <c r="BI65" s="65">
        <f>BI63</f>
        <v>1</v>
      </c>
      <c r="BJ65" s="66">
        <f>BJ63</f>
        <v>0.95</v>
      </c>
      <c r="BK65" s="59">
        <f>BK63</f>
        <v>1.1000000000000001</v>
      </c>
      <c r="BL65" s="66">
        <f>BL63</f>
        <v>1.02</v>
      </c>
      <c r="BM65" s="67">
        <f>BM63</f>
        <v>0.77</v>
      </c>
      <c r="BN65" s="61"/>
      <c r="BO65" s="61" t="str">
        <f t="shared" si="18"/>
        <v xml:space="preserve"> </v>
      </c>
      <c r="BP65" s="62" t="str">
        <f t="shared" si="8"/>
        <v xml:space="preserve"> </v>
      </c>
      <c r="BQ65" s="62" t="e">
        <f t="shared" si="9"/>
        <v>#VALUE!</v>
      </c>
      <c r="BR65" s="63">
        <f t="shared" si="10"/>
        <v>1</v>
      </c>
      <c r="BS65" s="64">
        <f t="shared" si="19"/>
        <v>1</v>
      </c>
      <c r="BT65" s="60">
        <f t="shared" si="11"/>
        <v>84685.709681005697</v>
      </c>
      <c r="BU65" s="33"/>
    </row>
    <row r="66" spans="2:73" s="22" customFormat="1" ht="13.5" x14ac:dyDescent="0.15">
      <c r="B66" s="563"/>
      <c r="C66" s="535">
        <v>46</v>
      </c>
      <c r="D66" s="536"/>
      <c r="E66" s="537">
        <f t="shared" si="27"/>
        <v>84685.709681005697</v>
      </c>
      <c r="F66" s="486"/>
      <c r="G66" s="486"/>
      <c r="H66" s="538"/>
      <c r="I66" s="485">
        <f t="shared" si="13"/>
        <v>61965.452164975679</v>
      </c>
      <c r="J66" s="486"/>
      <c r="K66" s="486"/>
      <c r="L66" s="538"/>
      <c r="M66" s="539">
        <f t="shared" si="14"/>
        <v>22720.257516030022</v>
      </c>
      <c r="N66" s="539"/>
      <c r="O66" s="539"/>
      <c r="P66" s="539"/>
      <c r="Q66" s="121">
        <f t="shared" si="15"/>
        <v>27202343.567071054</v>
      </c>
      <c r="R66" s="485"/>
      <c r="S66" s="530"/>
      <c r="T66" s="530"/>
      <c r="U66" s="531"/>
      <c r="V66" s="485"/>
      <c r="W66" s="530"/>
      <c r="X66" s="530"/>
      <c r="Y66" s="531"/>
      <c r="Z66" s="485"/>
      <c r="AA66" s="530"/>
      <c r="AB66" s="530"/>
      <c r="AC66" s="531"/>
      <c r="AD66" s="118">
        <f t="shared" si="21"/>
        <v>0</v>
      </c>
      <c r="AE66" s="532">
        <f t="shared" si="20"/>
        <v>1097886.2123973158</v>
      </c>
      <c r="AF66" s="533"/>
      <c r="AG66" s="533"/>
      <c r="AH66" s="534"/>
      <c r="AI66" s="485">
        <f t="shared" si="0"/>
        <v>27202343.567071054</v>
      </c>
      <c r="AJ66" s="486"/>
      <c r="AK66" s="486"/>
      <c r="AL66" s="486"/>
      <c r="AM66" s="487"/>
      <c r="AN66" s="527">
        <f t="shared" si="1"/>
        <v>1</v>
      </c>
      <c r="AO66" s="528"/>
      <c r="AP66" s="529"/>
      <c r="AQ66" s="26"/>
      <c r="AR66" s="26"/>
      <c r="AS66" s="26"/>
      <c r="AT66" s="469"/>
      <c r="AU66" s="469"/>
      <c r="AV66" s="469"/>
      <c r="AW66" s="469"/>
      <c r="AX66" s="27"/>
      <c r="AY66" s="27">
        <f t="shared" si="2"/>
        <v>0</v>
      </c>
      <c r="AZ66" s="27">
        <f t="shared" si="16"/>
        <v>0</v>
      </c>
      <c r="BA66" s="27">
        <f t="shared" si="17"/>
        <v>0</v>
      </c>
      <c r="BB66" s="27">
        <f t="shared" si="3"/>
        <v>0</v>
      </c>
      <c r="BC66" s="27">
        <f t="shared" si="4"/>
        <v>0</v>
      </c>
      <c r="BD66" s="27">
        <f t="shared" si="5"/>
        <v>61965.452164975679</v>
      </c>
      <c r="BE66" s="27">
        <f t="shared" si="6"/>
        <v>22720.257516030022</v>
      </c>
      <c r="BF66" s="27">
        <f t="shared" si="7"/>
        <v>0</v>
      </c>
      <c r="BG66" s="27"/>
      <c r="BH66" s="27"/>
      <c r="BI66" s="65">
        <f>BI63</f>
        <v>1</v>
      </c>
      <c r="BJ66" s="66">
        <f>BJ63</f>
        <v>0.95</v>
      </c>
      <c r="BK66" s="59">
        <f>BK63</f>
        <v>1.1000000000000001</v>
      </c>
      <c r="BL66" s="66">
        <f>BL63</f>
        <v>1.02</v>
      </c>
      <c r="BM66" s="67">
        <f>BM63</f>
        <v>0.77</v>
      </c>
      <c r="BN66" s="61"/>
      <c r="BO66" s="61" t="str">
        <f t="shared" si="18"/>
        <v xml:space="preserve"> </v>
      </c>
      <c r="BP66" s="62" t="str">
        <f t="shared" si="8"/>
        <v xml:space="preserve"> </v>
      </c>
      <c r="BQ66" s="62" t="e">
        <f t="shared" si="9"/>
        <v>#VALUE!</v>
      </c>
      <c r="BR66" s="63">
        <f t="shared" si="10"/>
        <v>1</v>
      </c>
      <c r="BS66" s="64">
        <f t="shared" si="19"/>
        <v>1</v>
      </c>
      <c r="BT66" s="60">
        <f t="shared" si="11"/>
        <v>84685.709681005697</v>
      </c>
      <c r="BU66" s="33"/>
    </row>
    <row r="67" spans="2:73" s="22" customFormat="1" ht="13.5" x14ac:dyDescent="0.15">
      <c r="B67" s="563"/>
      <c r="C67" s="535">
        <v>47</v>
      </c>
      <c r="D67" s="536"/>
      <c r="E67" s="537">
        <f t="shared" si="27"/>
        <v>84685.709681005697</v>
      </c>
      <c r="F67" s="486"/>
      <c r="G67" s="486"/>
      <c r="H67" s="538"/>
      <c r="I67" s="485">
        <f t="shared" si="13"/>
        <v>62017.090041779826</v>
      </c>
      <c r="J67" s="486"/>
      <c r="K67" s="486"/>
      <c r="L67" s="538"/>
      <c r="M67" s="539">
        <f t="shared" si="14"/>
        <v>22668.619639225875</v>
      </c>
      <c r="N67" s="539"/>
      <c r="O67" s="539"/>
      <c r="P67" s="539"/>
      <c r="Q67" s="121">
        <f t="shared" si="15"/>
        <v>27140326.477029275</v>
      </c>
      <c r="R67" s="485"/>
      <c r="S67" s="530"/>
      <c r="T67" s="530"/>
      <c r="U67" s="531"/>
      <c r="V67" s="485"/>
      <c r="W67" s="530"/>
      <c r="X67" s="530"/>
      <c r="Y67" s="531"/>
      <c r="Z67" s="485"/>
      <c r="AA67" s="530"/>
      <c r="AB67" s="530"/>
      <c r="AC67" s="531"/>
      <c r="AD67" s="118">
        <f t="shared" si="21"/>
        <v>0</v>
      </c>
      <c r="AE67" s="532">
        <f t="shared" si="20"/>
        <v>1120554.8320365415</v>
      </c>
      <c r="AF67" s="533"/>
      <c r="AG67" s="533"/>
      <c r="AH67" s="534"/>
      <c r="AI67" s="485">
        <f t="shared" si="0"/>
        <v>27140326.477029275</v>
      </c>
      <c r="AJ67" s="486"/>
      <c r="AK67" s="486"/>
      <c r="AL67" s="486"/>
      <c r="AM67" s="487"/>
      <c r="AN67" s="527">
        <f t="shared" si="1"/>
        <v>1</v>
      </c>
      <c r="AO67" s="528"/>
      <c r="AP67" s="529"/>
      <c r="AQ67" s="26"/>
      <c r="AR67" s="26"/>
      <c r="AS67" s="26"/>
      <c r="AT67" s="469"/>
      <c r="AU67" s="469"/>
      <c r="AV67" s="469"/>
      <c r="AW67" s="469"/>
      <c r="AX67" s="27"/>
      <c r="AY67" s="27">
        <f t="shared" si="2"/>
        <v>0</v>
      </c>
      <c r="AZ67" s="27">
        <f t="shared" si="16"/>
        <v>0</v>
      </c>
      <c r="BA67" s="27">
        <f t="shared" si="17"/>
        <v>0</v>
      </c>
      <c r="BB67" s="27">
        <f t="shared" si="3"/>
        <v>0</v>
      </c>
      <c r="BC67" s="27">
        <f t="shared" si="4"/>
        <v>0</v>
      </c>
      <c r="BD67" s="27">
        <f t="shared" si="5"/>
        <v>62017.090041779826</v>
      </c>
      <c r="BE67" s="27">
        <f t="shared" si="6"/>
        <v>22668.619639225875</v>
      </c>
      <c r="BF67" s="27">
        <f t="shared" si="7"/>
        <v>0</v>
      </c>
      <c r="BG67" s="27"/>
      <c r="BH67" s="27"/>
      <c r="BI67" s="65">
        <f>BI63</f>
        <v>1</v>
      </c>
      <c r="BJ67" s="66">
        <f>BJ63</f>
        <v>0.95</v>
      </c>
      <c r="BK67" s="59">
        <f>BK63</f>
        <v>1.1000000000000001</v>
      </c>
      <c r="BL67" s="66">
        <f>BL63</f>
        <v>1.02</v>
      </c>
      <c r="BM67" s="67">
        <f>BM63</f>
        <v>0.77</v>
      </c>
      <c r="BN67" s="61"/>
      <c r="BO67" s="61" t="str">
        <f t="shared" si="18"/>
        <v xml:space="preserve"> </v>
      </c>
      <c r="BP67" s="62" t="str">
        <f t="shared" si="8"/>
        <v xml:space="preserve"> </v>
      </c>
      <c r="BQ67" s="62" t="e">
        <f t="shared" si="9"/>
        <v>#VALUE!</v>
      </c>
      <c r="BR67" s="63">
        <f t="shared" si="10"/>
        <v>1</v>
      </c>
      <c r="BS67" s="64">
        <f t="shared" si="19"/>
        <v>1</v>
      </c>
      <c r="BT67" s="60">
        <f t="shared" si="11"/>
        <v>84685.709681005697</v>
      </c>
      <c r="BU67" s="33"/>
    </row>
    <row r="68" spans="2:73" s="22" customFormat="1" ht="13.5" x14ac:dyDescent="0.15">
      <c r="B68" s="564"/>
      <c r="C68" s="518">
        <v>48</v>
      </c>
      <c r="D68" s="519"/>
      <c r="E68" s="520">
        <f t="shared" si="27"/>
        <v>84685.709681005697</v>
      </c>
      <c r="F68" s="521"/>
      <c r="G68" s="521"/>
      <c r="H68" s="522"/>
      <c r="I68" s="509">
        <f t="shared" si="13"/>
        <v>62068.770950147969</v>
      </c>
      <c r="J68" s="521"/>
      <c r="K68" s="521"/>
      <c r="L68" s="522"/>
      <c r="M68" s="523">
        <f t="shared" si="14"/>
        <v>22616.938730857728</v>
      </c>
      <c r="N68" s="523"/>
      <c r="O68" s="523"/>
      <c r="P68" s="523"/>
      <c r="Q68" s="123">
        <f t="shared" si="15"/>
        <v>27078257.706079125</v>
      </c>
      <c r="R68" s="509">
        <f>IF((AD62-V62)&lt;0,AD62+Z68,IF(AD62-V62&lt;V62,AD62+Z68,R62))</f>
        <v>0</v>
      </c>
      <c r="S68" s="510"/>
      <c r="T68" s="510"/>
      <c r="U68" s="511"/>
      <c r="V68" s="509">
        <f>IF((AD62-V62)&lt;0,AD62,IF((AD62-V62)&gt;=0,R68-Z68))</f>
        <v>0</v>
      </c>
      <c r="W68" s="510"/>
      <c r="X68" s="510"/>
      <c r="Y68" s="511"/>
      <c r="Z68" s="509">
        <f>IF(AD62&gt;0,AD62*AN68/100/2,0)</f>
        <v>0</v>
      </c>
      <c r="AA68" s="510"/>
      <c r="AB68" s="510"/>
      <c r="AC68" s="511"/>
      <c r="AD68" s="122">
        <f t="shared" si="21"/>
        <v>0</v>
      </c>
      <c r="AE68" s="512">
        <f t="shared" si="20"/>
        <v>1143171.7707673993</v>
      </c>
      <c r="AF68" s="513"/>
      <c r="AG68" s="513"/>
      <c r="AH68" s="514"/>
      <c r="AI68" s="485">
        <f t="shared" si="0"/>
        <v>27078257.706079125</v>
      </c>
      <c r="AJ68" s="486"/>
      <c r="AK68" s="486"/>
      <c r="AL68" s="486"/>
      <c r="AM68" s="487"/>
      <c r="AN68" s="515">
        <f t="shared" si="1"/>
        <v>1</v>
      </c>
      <c r="AO68" s="516"/>
      <c r="AP68" s="517"/>
      <c r="AQ68" s="25"/>
      <c r="AR68" s="25"/>
      <c r="AS68" s="25"/>
      <c r="AT68" s="469"/>
      <c r="AU68" s="469"/>
      <c r="AV68" s="469"/>
      <c r="AW68" s="469"/>
      <c r="AX68" s="27"/>
      <c r="AY68" s="27">
        <f t="shared" si="2"/>
        <v>0</v>
      </c>
      <c r="AZ68" s="27">
        <f t="shared" si="16"/>
        <v>0</v>
      </c>
      <c r="BA68" s="27">
        <f t="shared" si="17"/>
        <v>0</v>
      </c>
      <c r="BB68" s="27">
        <f t="shared" si="3"/>
        <v>0</v>
      </c>
      <c r="BC68" s="27">
        <f t="shared" si="4"/>
        <v>0</v>
      </c>
      <c r="BD68" s="27">
        <f t="shared" si="5"/>
        <v>62068.770950147969</v>
      </c>
      <c r="BE68" s="27">
        <f t="shared" si="6"/>
        <v>22616.938730857728</v>
      </c>
      <c r="BF68" s="27">
        <f t="shared" si="7"/>
        <v>0</v>
      </c>
      <c r="BG68" s="27"/>
      <c r="BH68" s="27"/>
      <c r="BI68" s="65">
        <f>BI63</f>
        <v>1</v>
      </c>
      <c r="BJ68" s="66">
        <f>BJ63</f>
        <v>0.95</v>
      </c>
      <c r="BK68" s="59">
        <f>BK63</f>
        <v>1.1000000000000001</v>
      </c>
      <c r="BL68" s="66">
        <f>BL63</f>
        <v>1.02</v>
      </c>
      <c r="BM68" s="67">
        <f>BM63</f>
        <v>0.77</v>
      </c>
      <c r="BN68" s="61"/>
      <c r="BO68" s="61" t="str">
        <f t="shared" si="18"/>
        <v xml:space="preserve"> </v>
      </c>
      <c r="BP68" s="62" t="str">
        <f t="shared" si="8"/>
        <v xml:space="preserve"> </v>
      </c>
      <c r="BQ68" s="62" t="e">
        <f t="shared" si="9"/>
        <v>#VALUE!</v>
      </c>
      <c r="BR68" s="63">
        <f t="shared" si="10"/>
        <v>1</v>
      </c>
      <c r="BS68" s="64">
        <f t="shared" si="19"/>
        <v>1</v>
      </c>
      <c r="BT68" s="60">
        <f t="shared" si="11"/>
        <v>84685.709681005697</v>
      </c>
      <c r="BU68" s="33"/>
    </row>
    <row r="69" spans="2:73" s="22" customFormat="1" ht="13.5" x14ac:dyDescent="0.15">
      <c r="B69" s="540">
        <v>5</v>
      </c>
      <c r="C69" s="543">
        <v>49</v>
      </c>
      <c r="D69" s="544"/>
      <c r="E69" s="499">
        <f t="shared" si="27"/>
        <v>84685.709681005697</v>
      </c>
      <c r="F69" s="471"/>
      <c r="G69" s="471"/>
      <c r="H69" s="472"/>
      <c r="I69" s="545">
        <f t="shared" si="13"/>
        <v>62120.494925939754</v>
      </c>
      <c r="J69" s="546"/>
      <c r="K69" s="546"/>
      <c r="L69" s="547"/>
      <c r="M69" s="548">
        <f t="shared" si="14"/>
        <v>22565.214755065939</v>
      </c>
      <c r="N69" s="548"/>
      <c r="O69" s="548"/>
      <c r="P69" s="477"/>
      <c r="Q69" s="48">
        <f t="shared" si="15"/>
        <v>27016137.211153187</v>
      </c>
      <c r="R69" s="549"/>
      <c r="S69" s="550"/>
      <c r="T69" s="550"/>
      <c r="U69" s="551"/>
      <c r="V69" s="549"/>
      <c r="W69" s="550"/>
      <c r="X69" s="550"/>
      <c r="Y69" s="551"/>
      <c r="Z69" s="549"/>
      <c r="AA69" s="550"/>
      <c r="AB69" s="550"/>
      <c r="AC69" s="551"/>
      <c r="AD69" s="114">
        <f t="shared" si="21"/>
        <v>0</v>
      </c>
      <c r="AE69" s="552">
        <f t="shared" si="20"/>
        <v>1165736.9855224653</v>
      </c>
      <c r="AF69" s="553"/>
      <c r="AG69" s="553"/>
      <c r="AH69" s="554"/>
      <c r="AI69" s="552">
        <f t="shared" si="0"/>
        <v>27016137.211153187</v>
      </c>
      <c r="AJ69" s="553"/>
      <c r="AK69" s="553"/>
      <c r="AL69" s="553"/>
      <c r="AM69" s="555"/>
      <c r="AN69" s="615">
        <f t="shared" si="1"/>
        <v>1</v>
      </c>
      <c r="AO69" s="616"/>
      <c r="AP69" s="617"/>
      <c r="AQ69" s="51"/>
      <c r="AR69" s="51"/>
      <c r="AS69" s="51"/>
      <c r="AT69" s="469"/>
      <c r="AU69" s="469"/>
      <c r="AV69" s="469"/>
      <c r="AW69" s="469"/>
      <c r="AX69" s="27"/>
      <c r="AY69" s="27">
        <f t="shared" si="2"/>
        <v>0</v>
      </c>
      <c r="AZ69" s="27">
        <f t="shared" si="16"/>
        <v>0</v>
      </c>
      <c r="BA69" s="27">
        <f t="shared" si="17"/>
        <v>0</v>
      </c>
      <c r="BB69" s="27">
        <f t="shared" si="3"/>
        <v>0</v>
      </c>
      <c r="BC69" s="27">
        <f t="shared" si="4"/>
        <v>0</v>
      </c>
      <c r="BD69" s="27">
        <f t="shared" si="5"/>
        <v>62120.494925939754</v>
      </c>
      <c r="BE69" s="27">
        <f t="shared" si="6"/>
        <v>22565.214755065939</v>
      </c>
      <c r="BF69" s="27">
        <f t="shared" si="7"/>
        <v>0</v>
      </c>
      <c r="BG69" s="27"/>
      <c r="BH69" s="27"/>
      <c r="BI69" s="72">
        <f t="shared" ref="BI69:BL69" si="30">BI63</f>
        <v>1</v>
      </c>
      <c r="BJ69" s="72">
        <f t="shared" si="30"/>
        <v>0.95</v>
      </c>
      <c r="BK69" s="72">
        <f t="shared" si="30"/>
        <v>1.1000000000000001</v>
      </c>
      <c r="BL69" s="72">
        <f t="shared" si="30"/>
        <v>1.02</v>
      </c>
      <c r="BM69" s="73">
        <f>BM63</f>
        <v>0.77</v>
      </c>
      <c r="BN69" s="61"/>
      <c r="BO69" s="61" t="str">
        <f t="shared" si="18"/>
        <v xml:space="preserve"> </v>
      </c>
      <c r="BP69" s="62" t="str">
        <f t="shared" si="8"/>
        <v xml:space="preserve"> </v>
      </c>
      <c r="BQ69" s="62" t="e">
        <f t="shared" si="9"/>
        <v>#VALUE!</v>
      </c>
      <c r="BR69" s="63">
        <f t="shared" si="10"/>
        <v>1</v>
      </c>
      <c r="BS69" s="64">
        <f t="shared" si="19"/>
        <v>1</v>
      </c>
      <c r="BT69" s="60">
        <f t="shared" si="11"/>
        <v>84685.709681005697</v>
      </c>
      <c r="BU69" s="33"/>
    </row>
    <row r="70" spans="2:73" s="22" customFormat="1" ht="13.5" x14ac:dyDescent="0.15">
      <c r="B70" s="541"/>
      <c r="C70" s="497">
        <v>50</v>
      </c>
      <c r="D70" s="498"/>
      <c r="E70" s="499">
        <f t="shared" si="27"/>
        <v>84685.709681005697</v>
      </c>
      <c r="F70" s="471"/>
      <c r="G70" s="471"/>
      <c r="H70" s="472"/>
      <c r="I70" s="470">
        <f t="shared" si="13"/>
        <v>62172.262005044715</v>
      </c>
      <c r="J70" s="471"/>
      <c r="K70" s="471"/>
      <c r="L70" s="472"/>
      <c r="M70" s="473">
        <f t="shared" si="14"/>
        <v>22513.447675960986</v>
      </c>
      <c r="N70" s="473"/>
      <c r="O70" s="473"/>
      <c r="P70" s="474"/>
      <c r="Q70" s="47">
        <f t="shared" si="15"/>
        <v>26953964.949148141</v>
      </c>
      <c r="R70" s="470"/>
      <c r="S70" s="475"/>
      <c r="T70" s="475"/>
      <c r="U70" s="476"/>
      <c r="V70" s="470"/>
      <c r="W70" s="475"/>
      <c r="X70" s="475"/>
      <c r="Y70" s="476"/>
      <c r="Z70" s="470"/>
      <c r="AA70" s="475"/>
      <c r="AB70" s="475"/>
      <c r="AC70" s="476"/>
      <c r="AD70" s="117">
        <f t="shared" si="21"/>
        <v>0</v>
      </c>
      <c r="AE70" s="477">
        <f t="shared" si="20"/>
        <v>1188250.4331984264</v>
      </c>
      <c r="AF70" s="478"/>
      <c r="AG70" s="478"/>
      <c r="AH70" s="479"/>
      <c r="AI70" s="474">
        <f t="shared" si="0"/>
        <v>26953964.949148141</v>
      </c>
      <c r="AJ70" s="480"/>
      <c r="AK70" s="480"/>
      <c r="AL70" s="480"/>
      <c r="AM70" s="481"/>
      <c r="AN70" s="482">
        <f t="shared" si="1"/>
        <v>1</v>
      </c>
      <c r="AO70" s="483"/>
      <c r="AP70" s="484"/>
      <c r="AQ70" s="26"/>
      <c r="AR70" s="26"/>
      <c r="AS70" s="26"/>
      <c r="AT70" s="469"/>
      <c r="AU70" s="469"/>
      <c r="AV70" s="469"/>
      <c r="AW70" s="469"/>
      <c r="AX70" s="27"/>
      <c r="AY70" s="27">
        <f t="shared" si="2"/>
        <v>0</v>
      </c>
      <c r="AZ70" s="27">
        <f t="shared" si="16"/>
        <v>0</v>
      </c>
      <c r="BA70" s="27">
        <f t="shared" si="17"/>
        <v>0</v>
      </c>
      <c r="BB70" s="27">
        <f t="shared" si="3"/>
        <v>0</v>
      </c>
      <c r="BC70" s="27">
        <f t="shared" si="4"/>
        <v>0</v>
      </c>
      <c r="BD70" s="27">
        <f t="shared" si="5"/>
        <v>62172.262005044715</v>
      </c>
      <c r="BE70" s="27">
        <f t="shared" si="6"/>
        <v>22513.447675960986</v>
      </c>
      <c r="BF70" s="27">
        <f t="shared" si="7"/>
        <v>0</v>
      </c>
      <c r="BG70" s="27"/>
      <c r="BH70" s="27"/>
      <c r="BI70" s="65">
        <f>BI69</f>
        <v>1</v>
      </c>
      <c r="BJ70" s="66">
        <f>BJ69</f>
        <v>0.95</v>
      </c>
      <c r="BK70" s="59">
        <f>BK69</f>
        <v>1.1000000000000001</v>
      </c>
      <c r="BL70" s="66">
        <f>BL69</f>
        <v>1.02</v>
      </c>
      <c r="BM70" s="67">
        <f>BM69</f>
        <v>0.77</v>
      </c>
      <c r="BN70" s="61"/>
      <c r="BO70" s="61" t="str">
        <f t="shared" si="18"/>
        <v xml:space="preserve"> </v>
      </c>
      <c r="BP70" s="62" t="str">
        <f t="shared" si="8"/>
        <v xml:space="preserve"> </v>
      </c>
      <c r="BQ70" s="62" t="e">
        <f t="shared" si="9"/>
        <v>#VALUE!</v>
      </c>
      <c r="BR70" s="63">
        <f t="shared" si="10"/>
        <v>1</v>
      </c>
      <c r="BS70" s="64">
        <f t="shared" si="19"/>
        <v>1</v>
      </c>
      <c r="BT70" s="60">
        <f t="shared" si="11"/>
        <v>84685.709681005697</v>
      </c>
      <c r="BU70" s="33"/>
    </row>
    <row r="71" spans="2:73" s="22" customFormat="1" ht="13.5" x14ac:dyDescent="0.15">
      <c r="B71" s="541"/>
      <c r="C71" s="497">
        <v>51</v>
      </c>
      <c r="D71" s="498"/>
      <c r="E71" s="499">
        <f t="shared" si="27"/>
        <v>84685.709681005697</v>
      </c>
      <c r="F71" s="471"/>
      <c r="G71" s="471"/>
      <c r="H71" s="472"/>
      <c r="I71" s="470">
        <f t="shared" si="13"/>
        <v>62224.072223382245</v>
      </c>
      <c r="J71" s="471"/>
      <c r="K71" s="471"/>
      <c r="L71" s="472"/>
      <c r="M71" s="473">
        <f t="shared" si="14"/>
        <v>22461.637457623452</v>
      </c>
      <c r="N71" s="473"/>
      <c r="O71" s="473"/>
      <c r="P71" s="474"/>
      <c r="Q71" s="47">
        <f t="shared" si="15"/>
        <v>26891740.876924757</v>
      </c>
      <c r="R71" s="470"/>
      <c r="S71" s="475"/>
      <c r="T71" s="475"/>
      <c r="U71" s="476"/>
      <c r="V71" s="470"/>
      <c r="W71" s="475"/>
      <c r="X71" s="475"/>
      <c r="Y71" s="476"/>
      <c r="Z71" s="470"/>
      <c r="AA71" s="475"/>
      <c r="AB71" s="475"/>
      <c r="AC71" s="476"/>
      <c r="AD71" s="117">
        <f t="shared" si="21"/>
        <v>0</v>
      </c>
      <c r="AE71" s="477">
        <f t="shared" si="20"/>
        <v>1210712.0706560498</v>
      </c>
      <c r="AF71" s="478"/>
      <c r="AG71" s="478"/>
      <c r="AH71" s="479"/>
      <c r="AI71" s="474">
        <f t="shared" si="0"/>
        <v>26891740.876924757</v>
      </c>
      <c r="AJ71" s="480"/>
      <c r="AK71" s="480"/>
      <c r="AL71" s="480"/>
      <c r="AM71" s="481"/>
      <c r="AN71" s="482">
        <f t="shared" si="1"/>
        <v>1</v>
      </c>
      <c r="AO71" s="483"/>
      <c r="AP71" s="484"/>
      <c r="AQ71" s="26"/>
      <c r="AR71" s="26"/>
      <c r="AS71" s="26"/>
      <c r="AT71" s="469"/>
      <c r="AU71" s="469"/>
      <c r="AV71" s="469"/>
      <c r="AW71" s="469"/>
      <c r="AX71" s="27"/>
      <c r="AY71" s="27">
        <f t="shared" si="2"/>
        <v>0</v>
      </c>
      <c r="AZ71" s="27">
        <f t="shared" si="16"/>
        <v>0</v>
      </c>
      <c r="BA71" s="27">
        <f t="shared" si="17"/>
        <v>0</v>
      </c>
      <c r="BB71" s="27">
        <f t="shared" si="3"/>
        <v>0</v>
      </c>
      <c r="BC71" s="27">
        <f t="shared" si="4"/>
        <v>0</v>
      </c>
      <c r="BD71" s="27">
        <f t="shared" si="5"/>
        <v>62224.072223382245</v>
      </c>
      <c r="BE71" s="27">
        <f t="shared" si="6"/>
        <v>22461.637457623452</v>
      </c>
      <c r="BF71" s="27">
        <f t="shared" si="7"/>
        <v>0</v>
      </c>
      <c r="BG71" s="27"/>
      <c r="BH71" s="27"/>
      <c r="BI71" s="65">
        <f>BI69</f>
        <v>1</v>
      </c>
      <c r="BJ71" s="66">
        <f>BJ69</f>
        <v>0.95</v>
      </c>
      <c r="BK71" s="59">
        <f>BK69</f>
        <v>1.1000000000000001</v>
      </c>
      <c r="BL71" s="66">
        <f>BL69</f>
        <v>1.02</v>
      </c>
      <c r="BM71" s="67">
        <f>BM69</f>
        <v>0.77</v>
      </c>
      <c r="BN71" s="61"/>
      <c r="BO71" s="61" t="str">
        <f t="shared" si="18"/>
        <v xml:space="preserve"> </v>
      </c>
      <c r="BP71" s="62" t="str">
        <f t="shared" si="8"/>
        <v xml:space="preserve"> </v>
      </c>
      <c r="BQ71" s="62" t="e">
        <f t="shared" si="9"/>
        <v>#VALUE!</v>
      </c>
      <c r="BR71" s="63">
        <f t="shared" si="10"/>
        <v>1</v>
      </c>
      <c r="BS71" s="64">
        <f t="shared" si="19"/>
        <v>1</v>
      </c>
      <c r="BT71" s="60">
        <f t="shared" si="11"/>
        <v>84685.709681005697</v>
      </c>
      <c r="BU71" s="33"/>
    </row>
    <row r="72" spans="2:73" s="22" customFormat="1" ht="13.5" x14ac:dyDescent="0.15">
      <c r="B72" s="541"/>
      <c r="C72" s="497">
        <v>52</v>
      </c>
      <c r="D72" s="498"/>
      <c r="E72" s="499">
        <f t="shared" si="27"/>
        <v>84685.709681005697</v>
      </c>
      <c r="F72" s="471"/>
      <c r="G72" s="471"/>
      <c r="H72" s="472"/>
      <c r="I72" s="470">
        <f t="shared" si="13"/>
        <v>62275.925616901732</v>
      </c>
      <c r="J72" s="471"/>
      <c r="K72" s="471"/>
      <c r="L72" s="472"/>
      <c r="M72" s="473">
        <f t="shared" si="14"/>
        <v>22409.784064103966</v>
      </c>
      <c r="N72" s="473"/>
      <c r="O72" s="473"/>
      <c r="P72" s="474"/>
      <c r="Q72" s="47">
        <f t="shared" si="15"/>
        <v>26829464.951307856</v>
      </c>
      <c r="R72" s="470"/>
      <c r="S72" s="475"/>
      <c r="T72" s="475"/>
      <c r="U72" s="476"/>
      <c r="V72" s="470"/>
      <c r="W72" s="475"/>
      <c r="X72" s="475"/>
      <c r="Y72" s="476"/>
      <c r="Z72" s="470"/>
      <c r="AA72" s="475"/>
      <c r="AB72" s="475"/>
      <c r="AC72" s="476"/>
      <c r="AD72" s="117">
        <f t="shared" si="21"/>
        <v>0</v>
      </c>
      <c r="AE72" s="477">
        <f t="shared" si="20"/>
        <v>1233121.8547201538</v>
      </c>
      <c r="AF72" s="478"/>
      <c r="AG72" s="478"/>
      <c r="AH72" s="479"/>
      <c r="AI72" s="474">
        <f t="shared" si="0"/>
        <v>26829464.951307856</v>
      </c>
      <c r="AJ72" s="480"/>
      <c r="AK72" s="480"/>
      <c r="AL72" s="480"/>
      <c r="AM72" s="481"/>
      <c r="AN72" s="482">
        <f t="shared" si="1"/>
        <v>1</v>
      </c>
      <c r="AO72" s="483"/>
      <c r="AP72" s="484"/>
      <c r="AQ72" s="26"/>
      <c r="AR72" s="26"/>
      <c r="AS72" s="26"/>
      <c r="AT72" s="469"/>
      <c r="AU72" s="469"/>
      <c r="AV72" s="469"/>
      <c r="AW72" s="469"/>
      <c r="AX72" s="27"/>
      <c r="AY72" s="27">
        <f t="shared" si="2"/>
        <v>0</v>
      </c>
      <c r="AZ72" s="27">
        <f t="shared" si="16"/>
        <v>0</v>
      </c>
      <c r="BA72" s="27">
        <f t="shared" si="17"/>
        <v>0</v>
      </c>
      <c r="BB72" s="27">
        <f t="shared" si="3"/>
        <v>0</v>
      </c>
      <c r="BC72" s="27">
        <f t="shared" si="4"/>
        <v>0</v>
      </c>
      <c r="BD72" s="27">
        <f t="shared" si="5"/>
        <v>62275.925616901732</v>
      </c>
      <c r="BE72" s="27">
        <f t="shared" si="6"/>
        <v>22409.784064103966</v>
      </c>
      <c r="BF72" s="27">
        <f t="shared" si="7"/>
        <v>0</v>
      </c>
      <c r="BG72" s="27"/>
      <c r="BH72" s="27"/>
      <c r="BI72" s="65">
        <f>BI69</f>
        <v>1</v>
      </c>
      <c r="BJ72" s="66">
        <f>BJ69</f>
        <v>0.95</v>
      </c>
      <c r="BK72" s="59">
        <f>BK69</f>
        <v>1.1000000000000001</v>
      </c>
      <c r="BL72" s="66">
        <f>BL69</f>
        <v>1.02</v>
      </c>
      <c r="BM72" s="67">
        <f>BM69</f>
        <v>0.77</v>
      </c>
      <c r="BN72" s="61"/>
      <c r="BO72" s="61" t="str">
        <f t="shared" si="18"/>
        <v xml:space="preserve"> </v>
      </c>
      <c r="BP72" s="62" t="str">
        <f t="shared" si="8"/>
        <v xml:space="preserve"> </v>
      </c>
      <c r="BQ72" s="62" t="e">
        <f t="shared" si="9"/>
        <v>#VALUE!</v>
      </c>
      <c r="BR72" s="63">
        <f t="shared" si="10"/>
        <v>1</v>
      </c>
      <c r="BS72" s="64">
        <f t="shared" si="19"/>
        <v>1</v>
      </c>
      <c r="BT72" s="60">
        <f t="shared" si="11"/>
        <v>84685.709681005697</v>
      </c>
      <c r="BU72" s="33"/>
    </row>
    <row r="73" spans="2:73" s="22" customFormat="1" ht="13.5" x14ac:dyDescent="0.15">
      <c r="B73" s="541"/>
      <c r="C73" s="497">
        <v>53</v>
      </c>
      <c r="D73" s="498"/>
      <c r="E73" s="499">
        <f t="shared" si="27"/>
        <v>84685.709681005697</v>
      </c>
      <c r="F73" s="471"/>
      <c r="G73" s="471"/>
      <c r="H73" s="472"/>
      <c r="I73" s="470">
        <f t="shared" si="13"/>
        <v>62327.822221582479</v>
      </c>
      <c r="J73" s="471"/>
      <c r="K73" s="471"/>
      <c r="L73" s="472"/>
      <c r="M73" s="473">
        <f t="shared" si="14"/>
        <v>22357.887459423215</v>
      </c>
      <c r="N73" s="473"/>
      <c r="O73" s="473"/>
      <c r="P73" s="474"/>
      <c r="Q73" s="47">
        <f t="shared" si="15"/>
        <v>26767137.129086275</v>
      </c>
      <c r="R73" s="470"/>
      <c r="S73" s="475"/>
      <c r="T73" s="475"/>
      <c r="U73" s="476"/>
      <c r="V73" s="470"/>
      <c r="W73" s="475"/>
      <c r="X73" s="475"/>
      <c r="Y73" s="476"/>
      <c r="Z73" s="470"/>
      <c r="AA73" s="475"/>
      <c r="AB73" s="475"/>
      <c r="AC73" s="476"/>
      <c r="AD73" s="117">
        <f t="shared" si="21"/>
        <v>0</v>
      </c>
      <c r="AE73" s="477">
        <f t="shared" si="20"/>
        <v>1255479.742179577</v>
      </c>
      <c r="AF73" s="478"/>
      <c r="AG73" s="478"/>
      <c r="AH73" s="479"/>
      <c r="AI73" s="474">
        <f t="shared" si="0"/>
        <v>26767137.129086275</v>
      </c>
      <c r="AJ73" s="480"/>
      <c r="AK73" s="480"/>
      <c r="AL73" s="480"/>
      <c r="AM73" s="481"/>
      <c r="AN73" s="482">
        <f t="shared" si="1"/>
        <v>1</v>
      </c>
      <c r="AO73" s="483"/>
      <c r="AP73" s="484"/>
      <c r="AQ73" s="26"/>
      <c r="AR73" s="26"/>
      <c r="AS73" s="26"/>
      <c r="AT73" s="469"/>
      <c r="AU73" s="469"/>
      <c r="AV73" s="469"/>
      <c r="AW73" s="469"/>
      <c r="AX73" s="27"/>
      <c r="AY73" s="27">
        <f t="shared" si="2"/>
        <v>0</v>
      </c>
      <c r="AZ73" s="27">
        <f t="shared" si="16"/>
        <v>0</v>
      </c>
      <c r="BA73" s="27">
        <f t="shared" si="17"/>
        <v>0</v>
      </c>
      <c r="BB73" s="27">
        <f t="shared" si="3"/>
        <v>0</v>
      </c>
      <c r="BC73" s="27">
        <f t="shared" si="4"/>
        <v>0</v>
      </c>
      <c r="BD73" s="27">
        <f t="shared" si="5"/>
        <v>62327.822221582479</v>
      </c>
      <c r="BE73" s="27">
        <f t="shared" si="6"/>
        <v>22357.887459423215</v>
      </c>
      <c r="BF73" s="27">
        <f t="shared" si="7"/>
        <v>0</v>
      </c>
      <c r="BG73" s="27"/>
      <c r="BH73" s="27"/>
      <c r="BI73" s="65">
        <f>BI69</f>
        <v>1</v>
      </c>
      <c r="BJ73" s="66">
        <f>BJ69</f>
        <v>0.95</v>
      </c>
      <c r="BK73" s="59">
        <f>BK69</f>
        <v>1.1000000000000001</v>
      </c>
      <c r="BL73" s="66">
        <f>BL69</f>
        <v>1.02</v>
      </c>
      <c r="BM73" s="67">
        <f>BM69</f>
        <v>0.77</v>
      </c>
      <c r="BN73" s="61"/>
      <c r="BO73" s="61" t="str">
        <f t="shared" si="18"/>
        <v xml:space="preserve"> </v>
      </c>
      <c r="BP73" s="62" t="str">
        <f t="shared" si="8"/>
        <v xml:space="preserve"> </v>
      </c>
      <c r="BQ73" s="62" t="e">
        <f t="shared" si="9"/>
        <v>#VALUE!</v>
      </c>
      <c r="BR73" s="63">
        <f t="shared" si="10"/>
        <v>1</v>
      </c>
      <c r="BS73" s="64">
        <f t="shared" si="19"/>
        <v>1</v>
      </c>
      <c r="BT73" s="60">
        <f t="shared" si="11"/>
        <v>84685.709681005697</v>
      </c>
      <c r="BU73" s="33"/>
    </row>
    <row r="74" spans="2:73" s="22" customFormat="1" ht="13.5" x14ac:dyDescent="0.15">
      <c r="B74" s="541"/>
      <c r="C74" s="497">
        <v>54</v>
      </c>
      <c r="D74" s="498"/>
      <c r="E74" s="499">
        <f t="shared" si="27"/>
        <v>84685.709681005697</v>
      </c>
      <c r="F74" s="471"/>
      <c r="G74" s="471"/>
      <c r="H74" s="472"/>
      <c r="I74" s="470">
        <f t="shared" si="13"/>
        <v>62379.762073433798</v>
      </c>
      <c r="J74" s="471"/>
      <c r="K74" s="471"/>
      <c r="L74" s="472"/>
      <c r="M74" s="473">
        <f t="shared" si="14"/>
        <v>22305.947607571896</v>
      </c>
      <c r="N74" s="473"/>
      <c r="O74" s="473"/>
      <c r="P74" s="474"/>
      <c r="Q74" s="47">
        <f t="shared" si="15"/>
        <v>26704757.36701284</v>
      </c>
      <c r="R74" s="524">
        <f>IF((AD68-V68)&lt;0,AD68+Z74,IF(AD68-V68&lt;V68,AD68+Z74,R68))</f>
        <v>0</v>
      </c>
      <c r="S74" s="525"/>
      <c r="T74" s="525"/>
      <c r="U74" s="526"/>
      <c r="V74" s="470">
        <f>IF((AD68-V68)&lt;0,AD68,IF((AD68-V68)&gt;=0,R74-Z74))</f>
        <v>0</v>
      </c>
      <c r="W74" s="475"/>
      <c r="X74" s="475"/>
      <c r="Y74" s="476"/>
      <c r="Z74" s="470">
        <f>IF(AD68&gt;0,AD68*AN74/100/2,0)</f>
        <v>0</v>
      </c>
      <c r="AA74" s="475"/>
      <c r="AB74" s="475"/>
      <c r="AC74" s="476"/>
      <c r="AD74" s="117">
        <f t="shared" si="21"/>
        <v>0</v>
      </c>
      <c r="AE74" s="477">
        <f t="shared" si="20"/>
        <v>1277785.689787149</v>
      </c>
      <c r="AF74" s="478"/>
      <c r="AG74" s="478"/>
      <c r="AH74" s="479"/>
      <c r="AI74" s="474">
        <f t="shared" si="0"/>
        <v>26704757.36701284</v>
      </c>
      <c r="AJ74" s="480"/>
      <c r="AK74" s="480"/>
      <c r="AL74" s="480"/>
      <c r="AM74" s="481"/>
      <c r="AN74" s="482">
        <f t="shared" si="1"/>
        <v>1</v>
      </c>
      <c r="AO74" s="483"/>
      <c r="AP74" s="484"/>
      <c r="AQ74" s="26"/>
      <c r="AR74" s="26"/>
      <c r="AS74" s="26"/>
      <c r="AT74" s="469"/>
      <c r="AU74" s="469"/>
      <c r="AV74" s="469"/>
      <c r="AW74" s="469"/>
      <c r="AX74" s="27"/>
      <c r="AY74" s="27">
        <f t="shared" si="2"/>
        <v>0</v>
      </c>
      <c r="AZ74" s="27">
        <f t="shared" si="16"/>
        <v>0</v>
      </c>
      <c r="BA74" s="27">
        <f t="shared" si="17"/>
        <v>0</v>
      </c>
      <c r="BB74" s="27">
        <f t="shared" si="3"/>
        <v>0</v>
      </c>
      <c r="BC74" s="27">
        <f t="shared" si="4"/>
        <v>0</v>
      </c>
      <c r="BD74" s="27">
        <f t="shared" si="5"/>
        <v>62379.762073433798</v>
      </c>
      <c r="BE74" s="27">
        <f t="shared" si="6"/>
        <v>22305.947607571896</v>
      </c>
      <c r="BF74" s="27">
        <f t="shared" si="7"/>
        <v>0</v>
      </c>
      <c r="BG74" s="27"/>
      <c r="BH74" s="27"/>
      <c r="BI74" s="65">
        <f>BI69</f>
        <v>1</v>
      </c>
      <c r="BJ74" s="66">
        <f>BJ69</f>
        <v>0.95</v>
      </c>
      <c r="BK74" s="59">
        <f>BK69</f>
        <v>1.1000000000000001</v>
      </c>
      <c r="BL74" s="66">
        <f>BL69</f>
        <v>1.02</v>
      </c>
      <c r="BM74" s="67">
        <f>BM69</f>
        <v>0.77</v>
      </c>
      <c r="BN74" s="61"/>
      <c r="BO74" s="61" t="str">
        <f t="shared" si="18"/>
        <v xml:space="preserve"> </v>
      </c>
      <c r="BP74" s="62" t="str">
        <f t="shared" si="8"/>
        <v xml:space="preserve"> </v>
      </c>
      <c r="BQ74" s="62" t="e">
        <f t="shared" si="9"/>
        <v>#VALUE!</v>
      </c>
      <c r="BR74" s="63">
        <f t="shared" si="10"/>
        <v>1</v>
      </c>
      <c r="BS74" s="64">
        <f t="shared" si="19"/>
        <v>1</v>
      </c>
      <c r="BT74" s="60">
        <f t="shared" si="11"/>
        <v>84685.709681005697</v>
      </c>
      <c r="BU74" s="33"/>
    </row>
    <row r="75" spans="2:73" s="22" customFormat="1" ht="13.5" x14ac:dyDescent="0.15">
      <c r="B75" s="541"/>
      <c r="C75" s="497">
        <v>55</v>
      </c>
      <c r="D75" s="498"/>
      <c r="E75" s="499">
        <f t="shared" si="27"/>
        <v>84685.709681005697</v>
      </c>
      <c r="F75" s="471"/>
      <c r="G75" s="471"/>
      <c r="H75" s="472"/>
      <c r="I75" s="470">
        <f t="shared" si="13"/>
        <v>62431.745208494991</v>
      </c>
      <c r="J75" s="471"/>
      <c r="K75" s="471"/>
      <c r="L75" s="472"/>
      <c r="M75" s="473">
        <f t="shared" si="14"/>
        <v>22253.964472510703</v>
      </c>
      <c r="N75" s="473"/>
      <c r="O75" s="473"/>
      <c r="P75" s="474"/>
      <c r="Q75" s="47">
        <f t="shared" si="15"/>
        <v>26642325.621804345</v>
      </c>
      <c r="R75" s="470"/>
      <c r="S75" s="475"/>
      <c r="T75" s="475"/>
      <c r="U75" s="476"/>
      <c r="V75" s="470"/>
      <c r="W75" s="475"/>
      <c r="X75" s="475"/>
      <c r="Y75" s="476"/>
      <c r="Z75" s="470"/>
      <c r="AA75" s="475"/>
      <c r="AB75" s="475"/>
      <c r="AC75" s="476"/>
      <c r="AD75" s="117">
        <f t="shared" si="21"/>
        <v>0</v>
      </c>
      <c r="AE75" s="477">
        <f t="shared" si="20"/>
        <v>1300039.6542596596</v>
      </c>
      <c r="AF75" s="478"/>
      <c r="AG75" s="478"/>
      <c r="AH75" s="479"/>
      <c r="AI75" s="474">
        <f t="shared" si="0"/>
        <v>26642325.621804345</v>
      </c>
      <c r="AJ75" s="480"/>
      <c r="AK75" s="480"/>
      <c r="AL75" s="480"/>
      <c r="AM75" s="481"/>
      <c r="AN75" s="482">
        <f t="shared" si="1"/>
        <v>1</v>
      </c>
      <c r="AO75" s="483"/>
      <c r="AP75" s="484"/>
      <c r="AQ75" s="26"/>
      <c r="AR75" s="26"/>
      <c r="AS75" s="26"/>
      <c r="AT75" s="469"/>
      <c r="AU75" s="469"/>
      <c r="AV75" s="469"/>
      <c r="AW75" s="469"/>
      <c r="AX75" s="27"/>
      <c r="AY75" s="27">
        <f t="shared" si="2"/>
        <v>0</v>
      </c>
      <c r="AZ75" s="27">
        <f t="shared" si="16"/>
        <v>0</v>
      </c>
      <c r="BA75" s="27">
        <f t="shared" si="17"/>
        <v>0</v>
      </c>
      <c r="BB75" s="27">
        <f t="shared" si="3"/>
        <v>0</v>
      </c>
      <c r="BC75" s="27">
        <f t="shared" si="4"/>
        <v>0</v>
      </c>
      <c r="BD75" s="27">
        <f t="shared" si="5"/>
        <v>62431.745208494991</v>
      </c>
      <c r="BE75" s="27">
        <f t="shared" si="6"/>
        <v>22253.964472510703</v>
      </c>
      <c r="BF75" s="27">
        <f t="shared" si="7"/>
        <v>0</v>
      </c>
      <c r="BG75" s="27"/>
      <c r="BH75" s="27"/>
      <c r="BI75" s="72">
        <f t="shared" ref="BI75:BL75" si="31">BI69</f>
        <v>1</v>
      </c>
      <c r="BJ75" s="72">
        <f t="shared" si="31"/>
        <v>0.95</v>
      </c>
      <c r="BK75" s="72">
        <f t="shared" si="31"/>
        <v>1.1000000000000001</v>
      </c>
      <c r="BL75" s="72">
        <f t="shared" si="31"/>
        <v>1.02</v>
      </c>
      <c r="BM75" s="73">
        <f>BM69</f>
        <v>0.77</v>
      </c>
      <c r="BN75" s="61"/>
      <c r="BO75" s="61" t="str">
        <f t="shared" si="18"/>
        <v xml:space="preserve"> </v>
      </c>
      <c r="BP75" s="62" t="str">
        <f t="shared" si="8"/>
        <v xml:space="preserve"> </v>
      </c>
      <c r="BQ75" s="62" t="e">
        <f t="shared" si="9"/>
        <v>#VALUE!</v>
      </c>
      <c r="BR75" s="63">
        <f t="shared" si="10"/>
        <v>1</v>
      </c>
      <c r="BS75" s="64">
        <f t="shared" si="19"/>
        <v>1</v>
      </c>
      <c r="BT75" s="60">
        <f t="shared" si="11"/>
        <v>84685.709681005697</v>
      </c>
      <c r="BU75" s="33"/>
    </row>
    <row r="76" spans="2:73" s="22" customFormat="1" ht="13.5" x14ac:dyDescent="0.15">
      <c r="B76" s="541"/>
      <c r="C76" s="497">
        <v>56</v>
      </c>
      <c r="D76" s="498"/>
      <c r="E76" s="499">
        <f t="shared" si="27"/>
        <v>84685.709681005697</v>
      </c>
      <c r="F76" s="471"/>
      <c r="G76" s="471"/>
      <c r="H76" s="472"/>
      <c r="I76" s="470">
        <f t="shared" si="13"/>
        <v>62483.77166283541</v>
      </c>
      <c r="J76" s="471"/>
      <c r="K76" s="471"/>
      <c r="L76" s="472"/>
      <c r="M76" s="473">
        <f t="shared" si="14"/>
        <v>22201.938018170287</v>
      </c>
      <c r="N76" s="473"/>
      <c r="O76" s="473"/>
      <c r="P76" s="474"/>
      <c r="Q76" s="47">
        <f t="shared" si="15"/>
        <v>26579841.85014151</v>
      </c>
      <c r="R76" s="470"/>
      <c r="S76" s="475"/>
      <c r="T76" s="475"/>
      <c r="U76" s="476"/>
      <c r="V76" s="470"/>
      <c r="W76" s="475"/>
      <c r="X76" s="475"/>
      <c r="Y76" s="476"/>
      <c r="Z76" s="470"/>
      <c r="AA76" s="475"/>
      <c r="AB76" s="475"/>
      <c r="AC76" s="476"/>
      <c r="AD76" s="117">
        <f t="shared" si="21"/>
        <v>0</v>
      </c>
      <c r="AE76" s="477">
        <f t="shared" si="20"/>
        <v>1322241.5922778298</v>
      </c>
      <c r="AF76" s="478"/>
      <c r="AG76" s="478"/>
      <c r="AH76" s="479"/>
      <c r="AI76" s="474">
        <f t="shared" si="0"/>
        <v>26579841.85014151</v>
      </c>
      <c r="AJ76" s="480"/>
      <c r="AK76" s="480"/>
      <c r="AL76" s="480"/>
      <c r="AM76" s="481"/>
      <c r="AN76" s="482">
        <f t="shared" si="1"/>
        <v>1</v>
      </c>
      <c r="AO76" s="483"/>
      <c r="AP76" s="484"/>
      <c r="AQ76" s="26"/>
      <c r="AR76" s="26"/>
      <c r="AS76" s="26"/>
      <c r="AT76" s="469"/>
      <c r="AU76" s="469"/>
      <c r="AV76" s="469"/>
      <c r="AW76" s="469"/>
      <c r="AX76" s="27"/>
      <c r="AY76" s="27">
        <f t="shared" si="2"/>
        <v>0</v>
      </c>
      <c r="AZ76" s="27">
        <f t="shared" si="16"/>
        <v>0</v>
      </c>
      <c r="BA76" s="27">
        <f t="shared" si="17"/>
        <v>0</v>
      </c>
      <c r="BB76" s="27">
        <f t="shared" si="3"/>
        <v>0</v>
      </c>
      <c r="BC76" s="27">
        <f t="shared" si="4"/>
        <v>0</v>
      </c>
      <c r="BD76" s="27">
        <f t="shared" si="5"/>
        <v>62483.77166283541</v>
      </c>
      <c r="BE76" s="27">
        <f t="shared" si="6"/>
        <v>22201.938018170287</v>
      </c>
      <c r="BF76" s="27">
        <f t="shared" si="7"/>
        <v>0</v>
      </c>
      <c r="BG76" s="27"/>
      <c r="BH76" s="27"/>
      <c r="BI76" s="65">
        <f>BI75</f>
        <v>1</v>
      </c>
      <c r="BJ76" s="66">
        <f>BJ75</f>
        <v>0.95</v>
      </c>
      <c r="BK76" s="59">
        <f>BK75</f>
        <v>1.1000000000000001</v>
      </c>
      <c r="BL76" s="66">
        <f>BL75</f>
        <v>1.02</v>
      </c>
      <c r="BM76" s="67">
        <f>BM75</f>
        <v>0.77</v>
      </c>
      <c r="BN76" s="61"/>
      <c r="BO76" s="61" t="str">
        <f t="shared" si="18"/>
        <v xml:space="preserve"> </v>
      </c>
      <c r="BP76" s="62" t="str">
        <f t="shared" si="8"/>
        <v xml:space="preserve"> </v>
      </c>
      <c r="BQ76" s="62" t="e">
        <f t="shared" si="9"/>
        <v>#VALUE!</v>
      </c>
      <c r="BR76" s="63">
        <f t="shared" si="10"/>
        <v>1</v>
      </c>
      <c r="BS76" s="64">
        <f t="shared" si="19"/>
        <v>1</v>
      </c>
      <c r="BT76" s="60">
        <f t="shared" si="11"/>
        <v>84685.709681005697</v>
      </c>
      <c r="BU76" s="33"/>
    </row>
    <row r="77" spans="2:73" s="22" customFormat="1" ht="13.5" x14ac:dyDescent="0.15">
      <c r="B77" s="541"/>
      <c r="C77" s="497">
        <v>57</v>
      </c>
      <c r="D77" s="498"/>
      <c r="E77" s="499">
        <f t="shared" si="27"/>
        <v>84685.709681005697</v>
      </c>
      <c r="F77" s="471"/>
      <c r="G77" s="471"/>
      <c r="H77" s="472"/>
      <c r="I77" s="470">
        <f t="shared" si="13"/>
        <v>62535.841472554443</v>
      </c>
      <c r="J77" s="471"/>
      <c r="K77" s="471"/>
      <c r="L77" s="472"/>
      <c r="M77" s="473">
        <f t="shared" si="14"/>
        <v>22149.868208451258</v>
      </c>
      <c r="N77" s="473"/>
      <c r="O77" s="473"/>
      <c r="P77" s="474"/>
      <c r="Q77" s="47">
        <f t="shared" si="15"/>
        <v>26517306.008668955</v>
      </c>
      <c r="R77" s="470"/>
      <c r="S77" s="475"/>
      <c r="T77" s="475"/>
      <c r="U77" s="476"/>
      <c r="V77" s="470"/>
      <c r="W77" s="475"/>
      <c r="X77" s="475"/>
      <c r="Y77" s="476"/>
      <c r="Z77" s="470"/>
      <c r="AA77" s="475"/>
      <c r="AB77" s="475"/>
      <c r="AC77" s="476"/>
      <c r="AD77" s="117">
        <f t="shared" si="21"/>
        <v>0</v>
      </c>
      <c r="AE77" s="477">
        <f t="shared" si="20"/>
        <v>1344391.460486281</v>
      </c>
      <c r="AF77" s="478"/>
      <c r="AG77" s="478"/>
      <c r="AH77" s="479"/>
      <c r="AI77" s="474">
        <f t="shared" si="0"/>
        <v>26517306.008668955</v>
      </c>
      <c r="AJ77" s="480"/>
      <c r="AK77" s="480"/>
      <c r="AL77" s="480"/>
      <c r="AM77" s="481"/>
      <c r="AN77" s="482">
        <f t="shared" si="1"/>
        <v>1</v>
      </c>
      <c r="AO77" s="483"/>
      <c r="AP77" s="484"/>
      <c r="AQ77" s="26"/>
      <c r="AR77" s="26"/>
      <c r="AS77" s="26"/>
      <c r="AT77" s="469"/>
      <c r="AU77" s="469"/>
      <c r="AV77" s="469"/>
      <c r="AW77" s="469"/>
      <c r="AX77" s="27"/>
      <c r="AY77" s="27">
        <f t="shared" si="2"/>
        <v>0</v>
      </c>
      <c r="AZ77" s="27">
        <f t="shared" si="16"/>
        <v>0</v>
      </c>
      <c r="BA77" s="27">
        <f t="shared" si="17"/>
        <v>0</v>
      </c>
      <c r="BB77" s="27">
        <f t="shared" si="3"/>
        <v>0</v>
      </c>
      <c r="BC77" s="27">
        <f t="shared" si="4"/>
        <v>0</v>
      </c>
      <c r="BD77" s="27">
        <f t="shared" si="5"/>
        <v>62535.841472554443</v>
      </c>
      <c r="BE77" s="27">
        <f t="shared" si="6"/>
        <v>22149.868208451258</v>
      </c>
      <c r="BF77" s="27">
        <f t="shared" si="7"/>
        <v>0</v>
      </c>
      <c r="BG77" s="27"/>
      <c r="BH77" s="27"/>
      <c r="BI77" s="65">
        <f>BI75</f>
        <v>1</v>
      </c>
      <c r="BJ77" s="66">
        <f>BJ75</f>
        <v>0.95</v>
      </c>
      <c r="BK77" s="59">
        <f>BK75</f>
        <v>1.1000000000000001</v>
      </c>
      <c r="BL77" s="66">
        <f>BL75</f>
        <v>1.02</v>
      </c>
      <c r="BM77" s="67">
        <f>BM75</f>
        <v>0.77</v>
      </c>
      <c r="BN77" s="61"/>
      <c r="BO77" s="61" t="str">
        <f t="shared" si="18"/>
        <v xml:space="preserve"> </v>
      </c>
      <c r="BP77" s="62" t="str">
        <f t="shared" si="8"/>
        <v xml:space="preserve"> </v>
      </c>
      <c r="BQ77" s="62" t="e">
        <f t="shared" si="9"/>
        <v>#VALUE!</v>
      </c>
      <c r="BR77" s="63">
        <f t="shared" si="10"/>
        <v>1</v>
      </c>
      <c r="BS77" s="64">
        <f t="shared" si="19"/>
        <v>1</v>
      </c>
      <c r="BT77" s="60">
        <f t="shared" si="11"/>
        <v>84685.709681005697</v>
      </c>
      <c r="BU77" s="33"/>
    </row>
    <row r="78" spans="2:73" s="22" customFormat="1" ht="13.5" x14ac:dyDescent="0.15">
      <c r="B78" s="541"/>
      <c r="C78" s="497">
        <v>58</v>
      </c>
      <c r="D78" s="498"/>
      <c r="E78" s="499">
        <f t="shared" si="27"/>
        <v>84685.709681005697</v>
      </c>
      <c r="F78" s="471"/>
      <c r="G78" s="471"/>
      <c r="H78" s="472"/>
      <c r="I78" s="470">
        <f t="shared" si="13"/>
        <v>62587.954673781569</v>
      </c>
      <c r="J78" s="471"/>
      <c r="K78" s="471"/>
      <c r="L78" s="472"/>
      <c r="M78" s="473">
        <f t="shared" si="14"/>
        <v>22097.755007224128</v>
      </c>
      <c r="N78" s="473"/>
      <c r="O78" s="473"/>
      <c r="P78" s="474"/>
      <c r="Q78" s="47">
        <f t="shared" si="15"/>
        <v>26454718.053995173</v>
      </c>
      <c r="R78" s="470"/>
      <c r="S78" s="475"/>
      <c r="T78" s="475"/>
      <c r="U78" s="476"/>
      <c r="V78" s="470"/>
      <c r="W78" s="475"/>
      <c r="X78" s="475"/>
      <c r="Y78" s="476"/>
      <c r="Z78" s="470"/>
      <c r="AA78" s="475"/>
      <c r="AB78" s="475"/>
      <c r="AC78" s="476"/>
      <c r="AD78" s="117">
        <f t="shared" si="21"/>
        <v>0</v>
      </c>
      <c r="AE78" s="477">
        <f t="shared" si="20"/>
        <v>1366489.2154935051</v>
      </c>
      <c r="AF78" s="478"/>
      <c r="AG78" s="478"/>
      <c r="AH78" s="479"/>
      <c r="AI78" s="474">
        <f t="shared" si="0"/>
        <v>26454718.053995173</v>
      </c>
      <c r="AJ78" s="480"/>
      <c r="AK78" s="480"/>
      <c r="AL78" s="480"/>
      <c r="AM78" s="481"/>
      <c r="AN78" s="482">
        <f t="shared" si="1"/>
        <v>1</v>
      </c>
      <c r="AO78" s="483"/>
      <c r="AP78" s="484"/>
      <c r="AQ78" s="26"/>
      <c r="AR78" s="26"/>
      <c r="AS78" s="26"/>
      <c r="AT78" s="469"/>
      <c r="AU78" s="469"/>
      <c r="AV78" s="469"/>
      <c r="AW78" s="469"/>
      <c r="AX78" s="27"/>
      <c r="AY78" s="27">
        <f t="shared" si="2"/>
        <v>0</v>
      </c>
      <c r="AZ78" s="27">
        <f t="shared" si="16"/>
        <v>0</v>
      </c>
      <c r="BA78" s="27">
        <f t="shared" si="17"/>
        <v>0</v>
      </c>
      <c r="BB78" s="27">
        <f t="shared" si="3"/>
        <v>0</v>
      </c>
      <c r="BC78" s="27">
        <f t="shared" si="4"/>
        <v>0</v>
      </c>
      <c r="BD78" s="27">
        <f t="shared" si="5"/>
        <v>62587.954673781569</v>
      </c>
      <c r="BE78" s="27">
        <f t="shared" si="6"/>
        <v>22097.755007224128</v>
      </c>
      <c r="BF78" s="27">
        <f t="shared" si="7"/>
        <v>0</v>
      </c>
      <c r="BG78" s="27"/>
      <c r="BH78" s="27"/>
      <c r="BI78" s="65">
        <f>BI75</f>
        <v>1</v>
      </c>
      <c r="BJ78" s="66">
        <f>BJ75</f>
        <v>0.95</v>
      </c>
      <c r="BK78" s="59">
        <f>BK75</f>
        <v>1.1000000000000001</v>
      </c>
      <c r="BL78" s="66">
        <f>BL75</f>
        <v>1.02</v>
      </c>
      <c r="BM78" s="67">
        <f>BM75</f>
        <v>0.77</v>
      </c>
      <c r="BN78" s="61"/>
      <c r="BO78" s="61" t="str">
        <f t="shared" si="18"/>
        <v xml:space="preserve"> </v>
      </c>
      <c r="BP78" s="62" t="str">
        <f t="shared" si="8"/>
        <v xml:space="preserve"> </v>
      </c>
      <c r="BQ78" s="62" t="e">
        <f t="shared" si="9"/>
        <v>#VALUE!</v>
      </c>
      <c r="BR78" s="63">
        <f t="shared" si="10"/>
        <v>1</v>
      </c>
      <c r="BS78" s="64">
        <f t="shared" si="19"/>
        <v>1</v>
      </c>
      <c r="BT78" s="60">
        <f t="shared" si="11"/>
        <v>84685.709681005697</v>
      </c>
      <c r="BU78" s="33"/>
    </row>
    <row r="79" spans="2:73" s="22" customFormat="1" ht="13.5" x14ac:dyDescent="0.15">
      <c r="B79" s="541"/>
      <c r="C79" s="497">
        <v>59</v>
      </c>
      <c r="D79" s="498"/>
      <c r="E79" s="499">
        <f t="shared" si="27"/>
        <v>84685.709681005697</v>
      </c>
      <c r="F79" s="471"/>
      <c r="G79" s="471"/>
      <c r="H79" s="472"/>
      <c r="I79" s="470">
        <f t="shared" si="13"/>
        <v>62640.111302676392</v>
      </c>
      <c r="J79" s="471"/>
      <c r="K79" s="471"/>
      <c r="L79" s="472"/>
      <c r="M79" s="473">
        <f t="shared" si="14"/>
        <v>22045.598378329309</v>
      </c>
      <c r="N79" s="473"/>
      <c r="O79" s="473"/>
      <c r="P79" s="474"/>
      <c r="Q79" s="47">
        <f t="shared" si="15"/>
        <v>26392077.942692496</v>
      </c>
      <c r="R79" s="470"/>
      <c r="S79" s="475"/>
      <c r="T79" s="475"/>
      <c r="U79" s="476"/>
      <c r="V79" s="470"/>
      <c r="W79" s="475"/>
      <c r="X79" s="475"/>
      <c r="Y79" s="476"/>
      <c r="Z79" s="470"/>
      <c r="AA79" s="475"/>
      <c r="AB79" s="475"/>
      <c r="AC79" s="476"/>
      <c r="AD79" s="117">
        <f t="shared" si="21"/>
        <v>0</v>
      </c>
      <c r="AE79" s="477">
        <f t="shared" si="20"/>
        <v>1388534.8138718344</v>
      </c>
      <c r="AF79" s="478"/>
      <c r="AG79" s="478"/>
      <c r="AH79" s="479"/>
      <c r="AI79" s="474">
        <f t="shared" si="0"/>
        <v>26392077.942692496</v>
      </c>
      <c r="AJ79" s="480"/>
      <c r="AK79" s="480"/>
      <c r="AL79" s="480"/>
      <c r="AM79" s="481"/>
      <c r="AN79" s="482">
        <f t="shared" si="1"/>
        <v>1</v>
      </c>
      <c r="AO79" s="483"/>
      <c r="AP79" s="484"/>
      <c r="AQ79" s="26"/>
      <c r="AR79" s="26"/>
      <c r="AS79" s="26"/>
      <c r="AT79" s="469"/>
      <c r="AU79" s="469"/>
      <c r="AV79" s="469"/>
      <c r="AW79" s="469"/>
      <c r="AX79" s="27"/>
      <c r="AY79" s="27">
        <f t="shared" si="2"/>
        <v>0</v>
      </c>
      <c r="AZ79" s="27">
        <f t="shared" si="16"/>
        <v>0</v>
      </c>
      <c r="BA79" s="27">
        <f t="shared" si="17"/>
        <v>0</v>
      </c>
      <c r="BB79" s="27">
        <f t="shared" si="3"/>
        <v>0</v>
      </c>
      <c r="BC79" s="27">
        <f t="shared" si="4"/>
        <v>0</v>
      </c>
      <c r="BD79" s="27">
        <f t="shared" si="5"/>
        <v>62640.111302676392</v>
      </c>
      <c r="BE79" s="27">
        <f t="shared" si="6"/>
        <v>22045.598378329309</v>
      </c>
      <c r="BF79" s="27">
        <f t="shared" si="7"/>
        <v>0</v>
      </c>
      <c r="BG79" s="27"/>
      <c r="BH79" s="27"/>
      <c r="BI79" s="65">
        <f>BI75</f>
        <v>1</v>
      </c>
      <c r="BJ79" s="66">
        <f>BJ75</f>
        <v>0.95</v>
      </c>
      <c r="BK79" s="59">
        <f>BK75</f>
        <v>1.1000000000000001</v>
      </c>
      <c r="BL79" s="66">
        <f>BL75</f>
        <v>1.02</v>
      </c>
      <c r="BM79" s="67">
        <f>BM75</f>
        <v>0.77</v>
      </c>
      <c r="BN79" s="61"/>
      <c r="BO79" s="61" t="str">
        <f t="shared" si="18"/>
        <v xml:space="preserve"> </v>
      </c>
      <c r="BP79" s="62" t="str">
        <f t="shared" si="8"/>
        <v xml:space="preserve"> </v>
      </c>
      <c r="BQ79" s="62" t="e">
        <f t="shared" si="9"/>
        <v>#VALUE!</v>
      </c>
      <c r="BR79" s="63">
        <f t="shared" si="10"/>
        <v>1</v>
      </c>
      <c r="BS79" s="64">
        <f t="shared" si="19"/>
        <v>1</v>
      </c>
      <c r="BT79" s="60">
        <f t="shared" si="11"/>
        <v>84685.709681005697</v>
      </c>
      <c r="BU79" s="33"/>
    </row>
    <row r="80" spans="2:73" s="22" customFormat="1" ht="13.5" x14ac:dyDescent="0.15">
      <c r="B80" s="593"/>
      <c r="C80" s="587">
        <v>60</v>
      </c>
      <c r="D80" s="588"/>
      <c r="E80" s="589">
        <f t="shared" si="27"/>
        <v>84685.709681005697</v>
      </c>
      <c r="F80" s="590"/>
      <c r="G80" s="590"/>
      <c r="H80" s="591"/>
      <c r="I80" s="578">
        <f t="shared" si="13"/>
        <v>62692.311395428624</v>
      </c>
      <c r="J80" s="590"/>
      <c r="K80" s="590"/>
      <c r="L80" s="591"/>
      <c r="M80" s="592">
        <f t="shared" si="14"/>
        <v>21993.398285577077</v>
      </c>
      <c r="N80" s="592"/>
      <c r="O80" s="592"/>
      <c r="P80" s="592"/>
      <c r="Q80" s="47">
        <f t="shared" si="15"/>
        <v>26329385.631297067</v>
      </c>
      <c r="R80" s="578">
        <f>IF((AD74-V74)&lt;0,AD74+Z80,IF(AD74-V74&lt;V74,AD74+Z80,R74))</f>
        <v>0</v>
      </c>
      <c r="S80" s="579"/>
      <c r="T80" s="579"/>
      <c r="U80" s="580"/>
      <c r="V80" s="578">
        <f>IF((AD74-V74)&lt;0,AD74,IF((AD74-V74)&gt;=0,R80-Z80))</f>
        <v>0</v>
      </c>
      <c r="W80" s="579"/>
      <c r="X80" s="579"/>
      <c r="Y80" s="580"/>
      <c r="Z80" s="578">
        <f>IF(AD74&gt;0,AD74*AN80/100/2,0)</f>
        <v>0</v>
      </c>
      <c r="AA80" s="579"/>
      <c r="AB80" s="579"/>
      <c r="AC80" s="580"/>
      <c r="AD80" s="120">
        <f t="shared" si="21"/>
        <v>0</v>
      </c>
      <c r="AE80" s="581">
        <f t="shared" si="20"/>
        <v>1410528.2121574115</v>
      </c>
      <c r="AF80" s="582"/>
      <c r="AG80" s="582"/>
      <c r="AH80" s="583"/>
      <c r="AI80" s="604">
        <f t="shared" si="0"/>
        <v>26329385.631297067</v>
      </c>
      <c r="AJ80" s="610"/>
      <c r="AK80" s="610"/>
      <c r="AL80" s="610"/>
      <c r="AM80" s="611"/>
      <c r="AN80" s="584">
        <f t="shared" si="1"/>
        <v>1</v>
      </c>
      <c r="AO80" s="585"/>
      <c r="AP80" s="586"/>
      <c r="AQ80" s="25"/>
      <c r="AR80" s="25"/>
      <c r="AS80" s="25"/>
      <c r="AT80" s="469"/>
      <c r="AU80" s="469"/>
      <c r="AV80" s="469"/>
      <c r="AW80" s="469"/>
      <c r="AX80" s="27"/>
      <c r="AY80" s="27">
        <f t="shared" si="2"/>
        <v>0</v>
      </c>
      <c r="AZ80" s="27">
        <f t="shared" si="16"/>
        <v>0</v>
      </c>
      <c r="BA80" s="27">
        <f t="shared" si="17"/>
        <v>0</v>
      </c>
      <c r="BB80" s="27">
        <f t="shared" si="3"/>
        <v>0</v>
      </c>
      <c r="BC80" s="27">
        <f t="shared" si="4"/>
        <v>0</v>
      </c>
      <c r="BD80" s="27">
        <f t="shared" si="5"/>
        <v>62692.311395428624</v>
      </c>
      <c r="BE80" s="27">
        <f t="shared" si="6"/>
        <v>21993.398285577077</v>
      </c>
      <c r="BF80" s="27">
        <f t="shared" si="7"/>
        <v>0</v>
      </c>
      <c r="BG80" s="27"/>
      <c r="BH80" s="27"/>
      <c r="BI80" s="65">
        <f>BI75</f>
        <v>1</v>
      </c>
      <c r="BJ80" s="66">
        <f>BJ75</f>
        <v>0.95</v>
      </c>
      <c r="BK80" s="59">
        <f>BK75</f>
        <v>1.1000000000000001</v>
      </c>
      <c r="BL80" s="66">
        <f>BL75</f>
        <v>1.02</v>
      </c>
      <c r="BM80" s="67">
        <f>BM75</f>
        <v>0.77</v>
      </c>
      <c r="BN80" s="61"/>
      <c r="BO80" s="61" t="str">
        <f t="shared" si="18"/>
        <v xml:space="preserve"> </v>
      </c>
      <c r="BP80" s="62" t="str">
        <f t="shared" si="8"/>
        <v xml:space="preserve"> </v>
      </c>
      <c r="BQ80" s="62" t="e">
        <f t="shared" si="9"/>
        <v>#VALUE!</v>
      </c>
      <c r="BR80" s="63">
        <f t="shared" si="10"/>
        <v>1</v>
      </c>
      <c r="BS80" s="64">
        <f t="shared" si="19"/>
        <v>1</v>
      </c>
      <c r="BT80" s="60">
        <f t="shared" si="11"/>
        <v>84685.709681005697</v>
      </c>
      <c r="BU80" s="33"/>
    </row>
    <row r="81" spans="2:73" s="22" customFormat="1" ht="13.5" x14ac:dyDescent="0.15">
      <c r="B81" s="562">
        <v>6</v>
      </c>
      <c r="C81" s="565">
        <v>61</v>
      </c>
      <c r="D81" s="566"/>
      <c r="E81" s="569">
        <f>IF(AI80&lt;=0,0,AS81)</f>
        <v>84685.709681005683</v>
      </c>
      <c r="F81" s="569"/>
      <c r="G81" s="569"/>
      <c r="H81" s="570"/>
      <c r="I81" s="568">
        <f t="shared" si="13"/>
        <v>62744.554988258125</v>
      </c>
      <c r="J81" s="569"/>
      <c r="K81" s="569"/>
      <c r="L81" s="570"/>
      <c r="M81" s="571">
        <f t="shared" si="14"/>
        <v>21941.154692747557</v>
      </c>
      <c r="N81" s="571"/>
      <c r="O81" s="571"/>
      <c r="P81" s="571"/>
      <c r="Q81" s="30">
        <f t="shared" si="15"/>
        <v>26266641.076308809</v>
      </c>
      <c r="R81" s="568"/>
      <c r="S81" s="572"/>
      <c r="T81" s="572"/>
      <c r="U81" s="573"/>
      <c r="V81" s="568"/>
      <c r="W81" s="572"/>
      <c r="X81" s="572"/>
      <c r="Y81" s="573"/>
      <c r="Z81" s="568"/>
      <c r="AA81" s="572"/>
      <c r="AB81" s="572"/>
      <c r="AC81" s="573"/>
      <c r="AD81" s="119">
        <f t="shared" si="21"/>
        <v>0</v>
      </c>
      <c r="AE81" s="568">
        <f t="shared" si="20"/>
        <v>1432469.3668501591</v>
      </c>
      <c r="AF81" s="569"/>
      <c r="AG81" s="569"/>
      <c r="AH81" s="570"/>
      <c r="AI81" s="568">
        <f t="shared" si="0"/>
        <v>26266641.076308809</v>
      </c>
      <c r="AJ81" s="569"/>
      <c r="AK81" s="569"/>
      <c r="AL81" s="569"/>
      <c r="AM81" s="574"/>
      <c r="AN81" s="612">
        <f t="shared" si="1"/>
        <v>1</v>
      </c>
      <c r="AO81" s="613"/>
      <c r="AP81" s="614"/>
      <c r="AQ81" s="52">
        <f>PMT(AN81/100/12,($I$5-B69)*12-$AX$19,-AI80+AD80)</f>
        <v>84685.709681005683</v>
      </c>
      <c r="AR81" s="53">
        <f>E80*1.25</f>
        <v>105857.13710125712</v>
      </c>
      <c r="AS81" s="53">
        <f>IF(AQ81&gt;AR81,AR81,AQ81)</f>
        <v>84685.709681005683</v>
      </c>
      <c r="AT81" s="469"/>
      <c r="AU81" s="469"/>
      <c r="AV81" s="469"/>
      <c r="AW81" s="469"/>
      <c r="AX81" s="27"/>
      <c r="AY81" s="27">
        <f t="shared" si="2"/>
        <v>0</v>
      </c>
      <c r="AZ81" s="27">
        <f t="shared" si="16"/>
        <v>0</v>
      </c>
      <c r="BA81" s="27">
        <f t="shared" si="17"/>
        <v>0</v>
      </c>
      <c r="BB81" s="27">
        <f t="shared" si="3"/>
        <v>0</v>
      </c>
      <c r="BC81" s="27">
        <f t="shared" si="4"/>
        <v>0</v>
      </c>
      <c r="BD81" s="27">
        <f t="shared" si="5"/>
        <v>62744.554988258125</v>
      </c>
      <c r="BE81" s="27">
        <f t="shared" si="6"/>
        <v>21941.154692747557</v>
      </c>
      <c r="BF81" s="27">
        <f t="shared" si="7"/>
        <v>0</v>
      </c>
      <c r="BG81" s="27"/>
      <c r="BH81" s="27"/>
      <c r="BI81" s="72">
        <f>BL5</f>
        <v>1</v>
      </c>
      <c r="BJ81" s="72">
        <f>BM5</f>
        <v>0.95</v>
      </c>
      <c r="BK81" s="72">
        <f t="shared" ref="BK81:BL81" si="32">BK75</f>
        <v>1.1000000000000001</v>
      </c>
      <c r="BL81" s="72">
        <f t="shared" si="32"/>
        <v>1.02</v>
      </c>
      <c r="BM81" s="73">
        <f>BK15</f>
        <v>1.02</v>
      </c>
      <c r="BN81" s="61"/>
      <c r="BO81" s="61" t="str">
        <f t="shared" si="18"/>
        <v xml:space="preserve"> </v>
      </c>
      <c r="BP81" s="62" t="str">
        <f t="shared" si="8"/>
        <v xml:space="preserve"> </v>
      </c>
      <c r="BQ81" s="62" t="e">
        <f t="shared" si="9"/>
        <v>#VALUE!</v>
      </c>
      <c r="BR81" s="63">
        <f t="shared" si="10"/>
        <v>1</v>
      </c>
      <c r="BS81" s="64">
        <f t="shared" si="19"/>
        <v>1</v>
      </c>
      <c r="BT81" s="60">
        <f t="shared" si="11"/>
        <v>84685.709681005683</v>
      </c>
      <c r="BU81" s="33"/>
    </row>
    <row r="82" spans="2:73" s="22" customFormat="1" ht="13.5" x14ac:dyDescent="0.15">
      <c r="B82" s="563"/>
      <c r="C82" s="535">
        <v>62</v>
      </c>
      <c r="D82" s="536"/>
      <c r="E82" s="537">
        <f t="shared" ref="E82:E113" si="33">IF(Q81=0,0,IF(Q81&lt;E81,Q81+M82,E81))</f>
        <v>84685.709681005683</v>
      </c>
      <c r="F82" s="486"/>
      <c r="G82" s="486"/>
      <c r="H82" s="538"/>
      <c r="I82" s="485">
        <f t="shared" si="13"/>
        <v>62796.842117415013</v>
      </c>
      <c r="J82" s="486"/>
      <c r="K82" s="486"/>
      <c r="L82" s="538"/>
      <c r="M82" s="539">
        <f t="shared" si="14"/>
        <v>21888.867563590673</v>
      </c>
      <c r="N82" s="539"/>
      <c r="O82" s="539"/>
      <c r="P82" s="539"/>
      <c r="Q82" s="121">
        <f t="shared" si="15"/>
        <v>26203844.234191395</v>
      </c>
      <c r="R82" s="485"/>
      <c r="S82" s="530"/>
      <c r="T82" s="530"/>
      <c r="U82" s="531"/>
      <c r="V82" s="485"/>
      <c r="W82" s="530"/>
      <c r="X82" s="530"/>
      <c r="Y82" s="531"/>
      <c r="Z82" s="485"/>
      <c r="AA82" s="530"/>
      <c r="AB82" s="530"/>
      <c r="AC82" s="531"/>
      <c r="AD82" s="118">
        <f t="shared" si="21"/>
        <v>0</v>
      </c>
      <c r="AE82" s="532">
        <f t="shared" si="20"/>
        <v>1454358.2344137498</v>
      </c>
      <c r="AF82" s="533"/>
      <c r="AG82" s="533"/>
      <c r="AH82" s="534"/>
      <c r="AI82" s="485">
        <f t="shared" si="0"/>
        <v>26203844.234191395</v>
      </c>
      <c r="AJ82" s="486"/>
      <c r="AK82" s="486"/>
      <c r="AL82" s="486"/>
      <c r="AM82" s="487"/>
      <c r="AN82" s="527">
        <f t="shared" si="1"/>
        <v>1</v>
      </c>
      <c r="AO82" s="528"/>
      <c r="AP82" s="529"/>
      <c r="AQ82" s="26"/>
      <c r="AR82" s="26"/>
      <c r="AS82" s="26"/>
      <c r="AT82" s="469"/>
      <c r="AU82" s="469"/>
      <c r="AV82" s="469"/>
      <c r="AW82" s="469"/>
      <c r="AX82" s="27"/>
      <c r="AY82" s="27">
        <f t="shared" si="2"/>
        <v>0</v>
      </c>
      <c r="AZ82" s="27">
        <f t="shared" si="16"/>
        <v>0</v>
      </c>
      <c r="BA82" s="27">
        <f t="shared" si="17"/>
        <v>0</v>
      </c>
      <c r="BB82" s="27">
        <f t="shared" si="3"/>
        <v>0</v>
      </c>
      <c r="BC82" s="27">
        <f t="shared" si="4"/>
        <v>0</v>
      </c>
      <c r="BD82" s="27">
        <f t="shared" si="5"/>
        <v>62796.842117415013</v>
      </c>
      <c r="BE82" s="27">
        <f t="shared" si="6"/>
        <v>21888.867563590673</v>
      </c>
      <c r="BF82" s="27">
        <f t="shared" si="7"/>
        <v>0</v>
      </c>
      <c r="BG82" s="27"/>
      <c r="BH82" s="27"/>
      <c r="BI82" s="65">
        <f>BI81</f>
        <v>1</v>
      </c>
      <c r="BJ82" s="66">
        <f>BJ81</f>
        <v>0.95</v>
      </c>
      <c r="BK82" s="59">
        <f>BK81</f>
        <v>1.1000000000000001</v>
      </c>
      <c r="BL82" s="66">
        <f>BL81</f>
        <v>1.02</v>
      </c>
      <c r="BM82" s="67">
        <f>BM81</f>
        <v>1.02</v>
      </c>
      <c r="BN82" s="61"/>
      <c r="BO82" s="61" t="str">
        <f t="shared" si="18"/>
        <v xml:space="preserve"> </v>
      </c>
      <c r="BP82" s="62" t="str">
        <f t="shared" si="8"/>
        <v xml:space="preserve"> </v>
      </c>
      <c r="BQ82" s="62" t="e">
        <f t="shared" si="9"/>
        <v>#VALUE!</v>
      </c>
      <c r="BR82" s="63">
        <f t="shared" si="10"/>
        <v>1</v>
      </c>
      <c r="BS82" s="64">
        <f t="shared" si="19"/>
        <v>1</v>
      </c>
      <c r="BT82" s="60">
        <f t="shared" si="11"/>
        <v>84685.709681005683</v>
      </c>
      <c r="BU82" s="33"/>
    </row>
    <row r="83" spans="2:73" s="22" customFormat="1" ht="13.5" x14ac:dyDescent="0.15">
      <c r="B83" s="563"/>
      <c r="C83" s="535">
        <v>63</v>
      </c>
      <c r="D83" s="536"/>
      <c r="E83" s="537">
        <f t="shared" si="33"/>
        <v>84685.709681005683</v>
      </c>
      <c r="F83" s="486"/>
      <c r="G83" s="486"/>
      <c r="H83" s="538"/>
      <c r="I83" s="485">
        <f t="shared" si="13"/>
        <v>62849.172819179519</v>
      </c>
      <c r="J83" s="486"/>
      <c r="K83" s="486"/>
      <c r="L83" s="538"/>
      <c r="M83" s="539">
        <f t="shared" si="14"/>
        <v>21836.536861826164</v>
      </c>
      <c r="N83" s="539"/>
      <c r="O83" s="539"/>
      <c r="P83" s="539"/>
      <c r="Q83" s="121">
        <f t="shared" si="15"/>
        <v>26140995.061372217</v>
      </c>
      <c r="R83" s="485"/>
      <c r="S83" s="530"/>
      <c r="T83" s="530"/>
      <c r="U83" s="531"/>
      <c r="V83" s="485"/>
      <c r="W83" s="530"/>
      <c r="X83" s="530"/>
      <c r="Y83" s="531"/>
      <c r="Z83" s="485"/>
      <c r="AA83" s="530"/>
      <c r="AB83" s="530"/>
      <c r="AC83" s="531"/>
      <c r="AD83" s="118">
        <f t="shared" si="21"/>
        <v>0</v>
      </c>
      <c r="AE83" s="532">
        <f t="shared" si="20"/>
        <v>1476194.771275576</v>
      </c>
      <c r="AF83" s="533"/>
      <c r="AG83" s="533"/>
      <c r="AH83" s="534"/>
      <c r="AI83" s="485">
        <f t="shared" si="0"/>
        <v>26140995.061372217</v>
      </c>
      <c r="AJ83" s="486"/>
      <c r="AK83" s="486"/>
      <c r="AL83" s="486"/>
      <c r="AM83" s="487"/>
      <c r="AN83" s="527">
        <f t="shared" si="1"/>
        <v>1</v>
      </c>
      <c r="AO83" s="528"/>
      <c r="AP83" s="529"/>
      <c r="AQ83" s="26"/>
      <c r="AR83" s="26"/>
      <c r="AS83" s="26"/>
      <c r="AT83" s="469"/>
      <c r="AU83" s="469"/>
      <c r="AV83" s="469"/>
      <c r="AW83" s="469"/>
      <c r="AX83" s="27"/>
      <c r="AY83" s="27">
        <f t="shared" si="2"/>
        <v>0</v>
      </c>
      <c r="AZ83" s="27">
        <f t="shared" si="16"/>
        <v>0</v>
      </c>
      <c r="BA83" s="27">
        <f t="shared" si="17"/>
        <v>0</v>
      </c>
      <c r="BB83" s="27">
        <f t="shared" si="3"/>
        <v>0</v>
      </c>
      <c r="BC83" s="27">
        <f t="shared" si="4"/>
        <v>0</v>
      </c>
      <c r="BD83" s="27">
        <f t="shared" si="5"/>
        <v>62849.172819179519</v>
      </c>
      <c r="BE83" s="27">
        <f t="shared" si="6"/>
        <v>21836.536861826164</v>
      </c>
      <c r="BF83" s="27">
        <f t="shared" si="7"/>
        <v>0</v>
      </c>
      <c r="BG83" s="27"/>
      <c r="BH83" s="27"/>
      <c r="BI83" s="65">
        <f>BI81</f>
        <v>1</v>
      </c>
      <c r="BJ83" s="66">
        <f>BJ81</f>
        <v>0.95</v>
      </c>
      <c r="BK83" s="59">
        <f>BK81</f>
        <v>1.1000000000000001</v>
      </c>
      <c r="BL83" s="66">
        <f>BL81</f>
        <v>1.02</v>
      </c>
      <c r="BM83" s="67">
        <f>BM81</f>
        <v>1.02</v>
      </c>
      <c r="BN83" s="61"/>
      <c r="BO83" s="61" t="str">
        <f t="shared" si="18"/>
        <v xml:space="preserve"> </v>
      </c>
      <c r="BP83" s="62" t="str">
        <f t="shared" si="8"/>
        <v xml:space="preserve"> </v>
      </c>
      <c r="BQ83" s="62" t="e">
        <f t="shared" si="9"/>
        <v>#VALUE!</v>
      </c>
      <c r="BR83" s="63">
        <f t="shared" si="10"/>
        <v>1</v>
      </c>
      <c r="BS83" s="64">
        <f t="shared" si="19"/>
        <v>1</v>
      </c>
      <c r="BT83" s="60">
        <f t="shared" si="11"/>
        <v>84685.709681005683</v>
      </c>
      <c r="BU83" s="33"/>
    </row>
    <row r="84" spans="2:73" s="22" customFormat="1" ht="13.5" x14ac:dyDescent="0.15">
      <c r="B84" s="563"/>
      <c r="C84" s="535">
        <v>64</v>
      </c>
      <c r="D84" s="536"/>
      <c r="E84" s="537">
        <f t="shared" si="33"/>
        <v>84685.709681005683</v>
      </c>
      <c r="F84" s="486"/>
      <c r="G84" s="486"/>
      <c r="H84" s="538"/>
      <c r="I84" s="485">
        <f t="shared" si="13"/>
        <v>62901.547129862171</v>
      </c>
      <c r="J84" s="486"/>
      <c r="K84" s="486"/>
      <c r="L84" s="538"/>
      <c r="M84" s="539">
        <f t="shared" si="14"/>
        <v>21784.162551143516</v>
      </c>
      <c r="N84" s="539"/>
      <c r="O84" s="539"/>
      <c r="P84" s="539"/>
      <c r="Q84" s="121">
        <f t="shared" si="15"/>
        <v>26078093.514242355</v>
      </c>
      <c r="R84" s="485"/>
      <c r="S84" s="530"/>
      <c r="T84" s="530"/>
      <c r="U84" s="531"/>
      <c r="V84" s="485"/>
      <c r="W84" s="530"/>
      <c r="X84" s="530"/>
      <c r="Y84" s="531"/>
      <c r="Z84" s="485"/>
      <c r="AA84" s="530"/>
      <c r="AB84" s="530"/>
      <c r="AC84" s="531"/>
      <c r="AD84" s="118">
        <f t="shared" si="21"/>
        <v>0</v>
      </c>
      <c r="AE84" s="532">
        <f t="shared" si="20"/>
        <v>1497978.9338267194</v>
      </c>
      <c r="AF84" s="533"/>
      <c r="AG84" s="533"/>
      <c r="AH84" s="534"/>
      <c r="AI84" s="485">
        <f t="shared" si="0"/>
        <v>26078093.514242355</v>
      </c>
      <c r="AJ84" s="486"/>
      <c r="AK84" s="486"/>
      <c r="AL84" s="486"/>
      <c r="AM84" s="487"/>
      <c r="AN84" s="527">
        <f t="shared" si="1"/>
        <v>1</v>
      </c>
      <c r="AO84" s="528"/>
      <c r="AP84" s="529"/>
      <c r="AQ84" s="26"/>
      <c r="AR84" s="26"/>
      <c r="AS84" s="26"/>
      <c r="AT84" s="469"/>
      <c r="AU84" s="469"/>
      <c r="AV84" s="469"/>
      <c r="AW84" s="469"/>
      <c r="AX84" s="27"/>
      <c r="AY84" s="27">
        <f t="shared" si="2"/>
        <v>0</v>
      </c>
      <c r="AZ84" s="27">
        <f t="shared" si="16"/>
        <v>0</v>
      </c>
      <c r="BA84" s="27">
        <f t="shared" si="17"/>
        <v>0</v>
      </c>
      <c r="BB84" s="27">
        <f t="shared" si="3"/>
        <v>0</v>
      </c>
      <c r="BC84" s="27">
        <f t="shared" si="4"/>
        <v>0</v>
      </c>
      <c r="BD84" s="27">
        <f t="shared" si="5"/>
        <v>62901.547129862171</v>
      </c>
      <c r="BE84" s="27">
        <f t="shared" si="6"/>
        <v>21784.162551143516</v>
      </c>
      <c r="BF84" s="27">
        <f t="shared" si="7"/>
        <v>0</v>
      </c>
      <c r="BG84" s="27"/>
      <c r="BH84" s="27"/>
      <c r="BI84" s="65">
        <f>BI81</f>
        <v>1</v>
      </c>
      <c r="BJ84" s="66">
        <f>BJ81</f>
        <v>0.95</v>
      </c>
      <c r="BK84" s="59">
        <f>BK81</f>
        <v>1.1000000000000001</v>
      </c>
      <c r="BL84" s="66">
        <f>BL81</f>
        <v>1.02</v>
      </c>
      <c r="BM84" s="67">
        <f>BM81</f>
        <v>1.02</v>
      </c>
      <c r="BN84" s="61"/>
      <c r="BO84" s="61" t="str">
        <f t="shared" si="18"/>
        <v xml:space="preserve"> </v>
      </c>
      <c r="BP84" s="62" t="str">
        <f t="shared" si="8"/>
        <v xml:space="preserve"> </v>
      </c>
      <c r="BQ84" s="62" t="e">
        <f t="shared" si="9"/>
        <v>#VALUE!</v>
      </c>
      <c r="BR84" s="63">
        <f t="shared" si="10"/>
        <v>1</v>
      </c>
      <c r="BS84" s="64">
        <f t="shared" si="19"/>
        <v>1</v>
      </c>
      <c r="BT84" s="60">
        <f t="shared" si="11"/>
        <v>84685.709681005683</v>
      </c>
      <c r="BU84" s="33"/>
    </row>
    <row r="85" spans="2:73" s="22" customFormat="1" ht="13.5" x14ac:dyDescent="0.15">
      <c r="B85" s="563"/>
      <c r="C85" s="535">
        <v>65</v>
      </c>
      <c r="D85" s="536"/>
      <c r="E85" s="537">
        <f t="shared" si="33"/>
        <v>84685.709681005683</v>
      </c>
      <c r="F85" s="486"/>
      <c r="G85" s="486"/>
      <c r="H85" s="538"/>
      <c r="I85" s="485">
        <f t="shared" si="13"/>
        <v>62953.96508580372</v>
      </c>
      <c r="J85" s="486"/>
      <c r="K85" s="486"/>
      <c r="L85" s="538"/>
      <c r="M85" s="539">
        <f t="shared" si="14"/>
        <v>21731.744595201963</v>
      </c>
      <c r="N85" s="539"/>
      <c r="O85" s="539"/>
      <c r="P85" s="539"/>
      <c r="Q85" s="121">
        <f t="shared" si="15"/>
        <v>26015139.54915655</v>
      </c>
      <c r="R85" s="559"/>
      <c r="S85" s="560"/>
      <c r="T85" s="560"/>
      <c r="U85" s="561"/>
      <c r="V85" s="485"/>
      <c r="W85" s="530"/>
      <c r="X85" s="530"/>
      <c r="Y85" s="531"/>
      <c r="Z85" s="485"/>
      <c r="AA85" s="530"/>
      <c r="AB85" s="530"/>
      <c r="AC85" s="531"/>
      <c r="AD85" s="118">
        <f t="shared" si="21"/>
        <v>0</v>
      </c>
      <c r="AE85" s="532">
        <f t="shared" si="20"/>
        <v>1519710.6784219213</v>
      </c>
      <c r="AF85" s="533"/>
      <c r="AG85" s="533"/>
      <c r="AH85" s="534"/>
      <c r="AI85" s="485">
        <f t="shared" ref="AI85:AI148" si="34">Q85+AD85</f>
        <v>26015139.54915655</v>
      </c>
      <c r="AJ85" s="486"/>
      <c r="AK85" s="486"/>
      <c r="AL85" s="486"/>
      <c r="AM85" s="487"/>
      <c r="AN85" s="527">
        <f t="shared" ref="AN85:AN148" si="35">BS85</f>
        <v>1</v>
      </c>
      <c r="AO85" s="528"/>
      <c r="AP85" s="529"/>
      <c r="AQ85" s="26"/>
      <c r="AR85" s="26"/>
      <c r="AS85" s="26"/>
      <c r="AT85" s="469"/>
      <c r="AU85" s="469"/>
      <c r="AV85" s="469"/>
      <c r="AW85" s="469"/>
      <c r="AX85" s="27"/>
      <c r="AY85" s="27">
        <f t="shared" ref="AY85:AY148" si="36">IF($AK$5=C85,1,0)</f>
        <v>0</v>
      </c>
      <c r="AZ85" s="27">
        <f t="shared" si="16"/>
        <v>0</v>
      </c>
      <c r="BA85" s="27">
        <f t="shared" si="17"/>
        <v>0</v>
      </c>
      <c r="BB85" s="27">
        <f t="shared" ref="BB85:BB148" si="37">AZ85-BA85</f>
        <v>0</v>
      </c>
      <c r="BC85" s="27">
        <f t="shared" ref="BC85:BC148" si="38">IF(BA85&gt;0,BE85,0)</f>
        <v>0</v>
      </c>
      <c r="BD85" s="27">
        <f t="shared" ref="BD85:BD148" si="39">I85</f>
        <v>62953.96508580372</v>
      </c>
      <c r="BE85" s="27">
        <f t="shared" ref="BE85:BE148" si="40">M85</f>
        <v>21731.744595201963</v>
      </c>
      <c r="BF85" s="27">
        <f t="shared" ref="BF85:BF148" si="41">IF(BC85&gt;0,1,0)</f>
        <v>0</v>
      </c>
      <c r="BG85" s="27"/>
      <c r="BH85" s="27"/>
      <c r="BI85" s="65">
        <f>BI81</f>
        <v>1</v>
      </c>
      <c r="BJ85" s="66">
        <f>BJ81</f>
        <v>0.95</v>
      </c>
      <c r="BK85" s="59">
        <f>BK81</f>
        <v>1.1000000000000001</v>
      </c>
      <c r="BL85" s="66">
        <f>BL81</f>
        <v>1.02</v>
      </c>
      <c r="BM85" s="67">
        <f>BM81</f>
        <v>1.02</v>
      </c>
      <c r="BN85" s="61"/>
      <c r="BO85" s="61" t="str">
        <f t="shared" si="18"/>
        <v xml:space="preserve"> </v>
      </c>
      <c r="BP85" s="62" t="str">
        <f t="shared" ref="BP85:BP148" si="42">IF(BN85=0," ",M85-BO85)</f>
        <v xml:space="preserve"> </v>
      </c>
      <c r="BQ85" s="62" t="e">
        <f t="shared" ref="BQ85:BQ148" si="43">I85+BP85</f>
        <v>#VALUE!</v>
      </c>
      <c r="BR85" s="63">
        <f t="shared" ref="BR85:BR148" si="44">IF($V$1=1,BI85,IF($V$1=2,BJ85,IF($V$1=3,BK85,IF($V$1=4,BL85,IF($V$1=5,BM85)))))</f>
        <v>1</v>
      </c>
      <c r="BS85" s="64">
        <f t="shared" si="19"/>
        <v>1</v>
      </c>
      <c r="BT85" s="60">
        <f t="shared" ref="BT85:BT148" si="45">IF(E85=0,NA(),E85)</f>
        <v>84685.709681005683</v>
      </c>
      <c r="BU85" s="33"/>
    </row>
    <row r="86" spans="2:73" s="22" customFormat="1" ht="13.5" x14ac:dyDescent="0.15">
      <c r="B86" s="563"/>
      <c r="C86" s="535">
        <v>66</v>
      </c>
      <c r="D86" s="536"/>
      <c r="E86" s="537">
        <f t="shared" si="33"/>
        <v>84685.709681005683</v>
      </c>
      <c r="F86" s="486"/>
      <c r="G86" s="486"/>
      <c r="H86" s="538"/>
      <c r="I86" s="485">
        <f t="shared" ref="I86:I149" si="46">IF(Q85&lt;E85,Q85,IF((Q85-(E86-M86))&lt;(E86-M86),Q85+M86,E86-M86))</f>
        <v>63006.426723375225</v>
      </c>
      <c r="J86" s="486"/>
      <c r="K86" s="486"/>
      <c r="L86" s="538"/>
      <c r="M86" s="539">
        <f t="shared" ref="M86:M149" si="47">IF(Q85&gt;0,Q85*AN86/100/12,0)</f>
        <v>21679.282957630458</v>
      </c>
      <c r="N86" s="539"/>
      <c r="O86" s="539"/>
      <c r="P86" s="539"/>
      <c r="Q86" s="121">
        <f t="shared" ref="Q86:Q149" si="48">IF((Q85-I86)&lt;0,0,Q85-I86-AT86)</f>
        <v>25952133.122433174</v>
      </c>
      <c r="R86" s="485">
        <f>IF(AD80&lt;=0,0,AS86)</f>
        <v>0</v>
      </c>
      <c r="S86" s="486"/>
      <c r="T86" s="486"/>
      <c r="U86" s="538"/>
      <c r="V86" s="485">
        <f>IF((AD80-V80)&lt;0,AD80,IF((AD80-V80)&gt;=0,R86-Z86))</f>
        <v>0</v>
      </c>
      <c r="W86" s="530"/>
      <c r="X86" s="530"/>
      <c r="Y86" s="531"/>
      <c r="Z86" s="485">
        <f>IF(AD80&gt;0,AD80*AN86/100/2,0)</f>
        <v>0</v>
      </c>
      <c r="AA86" s="530"/>
      <c r="AB86" s="530"/>
      <c r="AC86" s="531"/>
      <c r="AD86" s="118">
        <f t="shared" si="21"/>
        <v>0</v>
      </c>
      <c r="AE86" s="532">
        <f t="shared" si="20"/>
        <v>1541389.9613795518</v>
      </c>
      <c r="AF86" s="533"/>
      <c r="AG86" s="533"/>
      <c r="AH86" s="534"/>
      <c r="AI86" s="485">
        <f t="shared" si="34"/>
        <v>25952133.122433174</v>
      </c>
      <c r="AJ86" s="486"/>
      <c r="AK86" s="486"/>
      <c r="AL86" s="486"/>
      <c r="AM86" s="487"/>
      <c r="AN86" s="527">
        <f t="shared" si="35"/>
        <v>1</v>
      </c>
      <c r="AO86" s="528"/>
      <c r="AP86" s="529"/>
      <c r="AQ86" s="28">
        <f>PMT(AN86/100/2,($I$5-B69)*2-AX19,-AD80)</f>
        <v>0</v>
      </c>
      <c r="AR86" s="27">
        <f>R80*1.25</f>
        <v>0</v>
      </c>
      <c r="AS86" s="27">
        <f>IF(AQ86&gt;AR86,AR86,AQ86)</f>
        <v>0</v>
      </c>
      <c r="AT86" s="469"/>
      <c r="AU86" s="469"/>
      <c r="AV86" s="469"/>
      <c r="AW86" s="469"/>
      <c r="AX86" s="27"/>
      <c r="AY86" s="27">
        <f t="shared" si="36"/>
        <v>0</v>
      </c>
      <c r="AZ86" s="27">
        <f t="shared" ref="AZ86:AZ149" si="49">IF(AY85=1,$AK$4,IF(AZ85&gt;0,BB85,0))</f>
        <v>0</v>
      </c>
      <c r="BA86" s="27">
        <f t="shared" ref="BA86:BA149" si="50">IF(AY85=1,BD86,IF(AZ86&gt;0,BD86,0))</f>
        <v>0</v>
      </c>
      <c r="BB86" s="27">
        <f t="shared" si="37"/>
        <v>0</v>
      </c>
      <c r="BC86" s="27">
        <f t="shared" si="38"/>
        <v>0</v>
      </c>
      <c r="BD86" s="27">
        <f t="shared" si="39"/>
        <v>63006.426723375225</v>
      </c>
      <c r="BE86" s="27">
        <f t="shared" si="40"/>
        <v>21679.282957630458</v>
      </c>
      <c r="BF86" s="27">
        <f t="shared" si="41"/>
        <v>0</v>
      </c>
      <c r="BG86" s="27"/>
      <c r="BH86" s="27"/>
      <c r="BI86" s="65">
        <f>BI81</f>
        <v>1</v>
      </c>
      <c r="BJ86" s="66">
        <f>BJ81</f>
        <v>0.95</v>
      </c>
      <c r="BK86" s="59">
        <f>BK81</f>
        <v>1.1000000000000001</v>
      </c>
      <c r="BL86" s="66">
        <f>BL81</f>
        <v>1.02</v>
      </c>
      <c r="BM86" s="67">
        <f>BM81</f>
        <v>1.02</v>
      </c>
      <c r="BN86" s="61"/>
      <c r="BO86" s="61" t="str">
        <f t="shared" ref="BO86:BO149" si="51">IF(BN86=0," ",M86-(AI85-BN86)*AN86/100/12)</f>
        <v xml:space="preserve"> </v>
      </c>
      <c r="BP86" s="62" t="str">
        <f t="shared" si="42"/>
        <v xml:space="preserve"> </v>
      </c>
      <c r="BQ86" s="62" t="e">
        <f t="shared" si="43"/>
        <v>#VALUE!</v>
      </c>
      <c r="BR86" s="63">
        <f t="shared" si="44"/>
        <v>1</v>
      </c>
      <c r="BS86" s="64">
        <f t="shared" ref="BS86:BS149" si="52">IF(AI85=0,NA(),BR86)</f>
        <v>1</v>
      </c>
      <c r="BT86" s="60">
        <f t="shared" si="45"/>
        <v>84685.709681005683</v>
      </c>
      <c r="BU86" s="33"/>
    </row>
    <row r="87" spans="2:73" s="22" customFormat="1" ht="13.5" x14ac:dyDescent="0.15">
      <c r="B87" s="563"/>
      <c r="C87" s="535">
        <v>67</v>
      </c>
      <c r="D87" s="536"/>
      <c r="E87" s="537">
        <f t="shared" si="33"/>
        <v>84685.709681005683</v>
      </c>
      <c r="F87" s="486"/>
      <c r="G87" s="486"/>
      <c r="H87" s="538"/>
      <c r="I87" s="485">
        <f t="shared" si="46"/>
        <v>63058.932078978032</v>
      </c>
      <c r="J87" s="486"/>
      <c r="K87" s="486"/>
      <c r="L87" s="538"/>
      <c r="M87" s="539">
        <f t="shared" si="47"/>
        <v>21626.777602027647</v>
      </c>
      <c r="N87" s="539"/>
      <c r="O87" s="539"/>
      <c r="P87" s="539"/>
      <c r="Q87" s="121">
        <f t="shared" si="48"/>
        <v>25889074.190354198</v>
      </c>
      <c r="R87" s="485"/>
      <c r="S87" s="530"/>
      <c r="T87" s="530"/>
      <c r="U87" s="531"/>
      <c r="V87" s="532"/>
      <c r="W87" s="607"/>
      <c r="X87" s="607"/>
      <c r="Y87" s="608"/>
      <c r="Z87" s="485"/>
      <c r="AA87" s="530"/>
      <c r="AB87" s="530"/>
      <c r="AC87" s="531"/>
      <c r="AD87" s="118">
        <f t="shared" si="21"/>
        <v>0</v>
      </c>
      <c r="AE87" s="532">
        <f t="shared" si="20"/>
        <v>1563016.7389815794</v>
      </c>
      <c r="AF87" s="533"/>
      <c r="AG87" s="533"/>
      <c r="AH87" s="534"/>
      <c r="AI87" s="485">
        <f t="shared" si="34"/>
        <v>25889074.190354198</v>
      </c>
      <c r="AJ87" s="486"/>
      <c r="AK87" s="486"/>
      <c r="AL87" s="486"/>
      <c r="AM87" s="487"/>
      <c r="AN87" s="527">
        <f t="shared" si="35"/>
        <v>1</v>
      </c>
      <c r="AO87" s="528"/>
      <c r="AP87" s="529"/>
      <c r="AQ87" s="26"/>
      <c r="AR87" s="26"/>
      <c r="AS87" s="26"/>
      <c r="AT87" s="469"/>
      <c r="AU87" s="469"/>
      <c r="AV87" s="469"/>
      <c r="AW87" s="469"/>
      <c r="AX87" s="27"/>
      <c r="AY87" s="27">
        <f t="shared" si="36"/>
        <v>0</v>
      </c>
      <c r="AZ87" s="27">
        <f t="shared" si="49"/>
        <v>0</v>
      </c>
      <c r="BA87" s="27">
        <f t="shared" si="50"/>
        <v>0</v>
      </c>
      <c r="BB87" s="27">
        <f t="shared" si="37"/>
        <v>0</v>
      </c>
      <c r="BC87" s="27">
        <f t="shared" si="38"/>
        <v>0</v>
      </c>
      <c r="BD87" s="27">
        <f t="shared" si="39"/>
        <v>63058.932078978032</v>
      </c>
      <c r="BE87" s="27">
        <f t="shared" si="40"/>
        <v>21626.777602027647</v>
      </c>
      <c r="BF87" s="27">
        <f t="shared" si="41"/>
        <v>0</v>
      </c>
      <c r="BG87" s="27"/>
      <c r="BH87" s="27"/>
      <c r="BI87" s="72">
        <f t="shared" ref="BI87:BL87" si="53">BI81</f>
        <v>1</v>
      </c>
      <c r="BJ87" s="72">
        <f t="shared" si="53"/>
        <v>0.95</v>
      </c>
      <c r="BK87" s="72">
        <f t="shared" si="53"/>
        <v>1.1000000000000001</v>
      </c>
      <c r="BL87" s="72">
        <f t="shared" si="53"/>
        <v>1.02</v>
      </c>
      <c r="BM87" s="73">
        <f>BM81</f>
        <v>1.02</v>
      </c>
      <c r="BN87" s="61"/>
      <c r="BO87" s="61" t="str">
        <f t="shared" si="51"/>
        <v xml:space="preserve"> </v>
      </c>
      <c r="BP87" s="62" t="str">
        <f t="shared" si="42"/>
        <v xml:space="preserve"> </v>
      </c>
      <c r="BQ87" s="62" t="e">
        <f t="shared" si="43"/>
        <v>#VALUE!</v>
      </c>
      <c r="BR87" s="63">
        <f t="shared" si="44"/>
        <v>1</v>
      </c>
      <c r="BS87" s="64">
        <f t="shared" si="52"/>
        <v>1</v>
      </c>
      <c r="BT87" s="60">
        <f t="shared" si="45"/>
        <v>84685.709681005683</v>
      </c>
      <c r="BU87" s="33"/>
    </row>
    <row r="88" spans="2:73" s="22" customFormat="1" ht="13.5" x14ac:dyDescent="0.15">
      <c r="B88" s="563"/>
      <c r="C88" s="535">
        <v>68</v>
      </c>
      <c r="D88" s="536"/>
      <c r="E88" s="537">
        <f t="shared" si="33"/>
        <v>84685.709681005683</v>
      </c>
      <c r="F88" s="486"/>
      <c r="G88" s="486"/>
      <c r="H88" s="538"/>
      <c r="I88" s="485">
        <f t="shared" si="46"/>
        <v>63111.48118904385</v>
      </c>
      <c r="J88" s="486"/>
      <c r="K88" s="486"/>
      <c r="L88" s="538"/>
      <c r="M88" s="539">
        <f t="shared" si="47"/>
        <v>21574.228491961832</v>
      </c>
      <c r="N88" s="539"/>
      <c r="O88" s="539"/>
      <c r="P88" s="539"/>
      <c r="Q88" s="121">
        <f t="shared" si="48"/>
        <v>25825962.709165156</v>
      </c>
      <c r="R88" s="485"/>
      <c r="S88" s="530"/>
      <c r="T88" s="530"/>
      <c r="U88" s="531"/>
      <c r="V88" s="485"/>
      <c r="W88" s="530"/>
      <c r="X88" s="530"/>
      <c r="Y88" s="531"/>
      <c r="Z88" s="485"/>
      <c r="AA88" s="530"/>
      <c r="AB88" s="530"/>
      <c r="AC88" s="531"/>
      <c r="AD88" s="118">
        <f t="shared" si="21"/>
        <v>0</v>
      </c>
      <c r="AE88" s="532">
        <f t="shared" si="20"/>
        <v>1584590.9674735412</v>
      </c>
      <c r="AF88" s="533"/>
      <c r="AG88" s="533"/>
      <c r="AH88" s="534"/>
      <c r="AI88" s="485">
        <f t="shared" si="34"/>
        <v>25825962.709165156</v>
      </c>
      <c r="AJ88" s="486"/>
      <c r="AK88" s="486"/>
      <c r="AL88" s="486"/>
      <c r="AM88" s="487"/>
      <c r="AN88" s="527">
        <f t="shared" si="35"/>
        <v>1</v>
      </c>
      <c r="AO88" s="528"/>
      <c r="AP88" s="529"/>
      <c r="AQ88" s="26"/>
      <c r="AR88" s="26"/>
      <c r="AS88" s="26"/>
      <c r="AT88" s="469"/>
      <c r="AU88" s="469"/>
      <c r="AV88" s="469"/>
      <c r="AW88" s="469"/>
      <c r="AX88" s="27"/>
      <c r="AY88" s="27">
        <f t="shared" si="36"/>
        <v>0</v>
      </c>
      <c r="AZ88" s="27">
        <f t="shared" si="49"/>
        <v>0</v>
      </c>
      <c r="BA88" s="27">
        <f t="shared" si="50"/>
        <v>0</v>
      </c>
      <c r="BB88" s="27">
        <f t="shared" si="37"/>
        <v>0</v>
      </c>
      <c r="BC88" s="27">
        <f t="shared" si="38"/>
        <v>0</v>
      </c>
      <c r="BD88" s="27">
        <f t="shared" si="39"/>
        <v>63111.48118904385</v>
      </c>
      <c r="BE88" s="27">
        <f t="shared" si="40"/>
        <v>21574.228491961832</v>
      </c>
      <c r="BF88" s="27">
        <f t="shared" si="41"/>
        <v>0</v>
      </c>
      <c r="BG88" s="27"/>
      <c r="BH88" s="27"/>
      <c r="BI88" s="65">
        <f>BI87</f>
        <v>1</v>
      </c>
      <c r="BJ88" s="66">
        <f>BJ87</f>
        <v>0.95</v>
      </c>
      <c r="BK88" s="59">
        <f>BK87</f>
        <v>1.1000000000000001</v>
      </c>
      <c r="BL88" s="66">
        <f>BL87</f>
        <v>1.02</v>
      </c>
      <c r="BM88" s="67">
        <f>BM87</f>
        <v>1.02</v>
      </c>
      <c r="BN88" s="61"/>
      <c r="BO88" s="61" t="str">
        <f t="shared" si="51"/>
        <v xml:space="preserve"> </v>
      </c>
      <c r="BP88" s="62" t="str">
        <f t="shared" si="42"/>
        <v xml:space="preserve"> </v>
      </c>
      <c r="BQ88" s="62" t="e">
        <f t="shared" si="43"/>
        <v>#VALUE!</v>
      </c>
      <c r="BR88" s="63">
        <f t="shared" si="44"/>
        <v>1</v>
      </c>
      <c r="BS88" s="64">
        <f t="shared" si="52"/>
        <v>1</v>
      </c>
      <c r="BT88" s="60">
        <f t="shared" si="45"/>
        <v>84685.709681005683</v>
      </c>
      <c r="BU88" s="33"/>
    </row>
    <row r="89" spans="2:73" s="22" customFormat="1" ht="13.5" x14ac:dyDescent="0.15">
      <c r="B89" s="563"/>
      <c r="C89" s="535">
        <v>69</v>
      </c>
      <c r="D89" s="536"/>
      <c r="E89" s="537">
        <f t="shared" si="33"/>
        <v>84685.709681005683</v>
      </c>
      <c r="F89" s="486"/>
      <c r="G89" s="486"/>
      <c r="H89" s="538"/>
      <c r="I89" s="485">
        <f t="shared" si="46"/>
        <v>63164.074090034715</v>
      </c>
      <c r="J89" s="486"/>
      <c r="K89" s="486"/>
      <c r="L89" s="538"/>
      <c r="M89" s="539">
        <f t="shared" si="47"/>
        <v>21521.635590970964</v>
      </c>
      <c r="N89" s="539"/>
      <c r="O89" s="539"/>
      <c r="P89" s="539"/>
      <c r="Q89" s="121">
        <f t="shared" si="48"/>
        <v>25762798.635075122</v>
      </c>
      <c r="R89" s="485"/>
      <c r="S89" s="530"/>
      <c r="T89" s="530"/>
      <c r="U89" s="531"/>
      <c r="V89" s="485"/>
      <c r="W89" s="530"/>
      <c r="X89" s="530"/>
      <c r="Y89" s="531"/>
      <c r="Z89" s="485"/>
      <c r="AA89" s="530"/>
      <c r="AB89" s="530"/>
      <c r="AC89" s="531"/>
      <c r="AD89" s="118">
        <f t="shared" si="21"/>
        <v>0</v>
      </c>
      <c r="AE89" s="532">
        <f t="shared" si="20"/>
        <v>1606112.6030645121</v>
      </c>
      <c r="AF89" s="533"/>
      <c r="AG89" s="533"/>
      <c r="AH89" s="534"/>
      <c r="AI89" s="485">
        <f t="shared" si="34"/>
        <v>25762798.635075122</v>
      </c>
      <c r="AJ89" s="486"/>
      <c r="AK89" s="486"/>
      <c r="AL89" s="486"/>
      <c r="AM89" s="487"/>
      <c r="AN89" s="527">
        <f t="shared" si="35"/>
        <v>1</v>
      </c>
      <c r="AO89" s="528"/>
      <c r="AP89" s="529"/>
      <c r="AQ89" s="26"/>
      <c r="AR89" s="26"/>
      <c r="AS89" s="26"/>
      <c r="AT89" s="469"/>
      <c r="AU89" s="469"/>
      <c r="AV89" s="469"/>
      <c r="AW89" s="469"/>
      <c r="AX89" s="27"/>
      <c r="AY89" s="27">
        <f t="shared" si="36"/>
        <v>0</v>
      </c>
      <c r="AZ89" s="27">
        <f t="shared" si="49"/>
        <v>0</v>
      </c>
      <c r="BA89" s="27">
        <f t="shared" si="50"/>
        <v>0</v>
      </c>
      <c r="BB89" s="27">
        <f t="shared" si="37"/>
        <v>0</v>
      </c>
      <c r="BC89" s="27">
        <f t="shared" si="38"/>
        <v>0</v>
      </c>
      <c r="BD89" s="27">
        <f t="shared" si="39"/>
        <v>63164.074090034715</v>
      </c>
      <c r="BE89" s="27">
        <f t="shared" si="40"/>
        <v>21521.635590970964</v>
      </c>
      <c r="BF89" s="27">
        <f t="shared" si="41"/>
        <v>0</v>
      </c>
      <c r="BG89" s="27"/>
      <c r="BH89" s="27"/>
      <c r="BI89" s="65">
        <f>BI87</f>
        <v>1</v>
      </c>
      <c r="BJ89" s="66">
        <f>BJ87</f>
        <v>0.95</v>
      </c>
      <c r="BK89" s="59">
        <f>BK87</f>
        <v>1.1000000000000001</v>
      </c>
      <c r="BL89" s="66">
        <f>BL87</f>
        <v>1.02</v>
      </c>
      <c r="BM89" s="67">
        <f>BM87</f>
        <v>1.02</v>
      </c>
      <c r="BN89" s="61"/>
      <c r="BO89" s="61" t="str">
        <f t="shared" si="51"/>
        <v xml:space="preserve"> </v>
      </c>
      <c r="BP89" s="62" t="str">
        <f t="shared" si="42"/>
        <v xml:space="preserve"> </v>
      </c>
      <c r="BQ89" s="62" t="e">
        <f t="shared" si="43"/>
        <v>#VALUE!</v>
      </c>
      <c r="BR89" s="63">
        <f t="shared" si="44"/>
        <v>1</v>
      </c>
      <c r="BS89" s="64">
        <f t="shared" si="52"/>
        <v>1</v>
      </c>
      <c r="BT89" s="60">
        <f t="shared" si="45"/>
        <v>84685.709681005683</v>
      </c>
      <c r="BU89" s="33"/>
    </row>
    <row r="90" spans="2:73" s="22" customFormat="1" ht="13.5" x14ac:dyDescent="0.15">
      <c r="B90" s="563"/>
      <c r="C90" s="535">
        <v>70</v>
      </c>
      <c r="D90" s="536"/>
      <c r="E90" s="537">
        <f t="shared" si="33"/>
        <v>84685.709681005683</v>
      </c>
      <c r="F90" s="486"/>
      <c r="G90" s="486"/>
      <c r="H90" s="538"/>
      <c r="I90" s="485">
        <f t="shared" si="46"/>
        <v>63216.710818443084</v>
      </c>
      <c r="J90" s="486"/>
      <c r="K90" s="486"/>
      <c r="L90" s="538"/>
      <c r="M90" s="539">
        <f t="shared" si="47"/>
        <v>21468.998862562603</v>
      </c>
      <c r="N90" s="539"/>
      <c r="O90" s="539"/>
      <c r="P90" s="539"/>
      <c r="Q90" s="121">
        <f t="shared" si="48"/>
        <v>25699581.924256679</v>
      </c>
      <c r="R90" s="485"/>
      <c r="S90" s="530"/>
      <c r="T90" s="530"/>
      <c r="U90" s="531"/>
      <c r="V90" s="485"/>
      <c r="W90" s="530"/>
      <c r="X90" s="530"/>
      <c r="Y90" s="531"/>
      <c r="Z90" s="485"/>
      <c r="AA90" s="530"/>
      <c r="AB90" s="530"/>
      <c r="AC90" s="531"/>
      <c r="AD90" s="118">
        <f t="shared" si="21"/>
        <v>0</v>
      </c>
      <c r="AE90" s="532">
        <f t="shared" ref="AE90:AE153" si="54">IF(M90&lt;=0,0,AE89+M90+Z90)</f>
        <v>1627581.6019270748</v>
      </c>
      <c r="AF90" s="533"/>
      <c r="AG90" s="533"/>
      <c r="AH90" s="534"/>
      <c r="AI90" s="485">
        <f t="shared" si="34"/>
        <v>25699581.924256679</v>
      </c>
      <c r="AJ90" s="486"/>
      <c r="AK90" s="486"/>
      <c r="AL90" s="486"/>
      <c r="AM90" s="487"/>
      <c r="AN90" s="527">
        <f t="shared" si="35"/>
        <v>1</v>
      </c>
      <c r="AO90" s="528"/>
      <c r="AP90" s="529"/>
      <c r="AQ90" s="26"/>
      <c r="AR90" s="26"/>
      <c r="AS90" s="26"/>
      <c r="AT90" s="469"/>
      <c r="AU90" s="469"/>
      <c r="AV90" s="469"/>
      <c r="AW90" s="469"/>
      <c r="AX90" s="27"/>
      <c r="AY90" s="27">
        <f t="shared" si="36"/>
        <v>0</v>
      </c>
      <c r="AZ90" s="27">
        <f t="shared" si="49"/>
        <v>0</v>
      </c>
      <c r="BA90" s="27">
        <f t="shared" si="50"/>
        <v>0</v>
      </c>
      <c r="BB90" s="27">
        <f t="shared" si="37"/>
        <v>0</v>
      </c>
      <c r="BC90" s="27">
        <f t="shared" si="38"/>
        <v>0</v>
      </c>
      <c r="BD90" s="27">
        <f t="shared" si="39"/>
        <v>63216.710818443084</v>
      </c>
      <c r="BE90" s="27">
        <f t="shared" si="40"/>
        <v>21468.998862562603</v>
      </c>
      <c r="BF90" s="27">
        <f t="shared" si="41"/>
        <v>0</v>
      </c>
      <c r="BG90" s="27"/>
      <c r="BH90" s="27"/>
      <c r="BI90" s="65">
        <f>BI87</f>
        <v>1</v>
      </c>
      <c r="BJ90" s="66">
        <f>BJ87</f>
        <v>0.95</v>
      </c>
      <c r="BK90" s="59">
        <f>BK87</f>
        <v>1.1000000000000001</v>
      </c>
      <c r="BL90" s="66">
        <f>BL87</f>
        <v>1.02</v>
      </c>
      <c r="BM90" s="67">
        <f>BM87</f>
        <v>1.02</v>
      </c>
      <c r="BN90" s="61"/>
      <c r="BO90" s="61" t="str">
        <f t="shared" si="51"/>
        <v xml:space="preserve"> </v>
      </c>
      <c r="BP90" s="62" t="str">
        <f t="shared" si="42"/>
        <v xml:space="preserve"> </v>
      </c>
      <c r="BQ90" s="62" t="e">
        <f t="shared" si="43"/>
        <v>#VALUE!</v>
      </c>
      <c r="BR90" s="63">
        <f t="shared" si="44"/>
        <v>1</v>
      </c>
      <c r="BS90" s="64">
        <f t="shared" si="52"/>
        <v>1</v>
      </c>
      <c r="BT90" s="60">
        <f t="shared" si="45"/>
        <v>84685.709681005683</v>
      </c>
      <c r="BU90" s="33"/>
    </row>
    <row r="91" spans="2:73" s="22" customFormat="1" ht="13.5" x14ac:dyDescent="0.15">
      <c r="B91" s="563"/>
      <c r="C91" s="535">
        <v>71</v>
      </c>
      <c r="D91" s="536"/>
      <c r="E91" s="537">
        <f t="shared" si="33"/>
        <v>84685.709681005683</v>
      </c>
      <c r="F91" s="486"/>
      <c r="G91" s="486"/>
      <c r="H91" s="538"/>
      <c r="I91" s="485">
        <f t="shared" si="46"/>
        <v>63269.391410791781</v>
      </c>
      <c r="J91" s="486"/>
      <c r="K91" s="486"/>
      <c r="L91" s="538"/>
      <c r="M91" s="539">
        <f t="shared" si="47"/>
        <v>21416.318270213898</v>
      </c>
      <c r="N91" s="539"/>
      <c r="O91" s="539"/>
      <c r="P91" s="539"/>
      <c r="Q91" s="121">
        <f t="shared" si="48"/>
        <v>25636312.532845888</v>
      </c>
      <c r="R91" s="485"/>
      <c r="S91" s="530"/>
      <c r="T91" s="530"/>
      <c r="U91" s="531"/>
      <c r="V91" s="485"/>
      <c r="W91" s="530"/>
      <c r="X91" s="530"/>
      <c r="Y91" s="531"/>
      <c r="Z91" s="485"/>
      <c r="AA91" s="530"/>
      <c r="AB91" s="530"/>
      <c r="AC91" s="531"/>
      <c r="AD91" s="118">
        <f t="shared" ref="AD91:AD154" si="55">AD90-V91-BG91</f>
        <v>0</v>
      </c>
      <c r="AE91" s="532">
        <f t="shared" si="54"/>
        <v>1648997.9201972887</v>
      </c>
      <c r="AF91" s="533"/>
      <c r="AG91" s="533"/>
      <c r="AH91" s="534"/>
      <c r="AI91" s="485">
        <f t="shared" si="34"/>
        <v>25636312.532845888</v>
      </c>
      <c r="AJ91" s="486"/>
      <c r="AK91" s="486"/>
      <c r="AL91" s="486"/>
      <c r="AM91" s="487"/>
      <c r="AN91" s="527">
        <f t="shared" si="35"/>
        <v>1</v>
      </c>
      <c r="AO91" s="528"/>
      <c r="AP91" s="529"/>
      <c r="AQ91" s="26"/>
      <c r="AR91" s="26"/>
      <c r="AS91" s="26"/>
      <c r="AT91" s="469"/>
      <c r="AU91" s="469"/>
      <c r="AV91" s="469"/>
      <c r="AW91" s="469"/>
      <c r="AX91" s="27"/>
      <c r="AY91" s="27">
        <f t="shared" si="36"/>
        <v>0</v>
      </c>
      <c r="AZ91" s="27">
        <f t="shared" si="49"/>
        <v>0</v>
      </c>
      <c r="BA91" s="27">
        <f t="shared" si="50"/>
        <v>0</v>
      </c>
      <c r="BB91" s="27">
        <f t="shared" si="37"/>
        <v>0</v>
      </c>
      <c r="BC91" s="27">
        <f t="shared" si="38"/>
        <v>0</v>
      </c>
      <c r="BD91" s="27">
        <f t="shared" si="39"/>
        <v>63269.391410791781</v>
      </c>
      <c r="BE91" s="27">
        <f t="shared" si="40"/>
        <v>21416.318270213898</v>
      </c>
      <c r="BF91" s="27">
        <f t="shared" si="41"/>
        <v>0</v>
      </c>
      <c r="BG91" s="27"/>
      <c r="BH91" s="27"/>
      <c r="BI91" s="65">
        <f>BI87</f>
        <v>1</v>
      </c>
      <c r="BJ91" s="66">
        <f>BJ87</f>
        <v>0.95</v>
      </c>
      <c r="BK91" s="59">
        <f>BK87</f>
        <v>1.1000000000000001</v>
      </c>
      <c r="BL91" s="66">
        <f>BL87</f>
        <v>1.02</v>
      </c>
      <c r="BM91" s="67">
        <f>BM87</f>
        <v>1.02</v>
      </c>
      <c r="BN91" s="61"/>
      <c r="BO91" s="61" t="str">
        <f t="shared" si="51"/>
        <v xml:space="preserve"> </v>
      </c>
      <c r="BP91" s="62" t="str">
        <f t="shared" si="42"/>
        <v xml:space="preserve"> </v>
      </c>
      <c r="BQ91" s="62" t="e">
        <f t="shared" si="43"/>
        <v>#VALUE!</v>
      </c>
      <c r="BR91" s="63">
        <f t="shared" si="44"/>
        <v>1</v>
      </c>
      <c r="BS91" s="64">
        <f t="shared" si="52"/>
        <v>1</v>
      </c>
      <c r="BT91" s="60">
        <f t="shared" si="45"/>
        <v>84685.709681005683</v>
      </c>
      <c r="BU91" s="33"/>
    </row>
    <row r="92" spans="2:73" s="22" customFormat="1" ht="13.5" x14ac:dyDescent="0.15">
      <c r="B92" s="564"/>
      <c r="C92" s="518">
        <v>72</v>
      </c>
      <c r="D92" s="519"/>
      <c r="E92" s="520">
        <f t="shared" si="33"/>
        <v>84685.709681005683</v>
      </c>
      <c r="F92" s="521"/>
      <c r="G92" s="521"/>
      <c r="H92" s="522"/>
      <c r="I92" s="509">
        <f t="shared" si="46"/>
        <v>63322.115903634112</v>
      </c>
      <c r="J92" s="521"/>
      <c r="K92" s="521"/>
      <c r="L92" s="522"/>
      <c r="M92" s="523">
        <f t="shared" si="47"/>
        <v>21363.593777371574</v>
      </c>
      <c r="N92" s="523"/>
      <c r="O92" s="523"/>
      <c r="P92" s="523"/>
      <c r="Q92" s="123">
        <f t="shared" si="48"/>
        <v>25572990.416942254</v>
      </c>
      <c r="R92" s="509">
        <f>IF((AD86-V86)&lt;0,AD86+Z92,IF(AD86-V86&lt;V86,AD86+Z92,R86))</f>
        <v>0</v>
      </c>
      <c r="S92" s="510"/>
      <c r="T92" s="510"/>
      <c r="U92" s="511"/>
      <c r="V92" s="509">
        <f>IF((AD86-V86)&lt;0,AD86,IF((AD86-V86)&gt;=0,R92-Z92))</f>
        <v>0</v>
      </c>
      <c r="W92" s="510"/>
      <c r="X92" s="510"/>
      <c r="Y92" s="511"/>
      <c r="Z92" s="509">
        <f>IF(AD86&gt;0,AD86*AN92/100/2,0)</f>
        <v>0</v>
      </c>
      <c r="AA92" s="510"/>
      <c r="AB92" s="510"/>
      <c r="AC92" s="511"/>
      <c r="AD92" s="122">
        <f t="shared" si="55"/>
        <v>0</v>
      </c>
      <c r="AE92" s="512">
        <f t="shared" si="54"/>
        <v>1670361.5139746603</v>
      </c>
      <c r="AF92" s="513"/>
      <c r="AG92" s="513"/>
      <c r="AH92" s="514"/>
      <c r="AI92" s="485">
        <f t="shared" si="34"/>
        <v>25572990.416942254</v>
      </c>
      <c r="AJ92" s="486"/>
      <c r="AK92" s="486"/>
      <c r="AL92" s="486"/>
      <c r="AM92" s="487"/>
      <c r="AN92" s="515">
        <f t="shared" si="35"/>
        <v>1</v>
      </c>
      <c r="AO92" s="516"/>
      <c r="AP92" s="517"/>
      <c r="AQ92" s="25"/>
      <c r="AR92" s="25"/>
      <c r="AS92" s="25"/>
      <c r="AT92" s="469"/>
      <c r="AU92" s="469"/>
      <c r="AV92" s="469"/>
      <c r="AW92" s="469"/>
      <c r="AX92" s="27"/>
      <c r="AY92" s="27">
        <f t="shared" si="36"/>
        <v>0</v>
      </c>
      <c r="AZ92" s="27">
        <f t="shared" si="49"/>
        <v>0</v>
      </c>
      <c r="BA92" s="27">
        <f t="shared" si="50"/>
        <v>0</v>
      </c>
      <c r="BB92" s="27">
        <f t="shared" si="37"/>
        <v>0</v>
      </c>
      <c r="BC92" s="27">
        <f t="shared" si="38"/>
        <v>0</v>
      </c>
      <c r="BD92" s="27">
        <f t="shared" si="39"/>
        <v>63322.115903634112</v>
      </c>
      <c r="BE92" s="27">
        <f t="shared" si="40"/>
        <v>21363.593777371574</v>
      </c>
      <c r="BF92" s="27">
        <f t="shared" si="41"/>
        <v>0</v>
      </c>
      <c r="BG92" s="27"/>
      <c r="BH92" s="27"/>
      <c r="BI92" s="65">
        <f>BI87</f>
        <v>1</v>
      </c>
      <c r="BJ92" s="66">
        <f>BJ87</f>
        <v>0.95</v>
      </c>
      <c r="BK92" s="59">
        <f>BK87</f>
        <v>1.1000000000000001</v>
      </c>
      <c r="BL92" s="66">
        <f>BL87</f>
        <v>1.02</v>
      </c>
      <c r="BM92" s="67">
        <f>BM87</f>
        <v>1.02</v>
      </c>
      <c r="BN92" s="61"/>
      <c r="BO92" s="61" t="str">
        <f t="shared" si="51"/>
        <v xml:space="preserve"> </v>
      </c>
      <c r="BP92" s="62" t="str">
        <f t="shared" si="42"/>
        <v xml:space="preserve"> </v>
      </c>
      <c r="BQ92" s="62" t="e">
        <f t="shared" si="43"/>
        <v>#VALUE!</v>
      </c>
      <c r="BR92" s="63">
        <f t="shared" si="44"/>
        <v>1</v>
      </c>
      <c r="BS92" s="64">
        <f t="shared" si="52"/>
        <v>1</v>
      </c>
      <c r="BT92" s="60">
        <f t="shared" si="45"/>
        <v>84685.709681005683</v>
      </c>
      <c r="BU92" s="33"/>
    </row>
    <row r="93" spans="2:73" s="22" customFormat="1" ht="13.5" x14ac:dyDescent="0.15">
      <c r="B93" s="540">
        <v>7</v>
      </c>
      <c r="C93" s="543">
        <v>73</v>
      </c>
      <c r="D93" s="544"/>
      <c r="E93" s="499">
        <f t="shared" si="33"/>
        <v>84685.709681005683</v>
      </c>
      <c r="F93" s="471"/>
      <c r="G93" s="471"/>
      <c r="H93" s="472"/>
      <c r="I93" s="545">
        <f t="shared" si="46"/>
        <v>63374.884333553804</v>
      </c>
      <c r="J93" s="546"/>
      <c r="K93" s="546"/>
      <c r="L93" s="547"/>
      <c r="M93" s="548">
        <f t="shared" si="47"/>
        <v>21310.825347451879</v>
      </c>
      <c r="N93" s="548"/>
      <c r="O93" s="548"/>
      <c r="P93" s="477"/>
      <c r="Q93" s="48">
        <f t="shared" si="48"/>
        <v>25509615.532608699</v>
      </c>
      <c r="R93" s="549"/>
      <c r="S93" s="550"/>
      <c r="T93" s="550"/>
      <c r="U93" s="551"/>
      <c r="V93" s="549"/>
      <c r="W93" s="550"/>
      <c r="X93" s="550"/>
      <c r="Y93" s="551"/>
      <c r="Z93" s="549"/>
      <c r="AA93" s="550"/>
      <c r="AB93" s="550"/>
      <c r="AC93" s="551"/>
      <c r="AD93" s="114">
        <f t="shared" si="55"/>
        <v>0</v>
      </c>
      <c r="AE93" s="552">
        <f t="shared" si="54"/>
        <v>1691672.3393221123</v>
      </c>
      <c r="AF93" s="553"/>
      <c r="AG93" s="553"/>
      <c r="AH93" s="554"/>
      <c r="AI93" s="552">
        <f t="shared" si="34"/>
        <v>25509615.532608699</v>
      </c>
      <c r="AJ93" s="553"/>
      <c r="AK93" s="553"/>
      <c r="AL93" s="553"/>
      <c r="AM93" s="555"/>
      <c r="AN93" s="615">
        <f t="shared" si="35"/>
        <v>1</v>
      </c>
      <c r="AO93" s="616"/>
      <c r="AP93" s="617"/>
      <c r="AQ93" s="52"/>
      <c r="AR93" s="51"/>
      <c r="AS93" s="51"/>
      <c r="AT93" s="469"/>
      <c r="AU93" s="469"/>
      <c r="AV93" s="469"/>
      <c r="AW93" s="469"/>
      <c r="AX93" s="27"/>
      <c r="AY93" s="27">
        <f t="shared" si="36"/>
        <v>0</v>
      </c>
      <c r="AZ93" s="27">
        <f t="shared" si="49"/>
        <v>0</v>
      </c>
      <c r="BA93" s="27">
        <f t="shared" si="50"/>
        <v>0</v>
      </c>
      <c r="BB93" s="27">
        <f t="shared" si="37"/>
        <v>0</v>
      </c>
      <c r="BC93" s="27">
        <f t="shared" si="38"/>
        <v>0</v>
      </c>
      <c r="BD93" s="27">
        <f t="shared" si="39"/>
        <v>63374.884333553804</v>
      </c>
      <c r="BE93" s="27">
        <f t="shared" si="40"/>
        <v>21310.825347451879</v>
      </c>
      <c r="BF93" s="27">
        <f t="shared" si="41"/>
        <v>0</v>
      </c>
      <c r="BG93" s="27"/>
      <c r="BH93" s="27"/>
      <c r="BI93" s="72">
        <f t="shared" ref="BI93:BL93" si="56">BI87</f>
        <v>1</v>
      </c>
      <c r="BJ93" s="72">
        <f t="shared" si="56"/>
        <v>0.95</v>
      </c>
      <c r="BK93" s="72">
        <f t="shared" si="56"/>
        <v>1.1000000000000001</v>
      </c>
      <c r="BL93" s="72">
        <f t="shared" si="56"/>
        <v>1.02</v>
      </c>
      <c r="BM93" s="73">
        <f>BM87</f>
        <v>1.02</v>
      </c>
      <c r="BN93" s="61"/>
      <c r="BO93" s="61" t="str">
        <f t="shared" si="51"/>
        <v xml:space="preserve"> </v>
      </c>
      <c r="BP93" s="62" t="str">
        <f t="shared" si="42"/>
        <v xml:space="preserve"> </v>
      </c>
      <c r="BQ93" s="62" t="e">
        <f t="shared" si="43"/>
        <v>#VALUE!</v>
      </c>
      <c r="BR93" s="63">
        <f t="shared" si="44"/>
        <v>1</v>
      </c>
      <c r="BS93" s="64">
        <f t="shared" si="52"/>
        <v>1</v>
      </c>
      <c r="BT93" s="60">
        <f t="shared" si="45"/>
        <v>84685.709681005683</v>
      </c>
      <c r="BU93" s="33"/>
    </row>
    <row r="94" spans="2:73" s="22" customFormat="1" ht="13.5" x14ac:dyDescent="0.15">
      <c r="B94" s="541"/>
      <c r="C94" s="497">
        <v>74</v>
      </c>
      <c r="D94" s="498"/>
      <c r="E94" s="499">
        <f t="shared" si="33"/>
        <v>84685.709681005683</v>
      </c>
      <c r="F94" s="471"/>
      <c r="G94" s="471"/>
      <c r="H94" s="472"/>
      <c r="I94" s="470">
        <f t="shared" si="46"/>
        <v>63427.696737165097</v>
      </c>
      <c r="J94" s="471"/>
      <c r="K94" s="471"/>
      <c r="L94" s="472"/>
      <c r="M94" s="473">
        <f t="shared" si="47"/>
        <v>21258.012943840582</v>
      </c>
      <c r="N94" s="473"/>
      <c r="O94" s="473"/>
      <c r="P94" s="474"/>
      <c r="Q94" s="47">
        <f t="shared" si="48"/>
        <v>25446187.835871533</v>
      </c>
      <c r="R94" s="470"/>
      <c r="S94" s="475"/>
      <c r="T94" s="475"/>
      <c r="U94" s="476"/>
      <c r="V94" s="470"/>
      <c r="W94" s="475"/>
      <c r="X94" s="475"/>
      <c r="Y94" s="476"/>
      <c r="Z94" s="470"/>
      <c r="AA94" s="475"/>
      <c r="AB94" s="475"/>
      <c r="AC94" s="476"/>
      <c r="AD94" s="117">
        <f t="shared" si="55"/>
        <v>0</v>
      </c>
      <c r="AE94" s="477">
        <f t="shared" si="54"/>
        <v>1712930.3522659529</v>
      </c>
      <c r="AF94" s="478"/>
      <c r="AG94" s="478"/>
      <c r="AH94" s="479"/>
      <c r="AI94" s="474">
        <f t="shared" si="34"/>
        <v>25446187.835871533</v>
      </c>
      <c r="AJ94" s="480"/>
      <c r="AK94" s="480"/>
      <c r="AL94" s="480"/>
      <c r="AM94" s="481"/>
      <c r="AN94" s="482">
        <f t="shared" si="35"/>
        <v>1</v>
      </c>
      <c r="AO94" s="483"/>
      <c r="AP94" s="484"/>
      <c r="AQ94" s="26"/>
      <c r="AR94" s="26"/>
      <c r="AS94" s="26"/>
      <c r="AT94" s="469"/>
      <c r="AU94" s="469"/>
      <c r="AV94" s="469"/>
      <c r="AW94" s="469"/>
      <c r="AX94" s="27"/>
      <c r="AY94" s="27">
        <f t="shared" si="36"/>
        <v>0</v>
      </c>
      <c r="AZ94" s="27">
        <f t="shared" si="49"/>
        <v>0</v>
      </c>
      <c r="BA94" s="27">
        <f t="shared" si="50"/>
        <v>0</v>
      </c>
      <c r="BB94" s="27">
        <f t="shared" si="37"/>
        <v>0</v>
      </c>
      <c r="BC94" s="27">
        <f t="shared" si="38"/>
        <v>0</v>
      </c>
      <c r="BD94" s="27">
        <f t="shared" si="39"/>
        <v>63427.696737165097</v>
      </c>
      <c r="BE94" s="27">
        <f t="shared" si="40"/>
        <v>21258.012943840582</v>
      </c>
      <c r="BF94" s="27">
        <f t="shared" si="41"/>
        <v>0</v>
      </c>
      <c r="BG94" s="27"/>
      <c r="BH94" s="27"/>
      <c r="BI94" s="65">
        <f>BI93</f>
        <v>1</v>
      </c>
      <c r="BJ94" s="66">
        <f>BJ93</f>
        <v>0.95</v>
      </c>
      <c r="BK94" s="59">
        <f>BK93</f>
        <v>1.1000000000000001</v>
      </c>
      <c r="BL94" s="66">
        <f>BL93</f>
        <v>1.02</v>
      </c>
      <c r="BM94" s="67">
        <f>BM93</f>
        <v>1.02</v>
      </c>
      <c r="BN94" s="61"/>
      <c r="BO94" s="61" t="str">
        <f t="shared" si="51"/>
        <v xml:space="preserve"> </v>
      </c>
      <c r="BP94" s="62" t="str">
        <f t="shared" si="42"/>
        <v xml:space="preserve"> </v>
      </c>
      <c r="BQ94" s="62" t="e">
        <f t="shared" si="43"/>
        <v>#VALUE!</v>
      </c>
      <c r="BR94" s="63">
        <f t="shared" si="44"/>
        <v>1</v>
      </c>
      <c r="BS94" s="64">
        <f t="shared" si="52"/>
        <v>1</v>
      </c>
      <c r="BT94" s="60">
        <f t="shared" si="45"/>
        <v>84685.709681005683</v>
      </c>
      <c r="BU94" s="33"/>
    </row>
    <row r="95" spans="2:73" s="22" customFormat="1" ht="13.5" x14ac:dyDescent="0.15">
      <c r="B95" s="541"/>
      <c r="C95" s="497">
        <v>75</v>
      </c>
      <c r="D95" s="498"/>
      <c r="E95" s="499">
        <f t="shared" si="33"/>
        <v>84685.709681005683</v>
      </c>
      <c r="F95" s="471"/>
      <c r="G95" s="471"/>
      <c r="H95" s="472"/>
      <c r="I95" s="470">
        <f t="shared" si="46"/>
        <v>63480.553151112734</v>
      </c>
      <c r="J95" s="471"/>
      <c r="K95" s="471"/>
      <c r="L95" s="472"/>
      <c r="M95" s="473">
        <f t="shared" si="47"/>
        <v>21205.156529892945</v>
      </c>
      <c r="N95" s="473"/>
      <c r="O95" s="473"/>
      <c r="P95" s="474"/>
      <c r="Q95" s="47">
        <f t="shared" si="48"/>
        <v>25382707.282720421</v>
      </c>
      <c r="R95" s="470"/>
      <c r="S95" s="475"/>
      <c r="T95" s="475"/>
      <c r="U95" s="476"/>
      <c r="V95" s="470"/>
      <c r="W95" s="475"/>
      <c r="X95" s="475"/>
      <c r="Y95" s="476"/>
      <c r="Z95" s="470"/>
      <c r="AA95" s="475"/>
      <c r="AB95" s="475"/>
      <c r="AC95" s="476"/>
      <c r="AD95" s="117">
        <f t="shared" si="55"/>
        <v>0</v>
      </c>
      <c r="AE95" s="477">
        <f t="shared" si="54"/>
        <v>1734135.5087958458</v>
      </c>
      <c r="AF95" s="478"/>
      <c r="AG95" s="478"/>
      <c r="AH95" s="479"/>
      <c r="AI95" s="474">
        <f t="shared" si="34"/>
        <v>25382707.282720421</v>
      </c>
      <c r="AJ95" s="480"/>
      <c r="AK95" s="480"/>
      <c r="AL95" s="480"/>
      <c r="AM95" s="481"/>
      <c r="AN95" s="482">
        <f t="shared" si="35"/>
        <v>1</v>
      </c>
      <c r="AO95" s="483"/>
      <c r="AP95" s="484"/>
      <c r="AQ95" s="26"/>
      <c r="AR95" s="26"/>
      <c r="AS95" s="26"/>
      <c r="AT95" s="469"/>
      <c r="AU95" s="469"/>
      <c r="AV95" s="469"/>
      <c r="AW95" s="469"/>
      <c r="AX95" s="27"/>
      <c r="AY95" s="27">
        <f t="shared" si="36"/>
        <v>0</v>
      </c>
      <c r="AZ95" s="27">
        <f t="shared" si="49"/>
        <v>0</v>
      </c>
      <c r="BA95" s="27">
        <f t="shared" si="50"/>
        <v>0</v>
      </c>
      <c r="BB95" s="27">
        <f t="shared" si="37"/>
        <v>0</v>
      </c>
      <c r="BC95" s="27">
        <f t="shared" si="38"/>
        <v>0</v>
      </c>
      <c r="BD95" s="27">
        <f t="shared" si="39"/>
        <v>63480.553151112734</v>
      </c>
      <c r="BE95" s="27">
        <f t="shared" si="40"/>
        <v>21205.156529892945</v>
      </c>
      <c r="BF95" s="27">
        <f t="shared" si="41"/>
        <v>0</v>
      </c>
      <c r="BG95" s="27"/>
      <c r="BH95" s="27"/>
      <c r="BI95" s="65">
        <f>BI93</f>
        <v>1</v>
      </c>
      <c r="BJ95" s="66">
        <f>BJ93</f>
        <v>0.95</v>
      </c>
      <c r="BK95" s="59">
        <f>BK93</f>
        <v>1.1000000000000001</v>
      </c>
      <c r="BL95" s="66">
        <f>BL93</f>
        <v>1.02</v>
      </c>
      <c r="BM95" s="67">
        <f>BM93</f>
        <v>1.02</v>
      </c>
      <c r="BN95" s="61"/>
      <c r="BO95" s="61" t="str">
        <f t="shared" si="51"/>
        <v xml:space="preserve"> </v>
      </c>
      <c r="BP95" s="62" t="str">
        <f t="shared" si="42"/>
        <v xml:space="preserve"> </v>
      </c>
      <c r="BQ95" s="62" t="e">
        <f t="shared" si="43"/>
        <v>#VALUE!</v>
      </c>
      <c r="BR95" s="63">
        <f t="shared" si="44"/>
        <v>1</v>
      </c>
      <c r="BS95" s="64">
        <f t="shared" si="52"/>
        <v>1</v>
      </c>
      <c r="BT95" s="60">
        <f t="shared" si="45"/>
        <v>84685.709681005683</v>
      </c>
      <c r="BU95" s="33"/>
    </row>
    <row r="96" spans="2:73" s="22" customFormat="1" ht="13.5" x14ac:dyDescent="0.15">
      <c r="B96" s="541"/>
      <c r="C96" s="497">
        <v>76</v>
      </c>
      <c r="D96" s="498"/>
      <c r="E96" s="499">
        <f t="shared" si="33"/>
        <v>84685.709681005683</v>
      </c>
      <c r="F96" s="471"/>
      <c r="G96" s="471"/>
      <c r="H96" s="472"/>
      <c r="I96" s="470">
        <f t="shared" si="46"/>
        <v>63533.453612072</v>
      </c>
      <c r="J96" s="471"/>
      <c r="K96" s="471"/>
      <c r="L96" s="472"/>
      <c r="M96" s="473">
        <f t="shared" si="47"/>
        <v>21152.256068933686</v>
      </c>
      <c r="N96" s="473"/>
      <c r="O96" s="473"/>
      <c r="P96" s="474"/>
      <c r="Q96" s="47">
        <f t="shared" si="48"/>
        <v>25319173.82910835</v>
      </c>
      <c r="R96" s="470"/>
      <c r="S96" s="475"/>
      <c r="T96" s="475"/>
      <c r="U96" s="476"/>
      <c r="V96" s="470"/>
      <c r="W96" s="475"/>
      <c r="X96" s="475"/>
      <c r="Y96" s="476"/>
      <c r="Z96" s="470"/>
      <c r="AA96" s="475"/>
      <c r="AB96" s="475"/>
      <c r="AC96" s="476"/>
      <c r="AD96" s="117">
        <f t="shared" si="55"/>
        <v>0</v>
      </c>
      <c r="AE96" s="477">
        <f t="shared" si="54"/>
        <v>1755287.7648647795</v>
      </c>
      <c r="AF96" s="478"/>
      <c r="AG96" s="478"/>
      <c r="AH96" s="479"/>
      <c r="AI96" s="474">
        <f t="shared" si="34"/>
        <v>25319173.82910835</v>
      </c>
      <c r="AJ96" s="480"/>
      <c r="AK96" s="480"/>
      <c r="AL96" s="480"/>
      <c r="AM96" s="481"/>
      <c r="AN96" s="482">
        <f t="shared" si="35"/>
        <v>1</v>
      </c>
      <c r="AO96" s="483"/>
      <c r="AP96" s="484"/>
      <c r="AQ96" s="26"/>
      <c r="AR96" s="26"/>
      <c r="AS96" s="26"/>
      <c r="AT96" s="469"/>
      <c r="AU96" s="469"/>
      <c r="AV96" s="469"/>
      <c r="AW96" s="469"/>
      <c r="AX96" s="27"/>
      <c r="AY96" s="27">
        <f t="shared" si="36"/>
        <v>0</v>
      </c>
      <c r="AZ96" s="27">
        <f t="shared" si="49"/>
        <v>0</v>
      </c>
      <c r="BA96" s="27">
        <f t="shared" si="50"/>
        <v>0</v>
      </c>
      <c r="BB96" s="27">
        <f t="shared" si="37"/>
        <v>0</v>
      </c>
      <c r="BC96" s="27">
        <f t="shared" si="38"/>
        <v>0</v>
      </c>
      <c r="BD96" s="27">
        <f t="shared" si="39"/>
        <v>63533.453612072</v>
      </c>
      <c r="BE96" s="27">
        <f t="shared" si="40"/>
        <v>21152.256068933686</v>
      </c>
      <c r="BF96" s="27">
        <f t="shared" si="41"/>
        <v>0</v>
      </c>
      <c r="BG96" s="27"/>
      <c r="BH96" s="27"/>
      <c r="BI96" s="65">
        <f>BI93</f>
        <v>1</v>
      </c>
      <c r="BJ96" s="66">
        <f>BJ93</f>
        <v>0.95</v>
      </c>
      <c r="BK96" s="59">
        <f>BK93</f>
        <v>1.1000000000000001</v>
      </c>
      <c r="BL96" s="66">
        <f>BL93</f>
        <v>1.02</v>
      </c>
      <c r="BM96" s="67">
        <f>BM93</f>
        <v>1.02</v>
      </c>
      <c r="BN96" s="61"/>
      <c r="BO96" s="61" t="str">
        <f t="shared" si="51"/>
        <v xml:space="preserve"> </v>
      </c>
      <c r="BP96" s="62" t="str">
        <f t="shared" si="42"/>
        <v xml:space="preserve"> </v>
      </c>
      <c r="BQ96" s="62" t="e">
        <f t="shared" si="43"/>
        <v>#VALUE!</v>
      </c>
      <c r="BR96" s="63">
        <f t="shared" si="44"/>
        <v>1</v>
      </c>
      <c r="BS96" s="64">
        <f t="shared" si="52"/>
        <v>1</v>
      </c>
      <c r="BT96" s="60">
        <f t="shared" si="45"/>
        <v>84685.709681005683</v>
      </c>
      <c r="BU96" s="33"/>
    </row>
    <row r="97" spans="2:73" s="22" customFormat="1" ht="13.5" x14ac:dyDescent="0.15">
      <c r="B97" s="541"/>
      <c r="C97" s="497">
        <v>77</v>
      </c>
      <c r="D97" s="498"/>
      <c r="E97" s="499">
        <f t="shared" si="33"/>
        <v>84685.709681005683</v>
      </c>
      <c r="F97" s="471"/>
      <c r="G97" s="471"/>
      <c r="H97" s="472"/>
      <c r="I97" s="470">
        <f t="shared" si="46"/>
        <v>63586.398156748721</v>
      </c>
      <c r="J97" s="471"/>
      <c r="K97" s="471"/>
      <c r="L97" s="472"/>
      <c r="M97" s="473">
        <f t="shared" si="47"/>
        <v>21099.311524256958</v>
      </c>
      <c r="N97" s="473"/>
      <c r="O97" s="473"/>
      <c r="P97" s="474"/>
      <c r="Q97" s="47">
        <f t="shared" si="48"/>
        <v>25255587.430951603</v>
      </c>
      <c r="R97" s="470"/>
      <c r="S97" s="475"/>
      <c r="T97" s="475"/>
      <c r="U97" s="476"/>
      <c r="V97" s="470"/>
      <c r="W97" s="475"/>
      <c r="X97" s="475"/>
      <c r="Y97" s="476"/>
      <c r="Z97" s="470"/>
      <c r="AA97" s="475"/>
      <c r="AB97" s="475"/>
      <c r="AC97" s="476"/>
      <c r="AD97" s="117">
        <f t="shared" si="55"/>
        <v>0</v>
      </c>
      <c r="AE97" s="477">
        <f t="shared" si="54"/>
        <v>1776387.0763890366</v>
      </c>
      <c r="AF97" s="478"/>
      <c r="AG97" s="478"/>
      <c r="AH97" s="479"/>
      <c r="AI97" s="474">
        <f t="shared" si="34"/>
        <v>25255587.430951603</v>
      </c>
      <c r="AJ97" s="480"/>
      <c r="AK97" s="480"/>
      <c r="AL97" s="480"/>
      <c r="AM97" s="481"/>
      <c r="AN97" s="482">
        <f t="shared" si="35"/>
        <v>1</v>
      </c>
      <c r="AO97" s="483"/>
      <c r="AP97" s="484"/>
      <c r="AQ97" s="26"/>
      <c r="AR97" s="26"/>
      <c r="AS97" s="26"/>
      <c r="AT97" s="469"/>
      <c r="AU97" s="469"/>
      <c r="AV97" s="469"/>
      <c r="AW97" s="469"/>
      <c r="AX97" s="27"/>
      <c r="AY97" s="27">
        <f t="shared" si="36"/>
        <v>0</v>
      </c>
      <c r="AZ97" s="27">
        <f t="shared" si="49"/>
        <v>0</v>
      </c>
      <c r="BA97" s="27">
        <f t="shared" si="50"/>
        <v>0</v>
      </c>
      <c r="BB97" s="27">
        <f t="shared" si="37"/>
        <v>0</v>
      </c>
      <c r="BC97" s="27">
        <f t="shared" si="38"/>
        <v>0</v>
      </c>
      <c r="BD97" s="27">
        <f t="shared" si="39"/>
        <v>63586.398156748721</v>
      </c>
      <c r="BE97" s="27">
        <f t="shared" si="40"/>
        <v>21099.311524256958</v>
      </c>
      <c r="BF97" s="27">
        <f t="shared" si="41"/>
        <v>0</v>
      </c>
      <c r="BG97" s="27"/>
      <c r="BH97" s="27"/>
      <c r="BI97" s="65">
        <f>BI93</f>
        <v>1</v>
      </c>
      <c r="BJ97" s="66">
        <f>BJ93</f>
        <v>0.95</v>
      </c>
      <c r="BK97" s="59">
        <f>BK93</f>
        <v>1.1000000000000001</v>
      </c>
      <c r="BL97" s="66">
        <f>BL93</f>
        <v>1.02</v>
      </c>
      <c r="BM97" s="67">
        <f>BM93</f>
        <v>1.02</v>
      </c>
      <c r="BN97" s="61"/>
      <c r="BO97" s="61" t="str">
        <f t="shared" si="51"/>
        <v xml:space="preserve"> </v>
      </c>
      <c r="BP97" s="62" t="str">
        <f t="shared" si="42"/>
        <v xml:space="preserve"> </v>
      </c>
      <c r="BQ97" s="62" t="e">
        <f t="shared" si="43"/>
        <v>#VALUE!</v>
      </c>
      <c r="BR97" s="63">
        <f t="shared" si="44"/>
        <v>1</v>
      </c>
      <c r="BS97" s="64">
        <f t="shared" si="52"/>
        <v>1</v>
      </c>
      <c r="BT97" s="60">
        <f t="shared" si="45"/>
        <v>84685.709681005683</v>
      </c>
      <c r="BU97" s="33"/>
    </row>
    <row r="98" spans="2:73" s="22" customFormat="1" ht="13.5" x14ac:dyDescent="0.15">
      <c r="B98" s="541"/>
      <c r="C98" s="497">
        <v>78</v>
      </c>
      <c r="D98" s="498"/>
      <c r="E98" s="499">
        <f t="shared" si="33"/>
        <v>84685.709681005683</v>
      </c>
      <c r="F98" s="471"/>
      <c r="G98" s="471"/>
      <c r="H98" s="472"/>
      <c r="I98" s="470">
        <f t="shared" si="46"/>
        <v>63639.38682187935</v>
      </c>
      <c r="J98" s="471"/>
      <c r="K98" s="471"/>
      <c r="L98" s="472"/>
      <c r="M98" s="473">
        <f t="shared" si="47"/>
        <v>21046.322859126336</v>
      </c>
      <c r="N98" s="473"/>
      <c r="O98" s="473"/>
      <c r="P98" s="474"/>
      <c r="Q98" s="47">
        <f t="shared" si="48"/>
        <v>25191948.044129722</v>
      </c>
      <c r="R98" s="524">
        <f>IF((AD92-V92)&lt;0,AD92+Z98,IF(AD92-V92&lt;V92,AD92+Z98,R92))</f>
        <v>0</v>
      </c>
      <c r="S98" s="525"/>
      <c r="T98" s="525"/>
      <c r="U98" s="526"/>
      <c r="V98" s="470">
        <f>IF((AD92-V92)&lt;0,AD92,IF((AD92-V92)&gt;=0,R98-Z98))</f>
        <v>0</v>
      </c>
      <c r="W98" s="475"/>
      <c r="X98" s="475"/>
      <c r="Y98" s="476"/>
      <c r="Z98" s="470">
        <f>IF(AD92&gt;0,AD92*AN98/100/2,0)</f>
        <v>0</v>
      </c>
      <c r="AA98" s="475"/>
      <c r="AB98" s="475"/>
      <c r="AC98" s="476"/>
      <c r="AD98" s="117">
        <f t="shared" si="55"/>
        <v>0</v>
      </c>
      <c r="AE98" s="477">
        <f t="shared" si="54"/>
        <v>1797433.399248163</v>
      </c>
      <c r="AF98" s="478"/>
      <c r="AG98" s="478"/>
      <c r="AH98" s="479"/>
      <c r="AI98" s="474">
        <f t="shared" si="34"/>
        <v>25191948.044129722</v>
      </c>
      <c r="AJ98" s="480"/>
      <c r="AK98" s="480"/>
      <c r="AL98" s="480"/>
      <c r="AM98" s="481"/>
      <c r="AN98" s="482">
        <f t="shared" si="35"/>
        <v>1</v>
      </c>
      <c r="AO98" s="483"/>
      <c r="AP98" s="484"/>
      <c r="AQ98" s="26"/>
      <c r="AR98" s="26"/>
      <c r="AS98" s="26"/>
      <c r="AT98" s="469"/>
      <c r="AU98" s="469"/>
      <c r="AV98" s="469"/>
      <c r="AW98" s="469"/>
      <c r="AX98" s="27"/>
      <c r="AY98" s="27">
        <f t="shared" si="36"/>
        <v>0</v>
      </c>
      <c r="AZ98" s="27">
        <f t="shared" si="49"/>
        <v>0</v>
      </c>
      <c r="BA98" s="27">
        <f t="shared" si="50"/>
        <v>0</v>
      </c>
      <c r="BB98" s="27">
        <f t="shared" si="37"/>
        <v>0</v>
      </c>
      <c r="BC98" s="27">
        <f t="shared" si="38"/>
        <v>0</v>
      </c>
      <c r="BD98" s="27">
        <f t="shared" si="39"/>
        <v>63639.38682187935</v>
      </c>
      <c r="BE98" s="27">
        <f t="shared" si="40"/>
        <v>21046.322859126336</v>
      </c>
      <c r="BF98" s="27">
        <f t="shared" si="41"/>
        <v>0</v>
      </c>
      <c r="BG98" s="27"/>
      <c r="BH98" s="27"/>
      <c r="BI98" s="65">
        <f>BI93</f>
        <v>1</v>
      </c>
      <c r="BJ98" s="66">
        <f>BJ93</f>
        <v>0.95</v>
      </c>
      <c r="BK98" s="59">
        <f>BK93</f>
        <v>1.1000000000000001</v>
      </c>
      <c r="BL98" s="66">
        <f>BL93</f>
        <v>1.02</v>
      </c>
      <c r="BM98" s="67">
        <f>BM93</f>
        <v>1.02</v>
      </c>
      <c r="BN98" s="61"/>
      <c r="BO98" s="61" t="str">
        <f t="shared" si="51"/>
        <v xml:space="preserve"> </v>
      </c>
      <c r="BP98" s="62" t="str">
        <f t="shared" si="42"/>
        <v xml:space="preserve"> </v>
      </c>
      <c r="BQ98" s="62" t="e">
        <f t="shared" si="43"/>
        <v>#VALUE!</v>
      </c>
      <c r="BR98" s="63">
        <f t="shared" si="44"/>
        <v>1</v>
      </c>
      <c r="BS98" s="64">
        <f t="shared" si="52"/>
        <v>1</v>
      </c>
      <c r="BT98" s="60">
        <f t="shared" si="45"/>
        <v>84685.709681005683</v>
      </c>
      <c r="BU98" s="33"/>
    </row>
    <row r="99" spans="2:73" s="22" customFormat="1" ht="13.5" x14ac:dyDescent="0.15">
      <c r="B99" s="541"/>
      <c r="C99" s="497">
        <v>79</v>
      </c>
      <c r="D99" s="498"/>
      <c r="E99" s="499">
        <f t="shared" si="33"/>
        <v>84685.709681005683</v>
      </c>
      <c r="F99" s="471"/>
      <c r="G99" s="471"/>
      <c r="H99" s="472"/>
      <c r="I99" s="470">
        <f t="shared" si="46"/>
        <v>63692.419644230918</v>
      </c>
      <c r="J99" s="471"/>
      <c r="K99" s="471"/>
      <c r="L99" s="472"/>
      <c r="M99" s="473">
        <f t="shared" si="47"/>
        <v>20993.290036774768</v>
      </c>
      <c r="N99" s="473"/>
      <c r="O99" s="473"/>
      <c r="P99" s="474"/>
      <c r="Q99" s="47">
        <f t="shared" si="48"/>
        <v>25128255.624485493</v>
      </c>
      <c r="R99" s="470"/>
      <c r="S99" s="475"/>
      <c r="T99" s="475"/>
      <c r="U99" s="476"/>
      <c r="V99" s="470"/>
      <c r="W99" s="475"/>
      <c r="X99" s="475"/>
      <c r="Y99" s="476"/>
      <c r="Z99" s="470"/>
      <c r="AA99" s="475"/>
      <c r="AB99" s="475"/>
      <c r="AC99" s="476"/>
      <c r="AD99" s="117">
        <f t="shared" si="55"/>
        <v>0</v>
      </c>
      <c r="AE99" s="477">
        <f t="shared" si="54"/>
        <v>1818426.6892849377</v>
      </c>
      <c r="AF99" s="478"/>
      <c r="AG99" s="478"/>
      <c r="AH99" s="479"/>
      <c r="AI99" s="474">
        <f t="shared" si="34"/>
        <v>25128255.624485493</v>
      </c>
      <c r="AJ99" s="480"/>
      <c r="AK99" s="480"/>
      <c r="AL99" s="480"/>
      <c r="AM99" s="481"/>
      <c r="AN99" s="482">
        <f t="shared" si="35"/>
        <v>1</v>
      </c>
      <c r="AO99" s="483"/>
      <c r="AP99" s="484"/>
      <c r="AQ99" s="26"/>
      <c r="AR99" s="26"/>
      <c r="AS99" s="26"/>
      <c r="AT99" s="469"/>
      <c r="AU99" s="469"/>
      <c r="AV99" s="469"/>
      <c r="AW99" s="469"/>
      <c r="AX99" s="27"/>
      <c r="AY99" s="27">
        <f t="shared" si="36"/>
        <v>0</v>
      </c>
      <c r="AZ99" s="27">
        <f t="shared" si="49"/>
        <v>0</v>
      </c>
      <c r="BA99" s="27">
        <f t="shared" si="50"/>
        <v>0</v>
      </c>
      <c r="BB99" s="27">
        <f t="shared" si="37"/>
        <v>0</v>
      </c>
      <c r="BC99" s="27">
        <f t="shared" si="38"/>
        <v>0</v>
      </c>
      <c r="BD99" s="27">
        <f t="shared" si="39"/>
        <v>63692.419644230918</v>
      </c>
      <c r="BE99" s="27">
        <f t="shared" si="40"/>
        <v>20993.290036774768</v>
      </c>
      <c r="BF99" s="27">
        <f t="shared" si="41"/>
        <v>0</v>
      </c>
      <c r="BG99" s="27"/>
      <c r="BH99" s="27"/>
      <c r="BI99" s="72">
        <f t="shared" ref="BI99:BL99" si="57">BI93</f>
        <v>1</v>
      </c>
      <c r="BJ99" s="72">
        <f t="shared" si="57"/>
        <v>0.95</v>
      </c>
      <c r="BK99" s="72">
        <f t="shared" si="57"/>
        <v>1.1000000000000001</v>
      </c>
      <c r="BL99" s="72">
        <f t="shared" si="57"/>
        <v>1.02</v>
      </c>
      <c r="BM99" s="73">
        <f>BM93</f>
        <v>1.02</v>
      </c>
      <c r="BN99" s="61"/>
      <c r="BO99" s="61" t="str">
        <f t="shared" si="51"/>
        <v xml:space="preserve"> </v>
      </c>
      <c r="BP99" s="62" t="str">
        <f t="shared" si="42"/>
        <v xml:space="preserve"> </v>
      </c>
      <c r="BQ99" s="62" t="e">
        <f t="shared" si="43"/>
        <v>#VALUE!</v>
      </c>
      <c r="BR99" s="63">
        <f t="shared" si="44"/>
        <v>1</v>
      </c>
      <c r="BS99" s="64">
        <f t="shared" si="52"/>
        <v>1</v>
      </c>
      <c r="BT99" s="60">
        <f t="shared" si="45"/>
        <v>84685.709681005683</v>
      </c>
      <c r="BU99" s="33"/>
    </row>
    <row r="100" spans="2:73" s="22" customFormat="1" ht="13.5" x14ac:dyDescent="0.15">
      <c r="B100" s="541"/>
      <c r="C100" s="497">
        <v>80</v>
      </c>
      <c r="D100" s="498"/>
      <c r="E100" s="499">
        <f t="shared" si="33"/>
        <v>84685.709681005683</v>
      </c>
      <c r="F100" s="471"/>
      <c r="G100" s="471"/>
      <c r="H100" s="472"/>
      <c r="I100" s="470">
        <f t="shared" si="46"/>
        <v>63745.4966606011</v>
      </c>
      <c r="J100" s="471"/>
      <c r="K100" s="471"/>
      <c r="L100" s="472"/>
      <c r="M100" s="473">
        <f t="shared" si="47"/>
        <v>20940.213020404579</v>
      </c>
      <c r="N100" s="473"/>
      <c r="O100" s="473"/>
      <c r="P100" s="474"/>
      <c r="Q100" s="47">
        <f t="shared" si="48"/>
        <v>25064510.127824891</v>
      </c>
      <c r="R100" s="470"/>
      <c r="S100" s="475"/>
      <c r="T100" s="475"/>
      <c r="U100" s="476"/>
      <c r="V100" s="470"/>
      <c r="W100" s="475"/>
      <c r="X100" s="475"/>
      <c r="Y100" s="476"/>
      <c r="Z100" s="470"/>
      <c r="AA100" s="475"/>
      <c r="AB100" s="475"/>
      <c r="AC100" s="476"/>
      <c r="AD100" s="117">
        <f t="shared" si="55"/>
        <v>0</v>
      </c>
      <c r="AE100" s="477">
        <f t="shared" si="54"/>
        <v>1839366.9023053423</v>
      </c>
      <c r="AF100" s="478"/>
      <c r="AG100" s="478"/>
      <c r="AH100" s="479"/>
      <c r="AI100" s="474">
        <f t="shared" si="34"/>
        <v>25064510.127824891</v>
      </c>
      <c r="AJ100" s="480"/>
      <c r="AK100" s="480"/>
      <c r="AL100" s="480"/>
      <c r="AM100" s="481"/>
      <c r="AN100" s="482">
        <f t="shared" si="35"/>
        <v>1</v>
      </c>
      <c r="AO100" s="483"/>
      <c r="AP100" s="484"/>
      <c r="AQ100" s="26"/>
      <c r="AR100" s="26"/>
      <c r="AS100" s="26"/>
      <c r="AT100" s="469"/>
      <c r="AU100" s="469"/>
      <c r="AV100" s="469"/>
      <c r="AW100" s="469"/>
      <c r="AX100" s="27"/>
      <c r="AY100" s="27">
        <f t="shared" si="36"/>
        <v>0</v>
      </c>
      <c r="AZ100" s="27">
        <f t="shared" si="49"/>
        <v>0</v>
      </c>
      <c r="BA100" s="27">
        <f t="shared" si="50"/>
        <v>0</v>
      </c>
      <c r="BB100" s="27">
        <f t="shared" si="37"/>
        <v>0</v>
      </c>
      <c r="BC100" s="27">
        <f t="shared" si="38"/>
        <v>0</v>
      </c>
      <c r="BD100" s="27">
        <f t="shared" si="39"/>
        <v>63745.4966606011</v>
      </c>
      <c r="BE100" s="27">
        <f t="shared" si="40"/>
        <v>20940.213020404579</v>
      </c>
      <c r="BF100" s="27">
        <f t="shared" si="41"/>
        <v>0</v>
      </c>
      <c r="BG100" s="27"/>
      <c r="BH100" s="27"/>
      <c r="BI100" s="65">
        <f>BI99</f>
        <v>1</v>
      </c>
      <c r="BJ100" s="66">
        <f>BJ99</f>
        <v>0.95</v>
      </c>
      <c r="BK100" s="59">
        <f>BK99</f>
        <v>1.1000000000000001</v>
      </c>
      <c r="BL100" s="66">
        <f>BL99</f>
        <v>1.02</v>
      </c>
      <c r="BM100" s="67">
        <f>BM99</f>
        <v>1.02</v>
      </c>
      <c r="BN100" s="61"/>
      <c r="BO100" s="61" t="str">
        <f t="shared" si="51"/>
        <v xml:space="preserve"> </v>
      </c>
      <c r="BP100" s="62" t="str">
        <f t="shared" si="42"/>
        <v xml:space="preserve"> </v>
      </c>
      <c r="BQ100" s="62" t="e">
        <f t="shared" si="43"/>
        <v>#VALUE!</v>
      </c>
      <c r="BR100" s="63">
        <f t="shared" si="44"/>
        <v>1</v>
      </c>
      <c r="BS100" s="64">
        <f t="shared" si="52"/>
        <v>1</v>
      </c>
      <c r="BT100" s="60">
        <f t="shared" si="45"/>
        <v>84685.709681005683</v>
      </c>
      <c r="BU100" s="33"/>
    </row>
    <row r="101" spans="2:73" s="22" customFormat="1" ht="13.5" x14ac:dyDescent="0.15">
      <c r="B101" s="541"/>
      <c r="C101" s="497">
        <v>81</v>
      </c>
      <c r="D101" s="498"/>
      <c r="E101" s="499">
        <f t="shared" si="33"/>
        <v>84685.709681005683</v>
      </c>
      <c r="F101" s="471"/>
      <c r="G101" s="471"/>
      <c r="H101" s="472"/>
      <c r="I101" s="470">
        <f t="shared" si="46"/>
        <v>63798.617907818276</v>
      </c>
      <c r="J101" s="471"/>
      <c r="K101" s="471"/>
      <c r="L101" s="472"/>
      <c r="M101" s="473">
        <f t="shared" si="47"/>
        <v>20887.091773187411</v>
      </c>
      <c r="N101" s="473"/>
      <c r="O101" s="473"/>
      <c r="P101" s="474"/>
      <c r="Q101" s="47">
        <f t="shared" si="48"/>
        <v>25000711.509917073</v>
      </c>
      <c r="R101" s="470"/>
      <c r="S101" s="475"/>
      <c r="T101" s="475"/>
      <c r="U101" s="476"/>
      <c r="V101" s="470"/>
      <c r="W101" s="475"/>
      <c r="X101" s="475"/>
      <c r="Y101" s="476"/>
      <c r="Z101" s="470"/>
      <c r="AA101" s="475"/>
      <c r="AB101" s="475"/>
      <c r="AC101" s="476"/>
      <c r="AD101" s="117">
        <f t="shared" si="55"/>
        <v>0</v>
      </c>
      <c r="AE101" s="477">
        <f t="shared" si="54"/>
        <v>1860253.9940785298</v>
      </c>
      <c r="AF101" s="478"/>
      <c r="AG101" s="478"/>
      <c r="AH101" s="479"/>
      <c r="AI101" s="474">
        <f t="shared" si="34"/>
        <v>25000711.509917073</v>
      </c>
      <c r="AJ101" s="480"/>
      <c r="AK101" s="480"/>
      <c r="AL101" s="480"/>
      <c r="AM101" s="481"/>
      <c r="AN101" s="482">
        <f t="shared" si="35"/>
        <v>1</v>
      </c>
      <c r="AO101" s="483"/>
      <c r="AP101" s="484"/>
      <c r="AQ101" s="26"/>
      <c r="AR101" s="26"/>
      <c r="AS101" s="26"/>
      <c r="AT101" s="469"/>
      <c r="AU101" s="469"/>
      <c r="AV101" s="469"/>
      <c r="AW101" s="469"/>
      <c r="AX101" s="27"/>
      <c r="AY101" s="27">
        <f t="shared" si="36"/>
        <v>0</v>
      </c>
      <c r="AZ101" s="27">
        <f t="shared" si="49"/>
        <v>0</v>
      </c>
      <c r="BA101" s="27">
        <f t="shared" si="50"/>
        <v>0</v>
      </c>
      <c r="BB101" s="27">
        <f t="shared" si="37"/>
        <v>0</v>
      </c>
      <c r="BC101" s="27">
        <f t="shared" si="38"/>
        <v>0</v>
      </c>
      <c r="BD101" s="27">
        <f t="shared" si="39"/>
        <v>63798.617907818276</v>
      </c>
      <c r="BE101" s="27">
        <f t="shared" si="40"/>
        <v>20887.091773187411</v>
      </c>
      <c r="BF101" s="27">
        <f t="shared" si="41"/>
        <v>0</v>
      </c>
      <c r="BG101" s="27"/>
      <c r="BH101" s="27"/>
      <c r="BI101" s="65">
        <f>BI99</f>
        <v>1</v>
      </c>
      <c r="BJ101" s="66">
        <f>BJ99</f>
        <v>0.95</v>
      </c>
      <c r="BK101" s="59">
        <f>BK99</f>
        <v>1.1000000000000001</v>
      </c>
      <c r="BL101" s="66">
        <f>BL99</f>
        <v>1.02</v>
      </c>
      <c r="BM101" s="67">
        <f>BM99</f>
        <v>1.02</v>
      </c>
      <c r="BN101" s="61"/>
      <c r="BO101" s="61" t="str">
        <f t="shared" si="51"/>
        <v xml:space="preserve"> </v>
      </c>
      <c r="BP101" s="62" t="str">
        <f t="shared" si="42"/>
        <v xml:space="preserve"> </v>
      </c>
      <c r="BQ101" s="62" t="e">
        <f t="shared" si="43"/>
        <v>#VALUE!</v>
      </c>
      <c r="BR101" s="63">
        <f t="shared" si="44"/>
        <v>1</v>
      </c>
      <c r="BS101" s="64">
        <f t="shared" si="52"/>
        <v>1</v>
      </c>
      <c r="BT101" s="60">
        <f t="shared" si="45"/>
        <v>84685.709681005683</v>
      </c>
      <c r="BU101" s="33"/>
    </row>
    <row r="102" spans="2:73" s="22" customFormat="1" ht="13.5" x14ac:dyDescent="0.15">
      <c r="B102" s="541"/>
      <c r="C102" s="497">
        <v>82</v>
      </c>
      <c r="D102" s="498"/>
      <c r="E102" s="499">
        <f t="shared" si="33"/>
        <v>84685.709681005683</v>
      </c>
      <c r="F102" s="471"/>
      <c r="G102" s="471"/>
      <c r="H102" s="472"/>
      <c r="I102" s="470">
        <f t="shared" si="46"/>
        <v>63851.783422741457</v>
      </c>
      <c r="J102" s="471"/>
      <c r="K102" s="471"/>
      <c r="L102" s="472"/>
      <c r="M102" s="473">
        <f t="shared" si="47"/>
        <v>20833.92625826423</v>
      </c>
      <c r="N102" s="473"/>
      <c r="O102" s="473"/>
      <c r="P102" s="474"/>
      <c r="Q102" s="47">
        <f t="shared" si="48"/>
        <v>24936859.726494331</v>
      </c>
      <c r="R102" s="470"/>
      <c r="S102" s="475"/>
      <c r="T102" s="475"/>
      <c r="U102" s="476"/>
      <c r="V102" s="470"/>
      <c r="W102" s="475"/>
      <c r="X102" s="475"/>
      <c r="Y102" s="476"/>
      <c r="Z102" s="470"/>
      <c r="AA102" s="475"/>
      <c r="AB102" s="475"/>
      <c r="AC102" s="476"/>
      <c r="AD102" s="117">
        <f t="shared" si="55"/>
        <v>0</v>
      </c>
      <c r="AE102" s="477">
        <f t="shared" si="54"/>
        <v>1881087.9203367941</v>
      </c>
      <c r="AF102" s="478"/>
      <c r="AG102" s="478"/>
      <c r="AH102" s="479"/>
      <c r="AI102" s="474">
        <f t="shared" si="34"/>
        <v>24936859.726494331</v>
      </c>
      <c r="AJ102" s="480"/>
      <c r="AK102" s="480"/>
      <c r="AL102" s="480"/>
      <c r="AM102" s="481"/>
      <c r="AN102" s="482">
        <f t="shared" si="35"/>
        <v>1</v>
      </c>
      <c r="AO102" s="483"/>
      <c r="AP102" s="484"/>
      <c r="AQ102" s="26"/>
      <c r="AR102" s="26"/>
      <c r="AS102" s="26"/>
      <c r="AT102" s="469"/>
      <c r="AU102" s="469"/>
      <c r="AV102" s="469"/>
      <c r="AW102" s="469"/>
      <c r="AX102" s="27"/>
      <c r="AY102" s="27">
        <f t="shared" si="36"/>
        <v>0</v>
      </c>
      <c r="AZ102" s="27">
        <f t="shared" si="49"/>
        <v>0</v>
      </c>
      <c r="BA102" s="27">
        <f t="shared" si="50"/>
        <v>0</v>
      </c>
      <c r="BB102" s="27">
        <f t="shared" si="37"/>
        <v>0</v>
      </c>
      <c r="BC102" s="27">
        <f t="shared" si="38"/>
        <v>0</v>
      </c>
      <c r="BD102" s="27">
        <f t="shared" si="39"/>
        <v>63851.783422741457</v>
      </c>
      <c r="BE102" s="27">
        <f t="shared" si="40"/>
        <v>20833.92625826423</v>
      </c>
      <c r="BF102" s="27">
        <f t="shared" si="41"/>
        <v>0</v>
      </c>
      <c r="BG102" s="27"/>
      <c r="BH102" s="27"/>
      <c r="BI102" s="65">
        <f>BI99</f>
        <v>1</v>
      </c>
      <c r="BJ102" s="66">
        <f>BJ99</f>
        <v>0.95</v>
      </c>
      <c r="BK102" s="59">
        <f>BK99</f>
        <v>1.1000000000000001</v>
      </c>
      <c r="BL102" s="66">
        <f>BL99</f>
        <v>1.02</v>
      </c>
      <c r="BM102" s="67">
        <f>BM99</f>
        <v>1.02</v>
      </c>
      <c r="BN102" s="61"/>
      <c r="BO102" s="61" t="str">
        <f t="shared" si="51"/>
        <v xml:space="preserve"> </v>
      </c>
      <c r="BP102" s="62" t="str">
        <f t="shared" si="42"/>
        <v xml:space="preserve"> </v>
      </c>
      <c r="BQ102" s="62" t="e">
        <f t="shared" si="43"/>
        <v>#VALUE!</v>
      </c>
      <c r="BR102" s="63">
        <f t="shared" si="44"/>
        <v>1</v>
      </c>
      <c r="BS102" s="64">
        <f t="shared" si="52"/>
        <v>1</v>
      </c>
      <c r="BT102" s="60">
        <f t="shared" si="45"/>
        <v>84685.709681005683</v>
      </c>
      <c r="BU102" s="33"/>
    </row>
    <row r="103" spans="2:73" s="22" customFormat="1" ht="13.5" x14ac:dyDescent="0.15">
      <c r="B103" s="541"/>
      <c r="C103" s="497">
        <v>83</v>
      </c>
      <c r="D103" s="498"/>
      <c r="E103" s="499">
        <f t="shared" si="33"/>
        <v>84685.709681005683</v>
      </c>
      <c r="F103" s="471"/>
      <c r="G103" s="471"/>
      <c r="H103" s="472"/>
      <c r="I103" s="470">
        <f t="shared" si="46"/>
        <v>63904.993242260403</v>
      </c>
      <c r="J103" s="471"/>
      <c r="K103" s="471"/>
      <c r="L103" s="472"/>
      <c r="M103" s="473">
        <f t="shared" si="47"/>
        <v>20780.716438745276</v>
      </c>
      <c r="N103" s="473"/>
      <c r="O103" s="473"/>
      <c r="P103" s="474"/>
      <c r="Q103" s="47">
        <f t="shared" si="48"/>
        <v>24872954.733252071</v>
      </c>
      <c r="R103" s="470"/>
      <c r="S103" s="475"/>
      <c r="T103" s="475"/>
      <c r="U103" s="476"/>
      <c r="V103" s="470"/>
      <c r="W103" s="475"/>
      <c r="X103" s="475"/>
      <c r="Y103" s="476"/>
      <c r="Z103" s="470"/>
      <c r="AA103" s="475"/>
      <c r="AB103" s="475"/>
      <c r="AC103" s="476"/>
      <c r="AD103" s="117">
        <f t="shared" si="55"/>
        <v>0</v>
      </c>
      <c r="AE103" s="477">
        <f t="shared" si="54"/>
        <v>1901868.6367755395</v>
      </c>
      <c r="AF103" s="478"/>
      <c r="AG103" s="478"/>
      <c r="AH103" s="479"/>
      <c r="AI103" s="474">
        <f t="shared" si="34"/>
        <v>24872954.733252071</v>
      </c>
      <c r="AJ103" s="480"/>
      <c r="AK103" s="480"/>
      <c r="AL103" s="480"/>
      <c r="AM103" s="481"/>
      <c r="AN103" s="482">
        <f t="shared" si="35"/>
        <v>1</v>
      </c>
      <c r="AO103" s="483"/>
      <c r="AP103" s="484"/>
      <c r="AQ103" s="26"/>
      <c r="AR103" s="26"/>
      <c r="AS103" s="26"/>
      <c r="AT103" s="469"/>
      <c r="AU103" s="469"/>
      <c r="AV103" s="469"/>
      <c r="AW103" s="469"/>
      <c r="AX103" s="27"/>
      <c r="AY103" s="27">
        <f t="shared" si="36"/>
        <v>0</v>
      </c>
      <c r="AZ103" s="27">
        <f t="shared" si="49"/>
        <v>0</v>
      </c>
      <c r="BA103" s="27">
        <f t="shared" si="50"/>
        <v>0</v>
      </c>
      <c r="BB103" s="27">
        <f t="shared" si="37"/>
        <v>0</v>
      </c>
      <c r="BC103" s="27">
        <f t="shared" si="38"/>
        <v>0</v>
      </c>
      <c r="BD103" s="27">
        <f t="shared" si="39"/>
        <v>63904.993242260403</v>
      </c>
      <c r="BE103" s="27">
        <f t="shared" si="40"/>
        <v>20780.716438745276</v>
      </c>
      <c r="BF103" s="27">
        <f t="shared" si="41"/>
        <v>0</v>
      </c>
      <c r="BG103" s="27"/>
      <c r="BH103" s="27"/>
      <c r="BI103" s="65">
        <f>BI99</f>
        <v>1</v>
      </c>
      <c r="BJ103" s="66">
        <f>BJ99</f>
        <v>0.95</v>
      </c>
      <c r="BK103" s="59">
        <f>BK99</f>
        <v>1.1000000000000001</v>
      </c>
      <c r="BL103" s="66">
        <f>BL99</f>
        <v>1.02</v>
      </c>
      <c r="BM103" s="67">
        <f>BM99</f>
        <v>1.02</v>
      </c>
      <c r="BN103" s="61"/>
      <c r="BO103" s="61" t="str">
        <f t="shared" si="51"/>
        <v xml:space="preserve"> </v>
      </c>
      <c r="BP103" s="62" t="str">
        <f t="shared" si="42"/>
        <v xml:space="preserve"> </v>
      </c>
      <c r="BQ103" s="62" t="e">
        <f t="shared" si="43"/>
        <v>#VALUE!</v>
      </c>
      <c r="BR103" s="63">
        <f t="shared" si="44"/>
        <v>1</v>
      </c>
      <c r="BS103" s="64">
        <f t="shared" si="52"/>
        <v>1</v>
      </c>
      <c r="BT103" s="60">
        <f t="shared" si="45"/>
        <v>84685.709681005683</v>
      </c>
      <c r="BU103" s="33"/>
    </row>
    <row r="104" spans="2:73" s="22" customFormat="1" ht="13.5" x14ac:dyDescent="0.15">
      <c r="B104" s="593"/>
      <c r="C104" s="587">
        <v>84</v>
      </c>
      <c r="D104" s="588"/>
      <c r="E104" s="589">
        <f t="shared" si="33"/>
        <v>84685.709681005683</v>
      </c>
      <c r="F104" s="590"/>
      <c r="G104" s="590"/>
      <c r="H104" s="591"/>
      <c r="I104" s="578">
        <f t="shared" si="46"/>
        <v>63958.247403295623</v>
      </c>
      <c r="J104" s="590"/>
      <c r="K104" s="590"/>
      <c r="L104" s="591"/>
      <c r="M104" s="592">
        <f t="shared" si="47"/>
        <v>20727.462277710059</v>
      </c>
      <c r="N104" s="592"/>
      <c r="O104" s="592"/>
      <c r="P104" s="592"/>
      <c r="Q104" s="47">
        <f t="shared" si="48"/>
        <v>24808996.485848777</v>
      </c>
      <c r="R104" s="578">
        <f>IF((AD98-V98)&lt;0,AD98+Z104,IF(AD98-V98&lt;V98,AD98+Z104,R98))</f>
        <v>0</v>
      </c>
      <c r="S104" s="579"/>
      <c r="T104" s="579"/>
      <c r="U104" s="580"/>
      <c r="V104" s="578">
        <f>IF((AD98-V98)&lt;0,AD98,IF((AD98-V98)&gt;=0,R104-Z104))</f>
        <v>0</v>
      </c>
      <c r="W104" s="579"/>
      <c r="X104" s="579"/>
      <c r="Y104" s="580"/>
      <c r="Z104" s="578">
        <f>IF(AD98&gt;0,AD98*AN104/100/2,0)</f>
        <v>0</v>
      </c>
      <c r="AA104" s="579"/>
      <c r="AB104" s="579"/>
      <c r="AC104" s="580"/>
      <c r="AD104" s="120">
        <f t="shared" si="55"/>
        <v>0</v>
      </c>
      <c r="AE104" s="581">
        <f t="shared" si="54"/>
        <v>1922596.0990532495</v>
      </c>
      <c r="AF104" s="582"/>
      <c r="AG104" s="582"/>
      <c r="AH104" s="583"/>
      <c r="AI104" s="474">
        <f t="shared" si="34"/>
        <v>24808996.485848777</v>
      </c>
      <c r="AJ104" s="480"/>
      <c r="AK104" s="480"/>
      <c r="AL104" s="480"/>
      <c r="AM104" s="481"/>
      <c r="AN104" s="584">
        <f t="shared" si="35"/>
        <v>1</v>
      </c>
      <c r="AO104" s="585"/>
      <c r="AP104" s="586"/>
      <c r="AQ104" s="25"/>
      <c r="AR104" s="25"/>
      <c r="AS104" s="25"/>
      <c r="AT104" s="469"/>
      <c r="AU104" s="469"/>
      <c r="AV104" s="469"/>
      <c r="AW104" s="469"/>
      <c r="AX104" s="27"/>
      <c r="AY104" s="27">
        <f t="shared" si="36"/>
        <v>0</v>
      </c>
      <c r="AZ104" s="27">
        <f t="shared" si="49"/>
        <v>0</v>
      </c>
      <c r="BA104" s="27">
        <f t="shared" si="50"/>
        <v>0</v>
      </c>
      <c r="BB104" s="27">
        <f t="shared" si="37"/>
        <v>0</v>
      </c>
      <c r="BC104" s="27">
        <f t="shared" si="38"/>
        <v>0</v>
      </c>
      <c r="BD104" s="27">
        <f t="shared" si="39"/>
        <v>63958.247403295623</v>
      </c>
      <c r="BE104" s="27">
        <f t="shared" si="40"/>
        <v>20727.462277710059</v>
      </c>
      <c r="BF104" s="27">
        <f t="shared" si="41"/>
        <v>0</v>
      </c>
      <c r="BG104" s="27"/>
      <c r="BH104" s="27"/>
      <c r="BI104" s="65">
        <f>BI99</f>
        <v>1</v>
      </c>
      <c r="BJ104" s="66">
        <f>BJ99</f>
        <v>0.95</v>
      </c>
      <c r="BK104" s="59">
        <f>BK99</f>
        <v>1.1000000000000001</v>
      </c>
      <c r="BL104" s="66">
        <f>BL99</f>
        <v>1.02</v>
      </c>
      <c r="BM104" s="67">
        <f>BM99</f>
        <v>1.02</v>
      </c>
      <c r="BN104" s="61"/>
      <c r="BO104" s="61" t="str">
        <f t="shared" si="51"/>
        <v xml:space="preserve"> </v>
      </c>
      <c r="BP104" s="62" t="str">
        <f t="shared" si="42"/>
        <v xml:space="preserve"> </v>
      </c>
      <c r="BQ104" s="62" t="e">
        <f t="shared" si="43"/>
        <v>#VALUE!</v>
      </c>
      <c r="BR104" s="63">
        <f t="shared" si="44"/>
        <v>1</v>
      </c>
      <c r="BS104" s="64">
        <f t="shared" si="52"/>
        <v>1</v>
      </c>
      <c r="BT104" s="60">
        <f t="shared" si="45"/>
        <v>84685.709681005683</v>
      </c>
      <c r="BU104" s="33"/>
    </row>
    <row r="105" spans="2:73" s="22" customFormat="1" ht="13.5" x14ac:dyDescent="0.15">
      <c r="B105" s="562">
        <v>8</v>
      </c>
      <c r="C105" s="565">
        <v>85</v>
      </c>
      <c r="D105" s="566"/>
      <c r="E105" s="567">
        <f t="shared" si="33"/>
        <v>84685.709681005683</v>
      </c>
      <c r="F105" s="533"/>
      <c r="G105" s="533"/>
      <c r="H105" s="534"/>
      <c r="I105" s="568">
        <f t="shared" si="46"/>
        <v>64011.545942798373</v>
      </c>
      <c r="J105" s="569"/>
      <c r="K105" s="569"/>
      <c r="L105" s="570"/>
      <c r="M105" s="571">
        <f t="shared" si="47"/>
        <v>20674.163738207313</v>
      </c>
      <c r="N105" s="571"/>
      <c r="O105" s="571"/>
      <c r="P105" s="571"/>
      <c r="Q105" s="30">
        <f t="shared" si="48"/>
        <v>24744984.939905979</v>
      </c>
      <c r="R105" s="568"/>
      <c r="S105" s="572"/>
      <c r="T105" s="572"/>
      <c r="U105" s="573"/>
      <c r="V105" s="568"/>
      <c r="W105" s="572"/>
      <c r="X105" s="572"/>
      <c r="Y105" s="573"/>
      <c r="Z105" s="568"/>
      <c r="AA105" s="572"/>
      <c r="AB105" s="572"/>
      <c r="AC105" s="573"/>
      <c r="AD105" s="119">
        <f t="shared" si="55"/>
        <v>0</v>
      </c>
      <c r="AE105" s="568">
        <f t="shared" si="54"/>
        <v>1943270.2627914569</v>
      </c>
      <c r="AF105" s="569"/>
      <c r="AG105" s="569"/>
      <c r="AH105" s="570"/>
      <c r="AI105" s="568">
        <f t="shared" si="34"/>
        <v>24744984.939905979</v>
      </c>
      <c r="AJ105" s="569"/>
      <c r="AK105" s="569"/>
      <c r="AL105" s="569"/>
      <c r="AM105" s="574"/>
      <c r="AN105" s="612">
        <f t="shared" si="35"/>
        <v>1</v>
      </c>
      <c r="AO105" s="613"/>
      <c r="AP105" s="614"/>
      <c r="AQ105" s="51"/>
      <c r="AR105" s="51"/>
      <c r="AS105" s="51"/>
      <c r="AT105" s="469"/>
      <c r="AU105" s="469"/>
      <c r="AV105" s="469"/>
      <c r="AW105" s="469"/>
      <c r="AX105" s="27"/>
      <c r="AY105" s="27">
        <f t="shared" si="36"/>
        <v>0</v>
      </c>
      <c r="AZ105" s="27">
        <f t="shared" si="49"/>
        <v>0</v>
      </c>
      <c r="BA105" s="27">
        <f t="shared" si="50"/>
        <v>0</v>
      </c>
      <c r="BB105" s="27">
        <f t="shared" si="37"/>
        <v>0</v>
      </c>
      <c r="BC105" s="27">
        <f t="shared" si="38"/>
        <v>0</v>
      </c>
      <c r="BD105" s="27">
        <f t="shared" si="39"/>
        <v>64011.545942798373</v>
      </c>
      <c r="BE105" s="27">
        <f t="shared" si="40"/>
        <v>20674.163738207313</v>
      </c>
      <c r="BF105" s="27">
        <f t="shared" si="41"/>
        <v>0</v>
      </c>
      <c r="BG105" s="27"/>
      <c r="BH105" s="27"/>
      <c r="BI105" s="72">
        <f t="shared" ref="BI105:BL105" si="58">BI99</f>
        <v>1</v>
      </c>
      <c r="BJ105" s="72">
        <f t="shared" si="58"/>
        <v>0.95</v>
      </c>
      <c r="BK105" s="72">
        <f t="shared" si="58"/>
        <v>1.1000000000000001</v>
      </c>
      <c r="BL105" s="72">
        <f t="shared" si="58"/>
        <v>1.02</v>
      </c>
      <c r="BM105" s="73">
        <f>BM99</f>
        <v>1.02</v>
      </c>
      <c r="BN105" s="61"/>
      <c r="BO105" s="61" t="str">
        <f t="shared" si="51"/>
        <v xml:space="preserve"> </v>
      </c>
      <c r="BP105" s="62" t="str">
        <f t="shared" si="42"/>
        <v xml:space="preserve"> </v>
      </c>
      <c r="BQ105" s="62" t="e">
        <f t="shared" si="43"/>
        <v>#VALUE!</v>
      </c>
      <c r="BR105" s="63">
        <f t="shared" si="44"/>
        <v>1</v>
      </c>
      <c r="BS105" s="64">
        <f t="shared" si="52"/>
        <v>1</v>
      </c>
      <c r="BT105" s="60">
        <f t="shared" si="45"/>
        <v>84685.709681005683</v>
      </c>
      <c r="BU105" s="33"/>
    </row>
    <row r="106" spans="2:73" s="22" customFormat="1" ht="13.5" x14ac:dyDescent="0.15">
      <c r="B106" s="563"/>
      <c r="C106" s="535">
        <v>86</v>
      </c>
      <c r="D106" s="536"/>
      <c r="E106" s="537">
        <f t="shared" si="33"/>
        <v>84685.709681005683</v>
      </c>
      <c r="F106" s="486"/>
      <c r="G106" s="486"/>
      <c r="H106" s="538"/>
      <c r="I106" s="485">
        <f t="shared" si="46"/>
        <v>64064.888897750701</v>
      </c>
      <c r="J106" s="486"/>
      <c r="K106" s="486"/>
      <c r="L106" s="538"/>
      <c r="M106" s="539">
        <f t="shared" si="47"/>
        <v>20620.820783254982</v>
      </c>
      <c r="N106" s="539"/>
      <c r="O106" s="539"/>
      <c r="P106" s="539"/>
      <c r="Q106" s="121">
        <f t="shared" si="48"/>
        <v>24680920.051008228</v>
      </c>
      <c r="R106" s="485"/>
      <c r="S106" s="530"/>
      <c r="T106" s="530"/>
      <c r="U106" s="531"/>
      <c r="V106" s="485"/>
      <c r="W106" s="530"/>
      <c r="X106" s="530"/>
      <c r="Y106" s="531"/>
      <c r="Z106" s="485"/>
      <c r="AA106" s="530"/>
      <c r="AB106" s="530"/>
      <c r="AC106" s="531"/>
      <c r="AD106" s="118">
        <f t="shared" si="55"/>
        <v>0</v>
      </c>
      <c r="AE106" s="532">
        <f t="shared" si="54"/>
        <v>1963891.0835747118</v>
      </c>
      <c r="AF106" s="533"/>
      <c r="AG106" s="533"/>
      <c r="AH106" s="534"/>
      <c r="AI106" s="485">
        <f t="shared" si="34"/>
        <v>24680920.051008228</v>
      </c>
      <c r="AJ106" s="486"/>
      <c r="AK106" s="486"/>
      <c r="AL106" s="486"/>
      <c r="AM106" s="487"/>
      <c r="AN106" s="527">
        <f t="shared" si="35"/>
        <v>1</v>
      </c>
      <c r="AO106" s="528"/>
      <c r="AP106" s="529"/>
      <c r="AQ106" s="26"/>
      <c r="AR106" s="26"/>
      <c r="AS106" s="26"/>
      <c r="AT106" s="469"/>
      <c r="AU106" s="469"/>
      <c r="AV106" s="469"/>
      <c r="AW106" s="469"/>
      <c r="AX106" s="27"/>
      <c r="AY106" s="27">
        <f t="shared" si="36"/>
        <v>0</v>
      </c>
      <c r="AZ106" s="27">
        <f t="shared" si="49"/>
        <v>0</v>
      </c>
      <c r="BA106" s="27">
        <f t="shared" si="50"/>
        <v>0</v>
      </c>
      <c r="BB106" s="27">
        <f t="shared" si="37"/>
        <v>0</v>
      </c>
      <c r="BC106" s="27">
        <f t="shared" si="38"/>
        <v>0</v>
      </c>
      <c r="BD106" s="27">
        <f t="shared" si="39"/>
        <v>64064.888897750701</v>
      </c>
      <c r="BE106" s="27">
        <f t="shared" si="40"/>
        <v>20620.820783254982</v>
      </c>
      <c r="BF106" s="27">
        <f t="shared" si="41"/>
        <v>0</v>
      </c>
      <c r="BG106" s="27"/>
      <c r="BH106" s="27"/>
      <c r="BI106" s="65">
        <f>BI105</f>
        <v>1</v>
      </c>
      <c r="BJ106" s="66">
        <f>BJ105</f>
        <v>0.95</v>
      </c>
      <c r="BK106" s="59">
        <f>BK105</f>
        <v>1.1000000000000001</v>
      </c>
      <c r="BL106" s="66">
        <f>BL105</f>
        <v>1.02</v>
      </c>
      <c r="BM106" s="67">
        <f>BM105</f>
        <v>1.02</v>
      </c>
      <c r="BN106" s="61"/>
      <c r="BO106" s="61" t="str">
        <f t="shared" si="51"/>
        <v xml:space="preserve"> </v>
      </c>
      <c r="BP106" s="62" t="str">
        <f t="shared" si="42"/>
        <v xml:space="preserve"> </v>
      </c>
      <c r="BQ106" s="62" t="e">
        <f t="shared" si="43"/>
        <v>#VALUE!</v>
      </c>
      <c r="BR106" s="63">
        <f t="shared" si="44"/>
        <v>1</v>
      </c>
      <c r="BS106" s="64">
        <f t="shared" si="52"/>
        <v>1</v>
      </c>
      <c r="BT106" s="60">
        <f t="shared" si="45"/>
        <v>84685.709681005683</v>
      </c>
      <c r="BU106" s="33"/>
    </row>
    <row r="107" spans="2:73" s="22" customFormat="1" ht="13.5" x14ac:dyDescent="0.15">
      <c r="B107" s="563"/>
      <c r="C107" s="535">
        <v>87</v>
      </c>
      <c r="D107" s="536"/>
      <c r="E107" s="537">
        <f t="shared" si="33"/>
        <v>84685.709681005683</v>
      </c>
      <c r="F107" s="486"/>
      <c r="G107" s="486"/>
      <c r="H107" s="538"/>
      <c r="I107" s="485">
        <f t="shared" si="46"/>
        <v>64118.276305165491</v>
      </c>
      <c r="J107" s="486"/>
      <c r="K107" s="486"/>
      <c r="L107" s="538"/>
      <c r="M107" s="539">
        <f t="shared" si="47"/>
        <v>20567.433375840188</v>
      </c>
      <c r="N107" s="539"/>
      <c r="O107" s="539"/>
      <c r="P107" s="539"/>
      <c r="Q107" s="121">
        <f t="shared" si="48"/>
        <v>24616801.774703063</v>
      </c>
      <c r="R107" s="485"/>
      <c r="S107" s="530"/>
      <c r="T107" s="530"/>
      <c r="U107" s="531"/>
      <c r="V107" s="485"/>
      <c r="W107" s="530"/>
      <c r="X107" s="530"/>
      <c r="Y107" s="531"/>
      <c r="Z107" s="485"/>
      <c r="AA107" s="530"/>
      <c r="AB107" s="530"/>
      <c r="AC107" s="531"/>
      <c r="AD107" s="118">
        <f t="shared" si="55"/>
        <v>0</v>
      </c>
      <c r="AE107" s="532">
        <f t="shared" si="54"/>
        <v>1984458.5169505519</v>
      </c>
      <c r="AF107" s="533"/>
      <c r="AG107" s="533"/>
      <c r="AH107" s="534"/>
      <c r="AI107" s="485">
        <f t="shared" si="34"/>
        <v>24616801.774703063</v>
      </c>
      <c r="AJ107" s="486"/>
      <c r="AK107" s="486"/>
      <c r="AL107" s="486"/>
      <c r="AM107" s="487"/>
      <c r="AN107" s="527">
        <f t="shared" si="35"/>
        <v>1</v>
      </c>
      <c r="AO107" s="528"/>
      <c r="AP107" s="529"/>
      <c r="AQ107" s="26"/>
      <c r="AR107" s="26"/>
      <c r="AS107" s="26"/>
      <c r="AT107" s="469"/>
      <c r="AU107" s="469"/>
      <c r="AV107" s="469"/>
      <c r="AW107" s="469"/>
      <c r="AX107" s="27"/>
      <c r="AY107" s="27">
        <f t="shared" si="36"/>
        <v>0</v>
      </c>
      <c r="AZ107" s="27">
        <f t="shared" si="49"/>
        <v>0</v>
      </c>
      <c r="BA107" s="27">
        <f t="shared" si="50"/>
        <v>0</v>
      </c>
      <c r="BB107" s="27">
        <f t="shared" si="37"/>
        <v>0</v>
      </c>
      <c r="BC107" s="27">
        <f t="shared" si="38"/>
        <v>0</v>
      </c>
      <c r="BD107" s="27">
        <f t="shared" si="39"/>
        <v>64118.276305165491</v>
      </c>
      <c r="BE107" s="27">
        <f t="shared" si="40"/>
        <v>20567.433375840188</v>
      </c>
      <c r="BF107" s="27">
        <f t="shared" si="41"/>
        <v>0</v>
      </c>
      <c r="BG107" s="27"/>
      <c r="BH107" s="27"/>
      <c r="BI107" s="65">
        <f>BI105</f>
        <v>1</v>
      </c>
      <c r="BJ107" s="66">
        <f>BJ105</f>
        <v>0.95</v>
      </c>
      <c r="BK107" s="59">
        <f>BK105</f>
        <v>1.1000000000000001</v>
      </c>
      <c r="BL107" s="66">
        <f>BL105</f>
        <v>1.02</v>
      </c>
      <c r="BM107" s="67">
        <f>BM105</f>
        <v>1.02</v>
      </c>
      <c r="BN107" s="61"/>
      <c r="BO107" s="61" t="str">
        <f t="shared" si="51"/>
        <v xml:space="preserve"> </v>
      </c>
      <c r="BP107" s="62" t="str">
        <f t="shared" si="42"/>
        <v xml:space="preserve"> </v>
      </c>
      <c r="BQ107" s="62" t="e">
        <f t="shared" si="43"/>
        <v>#VALUE!</v>
      </c>
      <c r="BR107" s="63">
        <f t="shared" si="44"/>
        <v>1</v>
      </c>
      <c r="BS107" s="64">
        <f t="shared" si="52"/>
        <v>1</v>
      </c>
      <c r="BT107" s="60">
        <f t="shared" si="45"/>
        <v>84685.709681005683</v>
      </c>
      <c r="BU107" s="33"/>
    </row>
    <row r="108" spans="2:73" s="22" customFormat="1" ht="13.5" x14ac:dyDescent="0.15">
      <c r="B108" s="563"/>
      <c r="C108" s="535">
        <v>88</v>
      </c>
      <c r="D108" s="536"/>
      <c r="E108" s="537">
        <f t="shared" si="33"/>
        <v>84685.709681005683</v>
      </c>
      <c r="F108" s="486"/>
      <c r="G108" s="486"/>
      <c r="H108" s="538"/>
      <c r="I108" s="485">
        <f t="shared" si="46"/>
        <v>64171.708202086462</v>
      </c>
      <c r="J108" s="486"/>
      <c r="K108" s="486"/>
      <c r="L108" s="538"/>
      <c r="M108" s="539">
        <f t="shared" si="47"/>
        <v>20514.001478919217</v>
      </c>
      <c r="N108" s="539"/>
      <c r="O108" s="539"/>
      <c r="P108" s="539"/>
      <c r="Q108" s="121">
        <f t="shared" si="48"/>
        <v>24552630.066500977</v>
      </c>
      <c r="R108" s="485"/>
      <c r="S108" s="530"/>
      <c r="T108" s="530"/>
      <c r="U108" s="531"/>
      <c r="V108" s="485"/>
      <c r="W108" s="530"/>
      <c r="X108" s="530"/>
      <c r="Y108" s="531"/>
      <c r="Z108" s="485"/>
      <c r="AA108" s="530"/>
      <c r="AB108" s="530"/>
      <c r="AC108" s="531"/>
      <c r="AD108" s="118">
        <f t="shared" si="55"/>
        <v>0</v>
      </c>
      <c r="AE108" s="532">
        <f t="shared" si="54"/>
        <v>2004972.5184294712</v>
      </c>
      <c r="AF108" s="533"/>
      <c r="AG108" s="533"/>
      <c r="AH108" s="534"/>
      <c r="AI108" s="485">
        <f t="shared" si="34"/>
        <v>24552630.066500977</v>
      </c>
      <c r="AJ108" s="486"/>
      <c r="AK108" s="486"/>
      <c r="AL108" s="486"/>
      <c r="AM108" s="487"/>
      <c r="AN108" s="527">
        <f t="shared" si="35"/>
        <v>1</v>
      </c>
      <c r="AO108" s="528"/>
      <c r="AP108" s="529"/>
      <c r="AQ108" s="26"/>
      <c r="AR108" s="26"/>
      <c r="AS108" s="26"/>
      <c r="AT108" s="469"/>
      <c r="AU108" s="469"/>
      <c r="AV108" s="469"/>
      <c r="AW108" s="469"/>
      <c r="AX108" s="27"/>
      <c r="AY108" s="27">
        <f t="shared" si="36"/>
        <v>0</v>
      </c>
      <c r="AZ108" s="27">
        <f t="shared" si="49"/>
        <v>0</v>
      </c>
      <c r="BA108" s="27">
        <f t="shared" si="50"/>
        <v>0</v>
      </c>
      <c r="BB108" s="27">
        <f t="shared" si="37"/>
        <v>0</v>
      </c>
      <c r="BC108" s="27">
        <f t="shared" si="38"/>
        <v>0</v>
      </c>
      <c r="BD108" s="27">
        <f t="shared" si="39"/>
        <v>64171.708202086462</v>
      </c>
      <c r="BE108" s="27">
        <f t="shared" si="40"/>
        <v>20514.001478919217</v>
      </c>
      <c r="BF108" s="27">
        <f t="shared" si="41"/>
        <v>0</v>
      </c>
      <c r="BG108" s="27"/>
      <c r="BH108" s="27"/>
      <c r="BI108" s="65">
        <f>BI105</f>
        <v>1</v>
      </c>
      <c r="BJ108" s="66">
        <f>BJ105</f>
        <v>0.95</v>
      </c>
      <c r="BK108" s="59">
        <f>BK105</f>
        <v>1.1000000000000001</v>
      </c>
      <c r="BL108" s="66">
        <f>BL105</f>
        <v>1.02</v>
      </c>
      <c r="BM108" s="67">
        <f>BM105</f>
        <v>1.02</v>
      </c>
      <c r="BN108" s="61"/>
      <c r="BO108" s="61" t="str">
        <f t="shared" si="51"/>
        <v xml:space="preserve"> </v>
      </c>
      <c r="BP108" s="62" t="str">
        <f t="shared" si="42"/>
        <v xml:space="preserve"> </v>
      </c>
      <c r="BQ108" s="62" t="e">
        <f t="shared" si="43"/>
        <v>#VALUE!</v>
      </c>
      <c r="BR108" s="63">
        <f t="shared" si="44"/>
        <v>1</v>
      </c>
      <c r="BS108" s="64">
        <f t="shared" si="52"/>
        <v>1</v>
      </c>
      <c r="BT108" s="60">
        <f t="shared" si="45"/>
        <v>84685.709681005683</v>
      </c>
      <c r="BU108" s="33"/>
    </row>
    <row r="109" spans="2:73" s="22" customFormat="1" ht="13.5" x14ac:dyDescent="0.15">
      <c r="B109" s="563"/>
      <c r="C109" s="535">
        <v>89</v>
      </c>
      <c r="D109" s="536"/>
      <c r="E109" s="537">
        <f t="shared" si="33"/>
        <v>84685.709681005683</v>
      </c>
      <c r="F109" s="486"/>
      <c r="G109" s="486"/>
      <c r="H109" s="538"/>
      <c r="I109" s="485">
        <f t="shared" si="46"/>
        <v>64225.184625588197</v>
      </c>
      <c r="J109" s="486"/>
      <c r="K109" s="486"/>
      <c r="L109" s="538"/>
      <c r="M109" s="539">
        <f t="shared" si="47"/>
        <v>20460.525055417482</v>
      </c>
      <c r="N109" s="539"/>
      <c r="O109" s="539"/>
      <c r="P109" s="539"/>
      <c r="Q109" s="121">
        <f t="shared" si="48"/>
        <v>24488404.881875388</v>
      </c>
      <c r="R109" s="485"/>
      <c r="S109" s="530"/>
      <c r="T109" s="530"/>
      <c r="U109" s="531"/>
      <c r="V109" s="485"/>
      <c r="W109" s="530"/>
      <c r="X109" s="530"/>
      <c r="Y109" s="531"/>
      <c r="Z109" s="485"/>
      <c r="AA109" s="530"/>
      <c r="AB109" s="530"/>
      <c r="AC109" s="531"/>
      <c r="AD109" s="118">
        <f t="shared" si="55"/>
        <v>0</v>
      </c>
      <c r="AE109" s="532">
        <f t="shared" si="54"/>
        <v>2025433.0434848887</v>
      </c>
      <c r="AF109" s="533"/>
      <c r="AG109" s="533"/>
      <c r="AH109" s="534"/>
      <c r="AI109" s="485">
        <f t="shared" si="34"/>
        <v>24488404.881875388</v>
      </c>
      <c r="AJ109" s="486"/>
      <c r="AK109" s="486"/>
      <c r="AL109" s="486"/>
      <c r="AM109" s="487"/>
      <c r="AN109" s="527">
        <f t="shared" si="35"/>
        <v>1</v>
      </c>
      <c r="AO109" s="528"/>
      <c r="AP109" s="529"/>
      <c r="AQ109" s="26"/>
      <c r="AR109" s="26"/>
      <c r="AS109" s="26"/>
      <c r="AT109" s="469"/>
      <c r="AU109" s="469"/>
      <c r="AV109" s="469"/>
      <c r="AW109" s="469"/>
      <c r="AX109" s="27"/>
      <c r="AY109" s="27">
        <f t="shared" si="36"/>
        <v>0</v>
      </c>
      <c r="AZ109" s="27">
        <f t="shared" si="49"/>
        <v>0</v>
      </c>
      <c r="BA109" s="27">
        <f t="shared" si="50"/>
        <v>0</v>
      </c>
      <c r="BB109" s="27">
        <f t="shared" si="37"/>
        <v>0</v>
      </c>
      <c r="BC109" s="27">
        <f t="shared" si="38"/>
        <v>0</v>
      </c>
      <c r="BD109" s="27">
        <f t="shared" si="39"/>
        <v>64225.184625588197</v>
      </c>
      <c r="BE109" s="27">
        <f t="shared" si="40"/>
        <v>20460.525055417482</v>
      </c>
      <c r="BF109" s="27">
        <f t="shared" si="41"/>
        <v>0</v>
      </c>
      <c r="BG109" s="27"/>
      <c r="BH109" s="27"/>
      <c r="BI109" s="65">
        <f>BI105</f>
        <v>1</v>
      </c>
      <c r="BJ109" s="66">
        <f>BJ105</f>
        <v>0.95</v>
      </c>
      <c r="BK109" s="59">
        <f>BK105</f>
        <v>1.1000000000000001</v>
      </c>
      <c r="BL109" s="66">
        <f>BL105</f>
        <v>1.02</v>
      </c>
      <c r="BM109" s="67">
        <f>BM105</f>
        <v>1.02</v>
      </c>
      <c r="BN109" s="61"/>
      <c r="BO109" s="61" t="str">
        <f t="shared" si="51"/>
        <v xml:space="preserve"> </v>
      </c>
      <c r="BP109" s="62" t="str">
        <f t="shared" si="42"/>
        <v xml:space="preserve"> </v>
      </c>
      <c r="BQ109" s="62" t="e">
        <f t="shared" si="43"/>
        <v>#VALUE!</v>
      </c>
      <c r="BR109" s="63">
        <f t="shared" si="44"/>
        <v>1</v>
      </c>
      <c r="BS109" s="64">
        <f t="shared" si="52"/>
        <v>1</v>
      </c>
      <c r="BT109" s="60">
        <f t="shared" si="45"/>
        <v>84685.709681005683</v>
      </c>
      <c r="BU109" s="33"/>
    </row>
    <row r="110" spans="2:73" s="22" customFormat="1" ht="13.5" x14ac:dyDescent="0.15">
      <c r="B110" s="563"/>
      <c r="C110" s="535">
        <v>90</v>
      </c>
      <c r="D110" s="536"/>
      <c r="E110" s="537">
        <f t="shared" si="33"/>
        <v>84685.709681005683</v>
      </c>
      <c r="F110" s="486"/>
      <c r="G110" s="486"/>
      <c r="H110" s="538"/>
      <c r="I110" s="485">
        <f t="shared" si="46"/>
        <v>64278.70561277619</v>
      </c>
      <c r="J110" s="486"/>
      <c r="K110" s="486"/>
      <c r="L110" s="538"/>
      <c r="M110" s="539">
        <f t="shared" si="47"/>
        <v>20407.004068229489</v>
      </c>
      <c r="N110" s="539"/>
      <c r="O110" s="539"/>
      <c r="P110" s="539"/>
      <c r="Q110" s="121">
        <f t="shared" si="48"/>
        <v>24424126.176262613</v>
      </c>
      <c r="R110" s="559">
        <f>IF((AD104-V104)&lt;0,AD104+Z110,IF(AD104-V104&lt;V104,AD104+Z110,R104))</f>
        <v>0</v>
      </c>
      <c r="S110" s="560"/>
      <c r="T110" s="560"/>
      <c r="U110" s="561"/>
      <c r="V110" s="485">
        <f>IF((AD104-V104)&lt;0,AD104,IF((AD104-V104)&gt;=0,R110-Z110))</f>
        <v>0</v>
      </c>
      <c r="W110" s="530"/>
      <c r="X110" s="530"/>
      <c r="Y110" s="531"/>
      <c r="Z110" s="485">
        <f>IF(AD104&gt;0,AD104*AN110/100/2,0)</f>
        <v>0</v>
      </c>
      <c r="AA110" s="530"/>
      <c r="AB110" s="530"/>
      <c r="AC110" s="531"/>
      <c r="AD110" s="118">
        <f t="shared" si="55"/>
        <v>0</v>
      </c>
      <c r="AE110" s="532">
        <f t="shared" si="54"/>
        <v>2045840.0475531183</v>
      </c>
      <c r="AF110" s="533"/>
      <c r="AG110" s="533"/>
      <c r="AH110" s="534"/>
      <c r="AI110" s="485">
        <f t="shared" si="34"/>
        <v>24424126.176262613</v>
      </c>
      <c r="AJ110" s="486"/>
      <c r="AK110" s="486"/>
      <c r="AL110" s="486"/>
      <c r="AM110" s="487"/>
      <c r="AN110" s="527">
        <f t="shared" si="35"/>
        <v>1</v>
      </c>
      <c r="AO110" s="528"/>
      <c r="AP110" s="529"/>
      <c r="AQ110" s="26"/>
      <c r="AR110" s="26"/>
      <c r="AS110" s="26"/>
      <c r="AT110" s="469"/>
      <c r="AU110" s="469"/>
      <c r="AV110" s="469"/>
      <c r="AW110" s="469"/>
      <c r="AX110" s="27"/>
      <c r="AY110" s="27">
        <f t="shared" si="36"/>
        <v>0</v>
      </c>
      <c r="AZ110" s="27">
        <f t="shared" si="49"/>
        <v>0</v>
      </c>
      <c r="BA110" s="27">
        <f t="shared" si="50"/>
        <v>0</v>
      </c>
      <c r="BB110" s="27">
        <f t="shared" si="37"/>
        <v>0</v>
      </c>
      <c r="BC110" s="27">
        <f t="shared" si="38"/>
        <v>0</v>
      </c>
      <c r="BD110" s="27">
        <f t="shared" si="39"/>
        <v>64278.70561277619</v>
      </c>
      <c r="BE110" s="27">
        <f t="shared" si="40"/>
        <v>20407.004068229489</v>
      </c>
      <c r="BF110" s="27">
        <f t="shared" si="41"/>
        <v>0</v>
      </c>
      <c r="BG110" s="27"/>
      <c r="BH110" s="27"/>
      <c r="BI110" s="65">
        <f>BI105</f>
        <v>1</v>
      </c>
      <c r="BJ110" s="66">
        <f>BJ105</f>
        <v>0.95</v>
      </c>
      <c r="BK110" s="59">
        <f>BK105</f>
        <v>1.1000000000000001</v>
      </c>
      <c r="BL110" s="66">
        <f>BL105</f>
        <v>1.02</v>
      </c>
      <c r="BM110" s="67">
        <f>BM105</f>
        <v>1.02</v>
      </c>
      <c r="BN110" s="61"/>
      <c r="BO110" s="61" t="str">
        <f t="shared" si="51"/>
        <v xml:space="preserve"> </v>
      </c>
      <c r="BP110" s="62" t="str">
        <f t="shared" si="42"/>
        <v xml:space="preserve"> </v>
      </c>
      <c r="BQ110" s="62" t="e">
        <f t="shared" si="43"/>
        <v>#VALUE!</v>
      </c>
      <c r="BR110" s="63">
        <f t="shared" si="44"/>
        <v>1</v>
      </c>
      <c r="BS110" s="64">
        <f t="shared" si="52"/>
        <v>1</v>
      </c>
      <c r="BT110" s="60">
        <f t="shared" si="45"/>
        <v>84685.709681005683</v>
      </c>
      <c r="BU110" s="33"/>
    </row>
    <row r="111" spans="2:73" s="22" customFormat="1" ht="13.5" x14ac:dyDescent="0.15">
      <c r="B111" s="563"/>
      <c r="C111" s="535">
        <v>91</v>
      </c>
      <c r="D111" s="536"/>
      <c r="E111" s="537">
        <f t="shared" si="33"/>
        <v>84685.709681005683</v>
      </c>
      <c r="F111" s="486"/>
      <c r="G111" s="486"/>
      <c r="H111" s="538"/>
      <c r="I111" s="485">
        <f t="shared" si="46"/>
        <v>64332.271200786839</v>
      </c>
      <c r="J111" s="486"/>
      <c r="K111" s="486"/>
      <c r="L111" s="538"/>
      <c r="M111" s="539">
        <f t="shared" si="47"/>
        <v>20353.438480218843</v>
      </c>
      <c r="N111" s="539"/>
      <c r="O111" s="539"/>
      <c r="P111" s="539"/>
      <c r="Q111" s="121">
        <f t="shared" si="48"/>
        <v>24359793.905061826</v>
      </c>
      <c r="R111" s="485"/>
      <c r="S111" s="530"/>
      <c r="T111" s="530"/>
      <c r="U111" s="531"/>
      <c r="V111" s="485"/>
      <c r="W111" s="530"/>
      <c r="X111" s="530"/>
      <c r="Y111" s="531"/>
      <c r="Z111" s="485"/>
      <c r="AA111" s="530"/>
      <c r="AB111" s="530"/>
      <c r="AC111" s="531"/>
      <c r="AD111" s="118">
        <f t="shared" si="55"/>
        <v>0</v>
      </c>
      <c r="AE111" s="532">
        <f t="shared" si="54"/>
        <v>2066193.4860333372</v>
      </c>
      <c r="AF111" s="533"/>
      <c r="AG111" s="533"/>
      <c r="AH111" s="534"/>
      <c r="AI111" s="485">
        <f t="shared" si="34"/>
        <v>24359793.905061826</v>
      </c>
      <c r="AJ111" s="486"/>
      <c r="AK111" s="486"/>
      <c r="AL111" s="486"/>
      <c r="AM111" s="487"/>
      <c r="AN111" s="527">
        <f t="shared" si="35"/>
        <v>1</v>
      </c>
      <c r="AO111" s="528"/>
      <c r="AP111" s="529"/>
      <c r="AQ111" s="26"/>
      <c r="AR111" s="26"/>
      <c r="AS111" s="26"/>
      <c r="AT111" s="469"/>
      <c r="AU111" s="469"/>
      <c r="AV111" s="469"/>
      <c r="AW111" s="469"/>
      <c r="AX111" s="27"/>
      <c r="AY111" s="27">
        <f t="shared" si="36"/>
        <v>0</v>
      </c>
      <c r="AZ111" s="27">
        <f t="shared" si="49"/>
        <v>0</v>
      </c>
      <c r="BA111" s="27">
        <f t="shared" si="50"/>
        <v>0</v>
      </c>
      <c r="BB111" s="27">
        <f t="shared" si="37"/>
        <v>0</v>
      </c>
      <c r="BC111" s="27">
        <f t="shared" si="38"/>
        <v>0</v>
      </c>
      <c r="BD111" s="27">
        <f t="shared" si="39"/>
        <v>64332.271200786839</v>
      </c>
      <c r="BE111" s="27">
        <f t="shared" si="40"/>
        <v>20353.438480218843</v>
      </c>
      <c r="BF111" s="27">
        <f t="shared" si="41"/>
        <v>0</v>
      </c>
      <c r="BG111" s="27"/>
      <c r="BH111" s="27"/>
      <c r="BI111" s="72">
        <f t="shared" ref="BI111:BL111" si="59">BI105</f>
        <v>1</v>
      </c>
      <c r="BJ111" s="72">
        <f t="shared" si="59"/>
        <v>0.95</v>
      </c>
      <c r="BK111" s="72">
        <f t="shared" si="59"/>
        <v>1.1000000000000001</v>
      </c>
      <c r="BL111" s="72">
        <f t="shared" si="59"/>
        <v>1.02</v>
      </c>
      <c r="BM111" s="73">
        <f>BM105</f>
        <v>1.02</v>
      </c>
      <c r="BN111" s="61"/>
      <c r="BO111" s="61" t="str">
        <f t="shared" si="51"/>
        <v xml:space="preserve"> </v>
      </c>
      <c r="BP111" s="62" t="str">
        <f t="shared" si="42"/>
        <v xml:space="preserve"> </v>
      </c>
      <c r="BQ111" s="62" t="e">
        <f t="shared" si="43"/>
        <v>#VALUE!</v>
      </c>
      <c r="BR111" s="63">
        <f t="shared" si="44"/>
        <v>1</v>
      </c>
      <c r="BS111" s="64">
        <f t="shared" si="52"/>
        <v>1</v>
      </c>
      <c r="BT111" s="60">
        <f t="shared" si="45"/>
        <v>84685.709681005683</v>
      </c>
      <c r="BU111" s="33"/>
    </row>
    <row r="112" spans="2:73" s="22" customFormat="1" ht="13.5" x14ac:dyDescent="0.15">
      <c r="B112" s="563"/>
      <c r="C112" s="535">
        <v>92</v>
      </c>
      <c r="D112" s="536"/>
      <c r="E112" s="537">
        <f t="shared" si="33"/>
        <v>84685.709681005683</v>
      </c>
      <c r="F112" s="486"/>
      <c r="G112" s="486"/>
      <c r="H112" s="538"/>
      <c r="I112" s="485">
        <f t="shared" si="46"/>
        <v>64385.881426787499</v>
      </c>
      <c r="J112" s="486"/>
      <c r="K112" s="486"/>
      <c r="L112" s="538"/>
      <c r="M112" s="539">
        <f t="shared" si="47"/>
        <v>20299.828254218188</v>
      </c>
      <c r="N112" s="539"/>
      <c r="O112" s="539"/>
      <c r="P112" s="539"/>
      <c r="Q112" s="121">
        <f t="shared" si="48"/>
        <v>24295408.023635037</v>
      </c>
      <c r="R112" s="485"/>
      <c r="S112" s="530"/>
      <c r="T112" s="530"/>
      <c r="U112" s="531"/>
      <c r="V112" s="485"/>
      <c r="W112" s="530"/>
      <c r="X112" s="530"/>
      <c r="Y112" s="531"/>
      <c r="Z112" s="485"/>
      <c r="AA112" s="530"/>
      <c r="AB112" s="530"/>
      <c r="AC112" s="531"/>
      <c r="AD112" s="118">
        <f t="shared" si="55"/>
        <v>0</v>
      </c>
      <c r="AE112" s="532">
        <f t="shared" si="54"/>
        <v>2086493.3142875554</v>
      </c>
      <c r="AF112" s="533"/>
      <c r="AG112" s="533"/>
      <c r="AH112" s="534"/>
      <c r="AI112" s="485">
        <f t="shared" si="34"/>
        <v>24295408.023635037</v>
      </c>
      <c r="AJ112" s="486"/>
      <c r="AK112" s="486"/>
      <c r="AL112" s="486"/>
      <c r="AM112" s="487"/>
      <c r="AN112" s="527">
        <f t="shared" si="35"/>
        <v>1</v>
      </c>
      <c r="AO112" s="528"/>
      <c r="AP112" s="529"/>
      <c r="AQ112" s="26"/>
      <c r="AR112" s="26"/>
      <c r="AS112" s="26"/>
      <c r="AT112" s="469"/>
      <c r="AU112" s="469"/>
      <c r="AV112" s="469"/>
      <c r="AW112" s="469"/>
      <c r="AX112" s="27"/>
      <c r="AY112" s="27">
        <f t="shared" si="36"/>
        <v>0</v>
      </c>
      <c r="AZ112" s="27">
        <f t="shared" si="49"/>
        <v>0</v>
      </c>
      <c r="BA112" s="27">
        <f t="shared" si="50"/>
        <v>0</v>
      </c>
      <c r="BB112" s="27">
        <f t="shared" si="37"/>
        <v>0</v>
      </c>
      <c r="BC112" s="27">
        <f t="shared" si="38"/>
        <v>0</v>
      </c>
      <c r="BD112" s="27">
        <f t="shared" si="39"/>
        <v>64385.881426787499</v>
      </c>
      <c r="BE112" s="27">
        <f t="shared" si="40"/>
        <v>20299.828254218188</v>
      </c>
      <c r="BF112" s="27">
        <f t="shared" si="41"/>
        <v>0</v>
      </c>
      <c r="BG112" s="27"/>
      <c r="BH112" s="27"/>
      <c r="BI112" s="65">
        <f>BI111</f>
        <v>1</v>
      </c>
      <c r="BJ112" s="66">
        <f>BJ111</f>
        <v>0.95</v>
      </c>
      <c r="BK112" s="59">
        <f>BK111</f>
        <v>1.1000000000000001</v>
      </c>
      <c r="BL112" s="66">
        <f>BL111</f>
        <v>1.02</v>
      </c>
      <c r="BM112" s="67">
        <f>BM111</f>
        <v>1.02</v>
      </c>
      <c r="BN112" s="61"/>
      <c r="BO112" s="61" t="str">
        <f t="shared" si="51"/>
        <v xml:space="preserve"> </v>
      </c>
      <c r="BP112" s="62" t="str">
        <f t="shared" si="42"/>
        <v xml:space="preserve"> </v>
      </c>
      <c r="BQ112" s="62" t="e">
        <f t="shared" si="43"/>
        <v>#VALUE!</v>
      </c>
      <c r="BR112" s="63">
        <f t="shared" si="44"/>
        <v>1</v>
      </c>
      <c r="BS112" s="64">
        <f t="shared" si="52"/>
        <v>1</v>
      </c>
      <c r="BT112" s="60">
        <f t="shared" si="45"/>
        <v>84685.709681005683</v>
      </c>
      <c r="BU112" s="33"/>
    </row>
    <row r="113" spans="2:73" s="22" customFormat="1" ht="13.5" x14ac:dyDescent="0.15">
      <c r="B113" s="563"/>
      <c r="C113" s="535">
        <v>93</v>
      </c>
      <c r="D113" s="536"/>
      <c r="E113" s="537">
        <f t="shared" si="33"/>
        <v>84685.709681005683</v>
      </c>
      <c r="F113" s="486"/>
      <c r="G113" s="486"/>
      <c r="H113" s="538"/>
      <c r="I113" s="485">
        <f t="shared" si="46"/>
        <v>64439.536327976486</v>
      </c>
      <c r="J113" s="486"/>
      <c r="K113" s="486"/>
      <c r="L113" s="538"/>
      <c r="M113" s="539">
        <f t="shared" si="47"/>
        <v>20246.173353029197</v>
      </c>
      <c r="N113" s="539"/>
      <c r="O113" s="539"/>
      <c r="P113" s="539"/>
      <c r="Q113" s="121">
        <f t="shared" si="48"/>
        <v>24230968.487307061</v>
      </c>
      <c r="R113" s="485"/>
      <c r="S113" s="530"/>
      <c r="T113" s="530"/>
      <c r="U113" s="531"/>
      <c r="V113" s="485"/>
      <c r="W113" s="530"/>
      <c r="X113" s="530"/>
      <c r="Y113" s="531"/>
      <c r="Z113" s="485"/>
      <c r="AA113" s="530"/>
      <c r="AB113" s="530"/>
      <c r="AC113" s="531"/>
      <c r="AD113" s="118">
        <f t="shared" si="55"/>
        <v>0</v>
      </c>
      <c r="AE113" s="532">
        <f t="shared" si="54"/>
        <v>2106739.4876405848</v>
      </c>
      <c r="AF113" s="533"/>
      <c r="AG113" s="533"/>
      <c r="AH113" s="534"/>
      <c r="AI113" s="485">
        <f t="shared" si="34"/>
        <v>24230968.487307061</v>
      </c>
      <c r="AJ113" s="486"/>
      <c r="AK113" s="486"/>
      <c r="AL113" s="486"/>
      <c r="AM113" s="487"/>
      <c r="AN113" s="527">
        <f t="shared" si="35"/>
        <v>1</v>
      </c>
      <c r="AO113" s="528"/>
      <c r="AP113" s="529"/>
      <c r="AQ113" s="26"/>
      <c r="AR113" s="26"/>
      <c r="AS113" s="26"/>
      <c r="AT113" s="469"/>
      <c r="AU113" s="469"/>
      <c r="AV113" s="469"/>
      <c r="AW113" s="469"/>
      <c r="AX113" s="27"/>
      <c r="AY113" s="27">
        <f t="shared" si="36"/>
        <v>0</v>
      </c>
      <c r="AZ113" s="27">
        <f t="shared" si="49"/>
        <v>0</v>
      </c>
      <c r="BA113" s="27">
        <f t="shared" si="50"/>
        <v>0</v>
      </c>
      <c r="BB113" s="27">
        <f t="shared" si="37"/>
        <v>0</v>
      </c>
      <c r="BC113" s="27">
        <f t="shared" si="38"/>
        <v>0</v>
      </c>
      <c r="BD113" s="27">
        <f t="shared" si="39"/>
        <v>64439.536327976486</v>
      </c>
      <c r="BE113" s="27">
        <f t="shared" si="40"/>
        <v>20246.173353029197</v>
      </c>
      <c r="BF113" s="27">
        <f t="shared" si="41"/>
        <v>0</v>
      </c>
      <c r="BG113" s="27"/>
      <c r="BH113" s="27"/>
      <c r="BI113" s="65">
        <f>BI111</f>
        <v>1</v>
      </c>
      <c r="BJ113" s="66">
        <f>BJ111</f>
        <v>0.95</v>
      </c>
      <c r="BK113" s="59">
        <f>BK111</f>
        <v>1.1000000000000001</v>
      </c>
      <c r="BL113" s="66">
        <f>BL111</f>
        <v>1.02</v>
      </c>
      <c r="BM113" s="67">
        <f>BM111</f>
        <v>1.02</v>
      </c>
      <c r="BN113" s="61"/>
      <c r="BO113" s="61" t="str">
        <f t="shared" si="51"/>
        <v xml:space="preserve"> </v>
      </c>
      <c r="BP113" s="62" t="str">
        <f t="shared" si="42"/>
        <v xml:space="preserve"> </v>
      </c>
      <c r="BQ113" s="62" t="e">
        <f t="shared" si="43"/>
        <v>#VALUE!</v>
      </c>
      <c r="BR113" s="63">
        <f t="shared" si="44"/>
        <v>1</v>
      </c>
      <c r="BS113" s="64">
        <f t="shared" si="52"/>
        <v>1</v>
      </c>
      <c r="BT113" s="60">
        <f t="shared" si="45"/>
        <v>84685.709681005683</v>
      </c>
      <c r="BU113" s="33"/>
    </row>
    <row r="114" spans="2:73" s="22" customFormat="1" ht="13.5" x14ac:dyDescent="0.15">
      <c r="B114" s="563"/>
      <c r="C114" s="535">
        <v>94</v>
      </c>
      <c r="D114" s="536"/>
      <c r="E114" s="537">
        <f t="shared" ref="E114:E140" si="60">IF(Q113=0,0,IF(Q113&lt;E113,Q113+M114,E113))</f>
        <v>84685.709681005683</v>
      </c>
      <c r="F114" s="486"/>
      <c r="G114" s="486"/>
      <c r="H114" s="538"/>
      <c r="I114" s="485">
        <f t="shared" si="46"/>
        <v>64493.235941583131</v>
      </c>
      <c r="J114" s="486"/>
      <c r="K114" s="486"/>
      <c r="L114" s="538"/>
      <c r="M114" s="539">
        <f t="shared" si="47"/>
        <v>20192.473739422549</v>
      </c>
      <c r="N114" s="539"/>
      <c r="O114" s="539"/>
      <c r="P114" s="539"/>
      <c r="Q114" s="121">
        <f t="shared" si="48"/>
        <v>24166475.251365479</v>
      </c>
      <c r="R114" s="485"/>
      <c r="S114" s="530"/>
      <c r="T114" s="530"/>
      <c r="U114" s="531"/>
      <c r="V114" s="485"/>
      <c r="W114" s="530"/>
      <c r="X114" s="530"/>
      <c r="Y114" s="531"/>
      <c r="Z114" s="485"/>
      <c r="AA114" s="530"/>
      <c r="AB114" s="530"/>
      <c r="AC114" s="531"/>
      <c r="AD114" s="118">
        <f t="shared" si="55"/>
        <v>0</v>
      </c>
      <c r="AE114" s="532">
        <f t="shared" si="54"/>
        <v>2126931.9613800072</v>
      </c>
      <c r="AF114" s="533"/>
      <c r="AG114" s="533"/>
      <c r="AH114" s="534"/>
      <c r="AI114" s="485">
        <f t="shared" si="34"/>
        <v>24166475.251365479</v>
      </c>
      <c r="AJ114" s="486"/>
      <c r="AK114" s="486"/>
      <c r="AL114" s="486"/>
      <c r="AM114" s="487"/>
      <c r="AN114" s="527">
        <f t="shared" si="35"/>
        <v>1</v>
      </c>
      <c r="AO114" s="528"/>
      <c r="AP114" s="529"/>
      <c r="AQ114" s="26"/>
      <c r="AR114" s="26"/>
      <c r="AS114" s="26"/>
      <c r="AT114" s="469"/>
      <c r="AU114" s="469"/>
      <c r="AV114" s="469"/>
      <c r="AW114" s="469"/>
      <c r="AX114" s="27"/>
      <c r="AY114" s="27">
        <f t="shared" si="36"/>
        <v>0</v>
      </c>
      <c r="AZ114" s="27">
        <f t="shared" si="49"/>
        <v>0</v>
      </c>
      <c r="BA114" s="27">
        <f t="shared" si="50"/>
        <v>0</v>
      </c>
      <c r="BB114" s="27">
        <f t="shared" si="37"/>
        <v>0</v>
      </c>
      <c r="BC114" s="27">
        <f t="shared" si="38"/>
        <v>0</v>
      </c>
      <c r="BD114" s="27">
        <f t="shared" si="39"/>
        <v>64493.235941583131</v>
      </c>
      <c r="BE114" s="27">
        <f t="shared" si="40"/>
        <v>20192.473739422549</v>
      </c>
      <c r="BF114" s="27">
        <f t="shared" si="41"/>
        <v>0</v>
      </c>
      <c r="BG114" s="27"/>
      <c r="BH114" s="27"/>
      <c r="BI114" s="65">
        <f>BI111</f>
        <v>1</v>
      </c>
      <c r="BJ114" s="66">
        <f>BJ111</f>
        <v>0.95</v>
      </c>
      <c r="BK114" s="59">
        <f>BK111</f>
        <v>1.1000000000000001</v>
      </c>
      <c r="BL114" s="66">
        <f>BL111</f>
        <v>1.02</v>
      </c>
      <c r="BM114" s="67">
        <f>BM111</f>
        <v>1.02</v>
      </c>
      <c r="BN114" s="61"/>
      <c r="BO114" s="61" t="str">
        <f t="shared" si="51"/>
        <v xml:space="preserve"> </v>
      </c>
      <c r="BP114" s="62" t="str">
        <f t="shared" si="42"/>
        <v xml:space="preserve"> </v>
      </c>
      <c r="BQ114" s="62" t="e">
        <f t="shared" si="43"/>
        <v>#VALUE!</v>
      </c>
      <c r="BR114" s="63">
        <f t="shared" si="44"/>
        <v>1</v>
      </c>
      <c r="BS114" s="64">
        <f t="shared" si="52"/>
        <v>1</v>
      </c>
      <c r="BT114" s="60">
        <f t="shared" si="45"/>
        <v>84685.709681005683</v>
      </c>
      <c r="BU114" s="33"/>
    </row>
    <row r="115" spans="2:73" s="22" customFormat="1" ht="13.5" x14ac:dyDescent="0.15">
      <c r="B115" s="563"/>
      <c r="C115" s="535">
        <v>95</v>
      </c>
      <c r="D115" s="536"/>
      <c r="E115" s="537">
        <f t="shared" si="60"/>
        <v>84685.709681005683</v>
      </c>
      <c r="F115" s="486"/>
      <c r="G115" s="486"/>
      <c r="H115" s="538"/>
      <c r="I115" s="485">
        <f t="shared" si="46"/>
        <v>64546.980304867786</v>
      </c>
      <c r="J115" s="486"/>
      <c r="K115" s="486"/>
      <c r="L115" s="538"/>
      <c r="M115" s="539">
        <f t="shared" si="47"/>
        <v>20138.729376137901</v>
      </c>
      <c r="N115" s="539"/>
      <c r="O115" s="539"/>
      <c r="P115" s="539"/>
      <c r="Q115" s="121">
        <f t="shared" si="48"/>
        <v>24101928.271060612</v>
      </c>
      <c r="R115" s="485"/>
      <c r="S115" s="530"/>
      <c r="T115" s="530"/>
      <c r="U115" s="531"/>
      <c r="V115" s="485"/>
      <c r="W115" s="530"/>
      <c r="X115" s="530"/>
      <c r="Y115" s="531"/>
      <c r="Z115" s="485"/>
      <c r="AA115" s="530"/>
      <c r="AB115" s="530"/>
      <c r="AC115" s="531"/>
      <c r="AD115" s="118">
        <f t="shared" si="55"/>
        <v>0</v>
      </c>
      <c r="AE115" s="532">
        <f t="shared" si="54"/>
        <v>2147070.6907561449</v>
      </c>
      <c r="AF115" s="533"/>
      <c r="AG115" s="533"/>
      <c r="AH115" s="534"/>
      <c r="AI115" s="485">
        <f t="shared" si="34"/>
        <v>24101928.271060612</v>
      </c>
      <c r="AJ115" s="486"/>
      <c r="AK115" s="486"/>
      <c r="AL115" s="486"/>
      <c r="AM115" s="487"/>
      <c r="AN115" s="527">
        <f t="shared" si="35"/>
        <v>1</v>
      </c>
      <c r="AO115" s="528"/>
      <c r="AP115" s="529"/>
      <c r="AQ115" s="26"/>
      <c r="AR115" s="26"/>
      <c r="AS115" s="26"/>
      <c r="AT115" s="469"/>
      <c r="AU115" s="469"/>
      <c r="AV115" s="469"/>
      <c r="AW115" s="469"/>
      <c r="AX115" s="27"/>
      <c r="AY115" s="27">
        <f t="shared" si="36"/>
        <v>0</v>
      </c>
      <c r="AZ115" s="27">
        <f t="shared" si="49"/>
        <v>0</v>
      </c>
      <c r="BA115" s="27">
        <f t="shared" si="50"/>
        <v>0</v>
      </c>
      <c r="BB115" s="27">
        <f t="shared" si="37"/>
        <v>0</v>
      </c>
      <c r="BC115" s="27">
        <f t="shared" si="38"/>
        <v>0</v>
      </c>
      <c r="BD115" s="27">
        <f t="shared" si="39"/>
        <v>64546.980304867786</v>
      </c>
      <c r="BE115" s="27">
        <f t="shared" si="40"/>
        <v>20138.729376137901</v>
      </c>
      <c r="BF115" s="27">
        <f t="shared" si="41"/>
        <v>0</v>
      </c>
      <c r="BG115" s="27"/>
      <c r="BH115" s="27"/>
      <c r="BI115" s="65">
        <f>BI111</f>
        <v>1</v>
      </c>
      <c r="BJ115" s="66">
        <f>BJ111</f>
        <v>0.95</v>
      </c>
      <c r="BK115" s="59">
        <f>BK111</f>
        <v>1.1000000000000001</v>
      </c>
      <c r="BL115" s="66">
        <f>BL111</f>
        <v>1.02</v>
      </c>
      <c r="BM115" s="67">
        <f>BM111</f>
        <v>1.02</v>
      </c>
      <c r="BN115" s="61"/>
      <c r="BO115" s="61" t="str">
        <f t="shared" si="51"/>
        <v xml:space="preserve"> </v>
      </c>
      <c r="BP115" s="62" t="str">
        <f t="shared" si="42"/>
        <v xml:space="preserve"> </v>
      </c>
      <c r="BQ115" s="62" t="e">
        <f t="shared" si="43"/>
        <v>#VALUE!</v>
      </c>
      <c r="BR115" s="63">
        <f t="shared" si="44"/>
        <v>1</v>
      </c>
      <c r="BS115" s="64">
        <f t="shared" si="52"/>
        <v>1</v>
      </c>
      <c r="BT115" s="60">
        <f t="shared" si="45"/>
        <v>84685.709681005683</v>
      </c>
      <c r="BU115" s="33"/>
    </row>
    <row r="116" spans="2:73" s="22" customFormat="1" ht="13.5" x14ac:dyDescent="0.15">
      <c r="B116" s="564"/>
      <c r="C116" s="518">
        <v>96</v>
      </c>
      <c r="D116" s="519"/>
      <c r="E116" s="520">
        <f t="shared" si="60"/>
        <v>84685.709681005683</v>
      </c>
      <c r="F116" s="521"/>
      <c r="G116" s="521"/>
      <c r="H116" s="522"/>
      <c r="I116" s="509">
        <f t="shared" si="46"/>
        <v>64600.769455121845</v>
      </c>
      <c r="J116" s="521"/>
      <c r="K116" s="521"/>
      <c r="L116" s="522"/>
      <c r="M116" s="523">
        <f t="shared" si="47"/>
        <v>20084.940225883842</v>
      </c>
      <c r="N116" s="523"/>
      <c r="O116" s="523"/>
      <c r="P116" s="523"/>
      <c r="Q116" s="123">
        <f t="shared" si="48"/>
        <v>24037327.501605488</v>
      </c>
      <c r="R116" s="509">
        <f>IF((AD110-V110)&lt;0,AD110+Z116,IF(AD110-V110&lt;V110,AD110+Z116,R110))</f>
        <v>0</v>
      </c>
      <c r="S116" s="510"/>
      <c r="T116" s="510"/>
      <c r="U116" s="511"/>
      <c r="V116" s="509">
        <f>IF((AD110-V110)&lt;0,AD110,IF((AD110-V110)&gt;=0,R116-Z116))</f>
        <v>0</v>
      </c>
      <c r="W116" s="510"/>
      <c r="X116" s="510"/>
      <c r="Y116" s="511"/>
      <c r="Z116" s="509">
        <f>IF(AD110&gt;0,AD110*AN116/100/2,0)</f>
        <v>0</v>
      </c>
      <c r="AA116" s="510"/>
      <c r="AB116" s="510"/>
      <c r="AC116" s="511"/>
      <c r="AD116" s="122">
        <f t="shared" si="55"/>
        <v>0</v>
      </c>
      <c r="AE116" s="512">
        <f t="shared" si="54"/>
        <v>2167155.6309820288</v>
      </c>
      <c r="AF116" s="513"/>
      <c r="AG116" s="513"/>
      <c r="AH116" s="514"/>
      <c r="AI116" s="485">
        <f t="shared" si="34"/>
        <v>24037327.501605488</v>
      </c>
      <c r="AJ116" s="486"/>
      <c r="AK116" s="486"/>
      <c r="AL116" s="486"/>
      <c r="AM116" s="487"/>
      <c r="AN116" s="515">
        <f t="shared" si="35"/>
        <v>1</v>
      </c>
      <c r="AO116" s="516"/>
      <c r="AP116" s="517"/>
      <c r="AQ116" s="25"/>
      <c r="AR116" s="25"/>
      <c r="AS116" s="25"/>
      <c r="AT116" s="469"/>
      <c r="AU116" s="469"/>
      <c r="AV116" s="469"/>
      <c r="AW116" s="469"/>
      <c r="AX116" s="27"/>
      <c r="AY116" s="27">
        <f t="shared" si="36"/>
        <v>0</v>
      </c>
      <c r="AZ116" s="27">
        <f t="shared" si="49"/>
        <v>0</v>
      </c>
      <c r="BA116" s="27">
        <f t="shared" si="50"/>
        <v>0</v>
      </c>
      <c r="BB116" s="27">
        <f t="shared" si="37"/>
        <v>0</v>
      </c>
      <c r="BC116" s="27">
        <f t="shared" si="38"/>
        <v>0</v>
      </c>
      <c r="BD116" s="27">
        <f t="shared" si="39"/>
        <v>64600.769455121845</v>
      </c>
      <c r="BE116" s="27">
        <f t="shared" si="40"/>
        <v>20084.940225883842</v>
      </c>
      <c r="BF116" s="27">
        <f t="shared" si="41"/>
        <v>0</v>
      </c>
      <c r="BG116" s="27"/>
      <c r="BH116" s="27"/>
      <c r="BI116" s="65">
        <f>BI111</f>
        <v>1</v>
      </c>
      <c r="BJ116" s="66">
        <f>BJ111</f>
        <v>0.95</v>
      </c>
      <c r="BK116" s="59">
        <f>BK111</f>
        <v>1.1000000000000001</v>
      </c>
      <c r="BL116" s="66">
        <f>BL111</f>
        <v>1.02</v>
      </c>
      <c r="BM116" s="67">
        <f>BM111</f>
        <v>1.02</v>
      </c>
      <c r="BN116" s="61"/>
      <c r="BO116" s="61" t="str">
        <f t="shared" si="51"/>
        <v xml:space="preserve"> </v>
      </c>
      <c r="BP116" s="62" t="str">
        <f t="shared" si="42"/>
        <v xml:space="preserve"> </v>
      </c>
      <c r="BQ116" s="62" t="e">
        <f t="shared" si="43"/>
        <v>#VALUE!</v>
      </c>
      <c r="BR116" s="63">
        <f t="shared" si="44"/>
        <v>1</v>
      </c>
      <c r="BS116" s="64">
        <f t="shared" si="52"/>
        <v>1</v>
      </c>
      <c r="BT116" s="60">
        <f t="shared" si="45"/>
        <v>84685.709681005683</v>
      </c>
      <c r="BU116" s="33"/>
    </row>
    <row r="117" spans="2:73" s="22" customFormat="1" ht="13.5" x14ac:dyDescent="0.15">
      <c r="B117" s="540">
        <v>9</v>
      </c>
      <c r="C117" s="543">
        <v>97</v>
      </c>
      <c r="D117" s="544"/>
      <c r="E117" s="499">
        <f t="shared" si="60"/>
        <v>84685.709681005683</v>
      </c>
      <c r="F117" s="471"/>
      <c r="G117" s="471"/>
      <c r="H117" s="472"/>
      <c r="I117" s="545">
        <f t="shared" si="46"/>
        <v>64654.603429667775</v>
      </c>
      <c r="J117" s="546"/>
      <c r="K117" s="546"/>
      <c r="L117" s="547"/>
      <c r="M117" s="548">
        <f t="shared" si="47"/>
        <v>20031.106251337907</v>
      </c>
      <c r="N117" s="548"/>
      <c r="O117" s="548"/>
      <c r="P117" s="477"/>
      <c r="Q117" s="48">
        <f t="shared" si="48"/>
        <v>23972672.898175821</v>
      </c>
      <c r="R117" s="549"/>
      <c r="S117" s="550"/>
      <c r="T117" s="550"/>
      <c r="U117" s="551"/>
      <c r="V117" s="549"/>
      <c r="W117" s="550"/>
      <c r="X117" s="550"/>
      <c r="Y117" s="551"/>
      <c r="Z117" s="549"/>
      <c r="AA117" s="550"/>
      <c r="AB117" s="550"/>
      <c r="AC117" s="551"/>
      <c r="AD117" s="114">
        <f t="shared" si="55"/>
        <v>0</v>
      </c>
      <c r="AE117" s="552">
        <f t="shared" si="54"/>
        <v>2187186.7372333668</v>
      </c>
      <c r="AF117" s="553"/>
      <c r="AG117" s="553"/>
      <c r="AH117" s="554"/>
      <c r="AI117" s="552">
        <f t="shared" si="34"/>
        <v>23972672.898175821</v>
      </c>
      <c r="AJ117" s="553"/>
      <c r="AK117" s="553"/>
      <c r="AL117" s="553"/>
      <c r="AM117" s="555"/>
      <c r="AN117" s="556">
        <f t="shared" si="35"/>
        <v>1</v>
      </c>
      <c r="AO117" s="557"/>
      <c r="AP117" s="558"/>
      <c r="AQ117" s="51"/>
      <c r="AR117" s="51"/>
      <c r="AS117" s="51"/>
      <c r="AT117" s="469"/>
      <c r="AU117" s="469"/>
      <c r="AV117" s="469"/>
      <c r="AW117" s="469"/>
      <c r="AX117" s="27"/>
      <c r="AY117" s="27">
        <f t="shared" si="36"/>
        <v>0</v>
      </c>
      <c r="AZ117" s="27">
        <f t="shared" si="49"/>
        <v>0</v>
      </c>
      <c r="BA117" s="27">
        <f t="shared" si="50"/>
        <v>0</v>
      </c>
      <c r="BB117" s="27">
        <f t="shared" si="37"/>
        <v>0</v>
      </c>
      <c r="BC117" s="27">
        <f t="shared" si="38"/>
        <v>0</v>
      </c>
      <c r="BD117" s="27">
        <f t="shared" si="39"/>
        <v>64654.603429667775</v>
      </c>
      <c r="BE117" s="27">
        <f t="shared" si="40"/>
        <v>20031.106251337907</v>
      </c>
      <c r="BF117" s="27">
        <f t="shared" si="41"/>
        <v>0</v>
      </c>
      <c r="BG117" s="27"/>
      <c r="BH117" s="27"/>
      <c r="BI117" s="72">
        <f t="shared" ref="BI117:BL117" si="61">BI111</f>
        <v>1</v>
      </c>
      <c r="BJ117" s="72">
        <f t="shared" si="61"/>
        <v>0.95</v>
      </c>
      <c r="BK117" s="72">
        <f t="shared" si="61"/>
        <v>1.1000000000000001</v>
      </c>
      <c r="BL117" s="72">
        <f t="shared" si="61"/>
        <v>1.02</v>
      </c>
      <c r="BM117" s="73">
        <f>BM111</f>
        <v>1.02</v>
      </c>
      <c r="BN117" s="61"/>
      <c r="BO117" s="61" t="str">
        <f t="shared" si="51"/>
        <v xml:space="preserve"> </v>
      </c>
      <c r="BP117" s="62" t="str">
        <f t="shared" si="42"/>
        <v xml:space="preserve"> </v>
      </c>
      <c r="BQ117" s="62" t="e">
        <f t="shared" si="43"/>
        <v>#VALUE!</v>
      </c>
      <c r="BR117" s="63">
        <f t="shared" si="44"/>
        <v>1</v>
      </c>
      <c r="BS117" s="64">
        <f t="shared" si="52"/>
        <v>1</v>
      </c>
      <c r="BT117" s="60">
        <f t="shared" si="45"/>
        <v>84685.709681005683</v>
      </c>
      <c r="BU117" s="33"/>
    </row>
    <row r="118" spans="2:73" s="22" customFormat="1" ht="13.5" x14ac:dyDescent="0.15">
      <c r="B118" s="541"/>
      <c r="C118" s="497">
        <v>98</v>
      </c>
      <c r="D118" s="498"/>
      <c r="E118" s="499">
        <f t="shared" si="60"/>
        <v>84685.709681005683</v>
      </c>
      <c r="F118" s="471"/>
      <c r="G118" s="471"/>
      <c r="H118" s="472"/>
      <c r="I118" s="470">
        <f t="shared" si="46"/>
        <v>64708.482265859166</v>
      </c>
      <c r="J118" s="471"/>
      <c r="K118" s="471"/>
      <c r="L118" s="472"/>
      <c r="M118" s="473">
        <f t="shared" si="47"/>
        <v>19977.227415146517</v>
      </c>
      <c r="N118" s="473"/>
      <c r="O118" s="473"/>
      <c r="P118" s="474"/>
      <c r="Q118" s="47">
        <f t="shared" si="48"/>
        <v>23907964.415909961</v>
      </c>
      <c r="R118" s="470"/>
      <c r="S118" s="475"/>
      <c r="T118" s="475"/>
      <c r="U118" s="476"/>
      <c r="V118" s="470"/>
      <c r="W118" s="475"/>
      <c r="X118" s="475"/>
      <c r="Y118" s="476"/>
      <c r="Z118" s="470"/>
      <c r="AA118" s="475"/>
      <c r="AB118" s="475"/>
      <c r="AC118" s="476"/>
      <c r="AD118" s="117">
        <f t="shared" si="55"/>
        <v>0</v>
      </c>
      <c r="AE118" s="477">
        <f t="shared" si="54"/>
        <v>2207163.9646485131</v>
      </c>
      <c r="AF118" s="478"/>
      <c r="AG118" s="478"/>
      <c r="AH118" s="479"/>
      <c r="AI118" s="474">
        <f t="shared" si="34"/>
        <v>23907964.415909961</v>
      </c>
      <c r="AJ118" s="480"/>
      <c r="AK118" s="480"/>
      <c r="AL118" s="480"/>
      <c r="AM118" s="481"/>
      <c r="AN118" s="482">
        <f t="shared" si="35"/>
        <v>1</v>
      </c>
      <c r="AO118" s="483"/>
      <c r="AP118" s="484"/>
      <c r="AQ118" s="26"/>
      <c r="AR118" s="26"/>
      <c r="AS118" s="26"/>
      <c r="AT118" s="469"/>
      <c r="AU118" s="469"/>
      <c r="AV118" s="469"/>
      <c r="AW118" s="469"/>
      <c r="AX118" s="27"/>
      <c r="AY118" s="27">
        <f t="shared" si="36"/>
        <v>0</v>
      </c>
      <c r="AZ118" s="27">
        <f t="shared" si="49"/>
        <v>0</v>
      </c>
      <c r="BA118" s="27">
        <f t="shared" si="50"/>
        <v>0</v>
      </c>
      <c r="BB118" s="27">
        <f t="shared" si="37"/>
        <v>0</v>
      </c>
      <c r="BC118" s="27">
        <f t="shared" si="38"/>
        <v>0</v>
      </c>
      <c r="BD118" s="27">
        <f t="shared" si="39"/>
        <v>64708.482265859166</v>
      </c>
      <c r="BE118" s="27">
        <f t="shared" si="40"/>
        <v>19977.227415146517</v>
      </c>
      <c r="BF118" s="27">
        <f t="shared" si="41"/>
        <v>0</v>
      </c>
      <c r="BG118" s="27"/>
      <c r="BH118" s="27"/>
      <c r="BI118" s="65">
        <f>BI117</f>
        <v>1</v>
      </c>
      <c r="BJ118" s="66">
        <f>BJ117</f>
        <v>0.95</v>
      </c>
      <c r="BK118" s="59">
        <f>BK117</f>
        <v>1.1000000000000001</v>
      </c>
      <c r="BL118" s="66">
        <f>BL117</f>
        <v>1.02</v>
      </c>
      <c r="BM118" s="67">
        <f>BM117</f>
        <v>1.02</v>
      </c>
      <c r="BN118" s="61"/>
      <c r="BO118" s="61" t="str">
        <f t="shared" si="51"/>
        <v xml:space="preserve"> </v>
      </c>
      <c r="BP118" s="62" t="str">
        <f t="shared" si="42"/>
        <v xml:space="preserve"> </v>
      </c>
      <c r="BQ118" s="62" t="e">
        <f t="shared" si="43"/>
        <v>#VALUE!</v>
      </c>
      <c r="BR118" s="63">
        <f t="shared" si="44"/>
        <v>1</v>
      </c>
      <c r="BS118" s="64">
        <f t="shared" si="52"/>
        <v>1</v>
      </c>
      <c r="BT118" s="60">
        <f t="shared" si="45"/>
        <v>84685.709681005683</v>
      </c>
      <c r="BU118" s="33"/>
    </row>
    <row r="119" spans="2:73" s="22" customFormat="1" ht="13.5" x14ac:dyDescent="0.15">
      <c r="B119" s="541"/>
      <c r="C119" s="497">
        <v>99</v>
      </c>
      <c r="D119" s="498"/>
      <c r="E119" s="499">
        <f t="shared" si="60"/>
        <v>84685.709681005683</v>
      </c>
      <c r="F119" s="471"/>
      <c r="G119" s="471"/>
      <c r="H119" s="472"/>
      <c r="I119" s="470">
        <f t="shared" si="46"/>
        <v>64762.406001080715</v>
      </c>
      <c r="J119" s="471"/>
      <c r="K119" s="471"/>
      <c r="L119" s="472"/>
      <c r="M119" s="473">
        <f t="shared" si="47"/>
        <v>19923.303679924968</v>
      </c>
      <c r="N119" s="473"/>
      <c r="O119" s="473"/>
      <c r="P119" s="474"/>
      <c r="Q119" s="47">
        <f t="shared" si="48"/>
        <v>23843202.009908881</v>
      </c>
      <c r="R119" s="470"/>
      <c r="S119" s="475"/>
      <c r="T119" s="475"/>
      <c r="U119" s="476"/>
      <c r="V119" s="470"/>
      <c r="W119" s="475"/>
      <c r="X119" s="475"/>
      <c r="Y119" s="476"/>
      <c r="Z119" s="470"/>
      <c r="AA119" s="475"/>
      <c r="AB119" s="475"/>
      <c r="AC119" s="476"/>
      <c r="AD119" s="117">
        <f t="shared" si="55"/>
        <v>0</v>
      </c>
      <c r="AE119" s="477">
        <f t="shared" si="54"/>
        <v>2227087.268328438</v>
      </c>
      <c r="AF119" s="478"/>
      <c r="AG119" s="478"/>
      <c r="AH119" s="479"/>
      <c r="AI119" s="474">
        <f t="shared" si="34"/>
        <v>23843202.009908881</v>
      </c>
      <c r="AJ119" s="480"/>
      <c r="AK119" s="480"/>
      <c r="AL119" s="480"/>
      <c r="AM119" s="481"/>
      <c r="AN119" s="482">
        <f t="shared" si="35"/>
        <v>1</v>
      </c>
      <c r="AO119" s="483"/>
      <c r="AP119" s="484"/>
      <c r="AQ119" s="26"/>
      <c r="AR119" s="26"/>
      <c r="AS119" s="26"/>
      <c r="AT119" s="469"/>
      <c r="AU119" s="469"/>
      <c r="AV119" s="469"/>
      <c r="AW119" s="469"/>
      <c r="AX119" s="27"/>
      <c r="AY119" s="27">
        <f t="shared" si="36"/>
        <v>0</v>
      </c>
      <c r="AZ119" s="27">
        <f t="shared" si="49"/>
        <v>0</v>
      </c>
      <c r="BA119" s="27">
        <f t="shared" si="50"/>
        <v>0</v>
      </c>
      <c r="BB119" s="27">
        <f t="shared" si="37"/>
        <v>0</v>
      </c>
      <c r="BC119" s="27">
        <f t="shared" si="38"/>
        <v>0</v>
      </c>
      <c r="BD119" s="27">
        <f t="shared" si="39"/>
        <v>64762.406001080715</v>
      </c>
      <c r="BE119" s="27">
        <f t="shared" si="40"/>
        <v>19923.303679924968</v>
      </c>
      <c r="BF119" s="27">
        <f t="shared" si="41"/>
        <v>0</v>
      </c>
      <c r="BG119" s="27"/>
      <c r="BH119" s="27"/>
      <c r="BI119" s="65">
        <f>BI117</f>
        <v>1</v>
      </c>
      <c r="BJ119" s="66">
        <f>BJ117</f>
        <v>0.95</v>
      </c>
      <c r="BK119" s="59">
        <f>BK117</f>
        <v>1.1000000000000001</v>
      </c>
      <c r="BL119" s="66">
        <f>BL117</f>
        <v>1.02</v>
      </c>
      <c r="BM119" s="67">
        <f>BM117</f>
        <v>1.02</v>
      </c>
      <c r="BN119" s="61"/>
      <c r="BO119" s="61" t="str">
        <f t="shared" si="51"/>
        <v xml:space="preserve"> </v>
      </c>
      <c r="BP119" s="62" t="str">
        <f t="shared" si="42"/>
        <v xml:space="preserve"> </v>
      </c>
      <c r="BQ119" s="62" t="e">
        <f t="shared" si="43"/>
        <v>#VALUE!</v>
      </c>
      <c r="BR119" s="63">
        <f t="shared" si="44"/>
        <v>1</v>
      </c>
      <c r="BS119" s="64">
        <f t="shared" si="52"/>
        <v>1</v>
      </c>
      <c r="BT119" s="60">
        <f t="shared" si="45"/>
        <v>84685.709681005683</v>
      </c>
      <c r="BU119" s="33"/>
    </row>
    <row r="120" spans="2:73" s="22" customFormat="1" ht="13.5" x14ac:dyDescent="0.15">
      <c r="B120" s="541"/>
      <c r="C120" s="497">
        <v>100</v>
      </c>
      <c r="D120" s="498"/>
      <c r="E120" s="499">
        <f t="shared" si="60"/>
        <v>84685.709681005683</v>
      </c>
      <c r="F120" s="471"/>
      <c r="G120" s="471"/>
      <c r="H120" s="472"/>
      <c r="I120" s="470">
        <f t="shared" si="46"/>
        <v>64816.374672748279</v>
      </c>
      <c r="J120" s="471"/>
      <c r="K120" s="471"/>
      <c r="L120" s="472"/>
      <c r="M120" s="473">
        <f t="shared" si="47"/>
        <v>19869.3350082574</v>
      </c>
      <c r="N120" s="473"/>
      <c r="O120" s="473"/>
      <c r="P120" s="474"/>
      <c r="Q120" s="47">
        <f t="shared" si="48"/>
        <v>23778385.635236133</v>
      </c>
      <c r="R120" s="470"/>
      <c r="S120" s="475"/>
      <c r="T120" s="475"/>
      <c r="U120" s="476"/>
      <c r="V120" s="470"/>
      <c r="W120" s="475"/>
      <c r="X120" s="475"/>
      <c r="Y120" s="476"/>
      <c r="Z120" s="470"/>
      <c r="AA120" s="475"/>
      <c r="AB120" s="475"/>
      <c r="AC120" s="476"/>
      <c r="AD120" s="117">
        <f t="shared" si="55"/>
        <v>0</v>
      </c>
      <c r="AE120" s="477">
        <f t="shared" si="54"/>
        <v>2246956.6033366956</v>
      </c>
      <c r="AF120" s="478"/>
      <c r="AG120" s="478"/>
      <c r="AH120" s="479"/>
      <c r="AI120" s="474">
        <f t="shared" si="34"/>
        <v>23778385.635236133</v>
      </c>
      <c r="AJ120" s="480"/>
      <c r="AK120" s="480"/>
      <c r="AL120" s="480"/>
      <c r="AM120" s="481"/>
      <c r="AN120" s="482">
        <f t="shared" si="35"/>
        <v>1</v>
      </c>
      <c r="AO120" s="483"/>
      <c r="AP120" s="484"/>
      <c r="AQ120" s="26"/>
      <c r="AR120" s="26"/>
      <c r="AS120" s="26"/>
      <c r="AT120" s="469"/>
      <c r="AU120" s="469"/>
      <c r="AV120" s="469"/>
      <c r="AW120" s="469"/>
      <c r="AX120" s="27"/>
      <c r="AY120" s="27">
        <f t="shared" si="36"/>
        <v>0</v>
      </c>
      <c r="AZ120" s="27">
        <f t="shared" si="49"/>
        <v>0</v>
      </c>
      <c r="BA120" s="27">
        <f t="shared" si="50"/>
        <v>0</v>
      </c>
      <c r="BB120" s="27">
        <f t="shared" si="37"/>
        <v>0</v>
      </c>
      <c r="BC120" s="27">
        <f t="shared" si="38"/>
        <v>0</v>
      </c>
      <c r="BD120" s="27">
        <f t="shared" si="39"/>
        <v>64816.374672748279</v>
      </c>
      <c r="BE120" s="27">
        <f t="shared" si="40"/>
        <v>19869.3350082574</v>
      </c>
      <c r="BF120" s="27">
        <f t="shared" si="41"/>
        <v>0</v>
      </c>
      <c r="BG120" s="27"/>
      <c r="BH120" s="27"/>
      <c r="BI120" s="65">
        <f>BI117</f>
        <v>1</v>
      </c>
      <c r="BJ120" s="66">
        <f>BJ117</f>
        <v>0.95</v>
      </c>
      <c r="BK120" s="59">
        <f>BK117</f>
        <v>1.1000000000000001</v>
      </c>
      <c r="BL120" s="66">
        <f>BL117</f>
        <v>1.02</v>
      </c>
      <c r="BM120" s="67">
        <f>BM117</f>
        <v>1.02</v>
      </c>
      <c r="BN120" s="61"/>
      <c r="BO120" s="61" t="str">
        <f t="shared" si="51"/>
        <v xml:space="preserve"> </v>
      </c>
      <c r="BP120" s="62" t="str">
        <f t="shared" si="42"/>
        <v xml:space="preserve"> </v>
      </c>
      <c r="BQ120" s="62" t="e">
        <f t="shared" si="43"/>
        <v>#VALUE!</v>
      </c>
      <c r="BR120" s="63">
        <f t="shared" si="44"/>
        <v>1</v>
      </c>
      <c r="BS120" s="64">
        <f t="shared" si="52"/>
        <v>1</v>
      </c>
      <c r="BT120" s="60">
        <f t="shared" si="45"/>
        <v>84685.709681005683</v>
      </c>
      <c r="BU120" s="33"/>
    </row>
    <row r="121" spans="2:73" s="22" customFormat="1" ht="13.5" x14ac:dyDescent="0.15">
      <c r="B121" s="541"/>
      <c r="C121" s="497">
        <v>101</v>
      </c>
      <c r="D121" s="498"/>
      <c r="E121" s="499">
        <f t="shared" si="60"/>
        <v>84685.709681005683</v>
      </c>
      <c r="F121" s="471"/>
      <c r="G121" s="471"/>
      <c r="H121" s="472"/>
      <c r="I121" s="470">
        <f t="shared" si="46"/>
        <v>64870.388318308906</v>
      </c>
      <c r="J121" s="471"/>
      <c r="K121" s="471"/>
      <c r="L121" s="472"/>
      <c r="M121" s="473">
        <f t="shared" si="47"/>
        <v>19815.321362696777</v>
      </c>
      <c r="N121" s="473"/>
      <c r="O121" s="473"/>
      <c r="P121" s="474"/>
      <c r="Q121" s="47">
        <f t="shared" si="48"/>
        <v>23713515.246917825</v>
      </c>
      <c r="R121" s="470"/>
      <c r="S121" s="475"/>
      <c r="T121" s="475"/>
      <c r="U121" s="476"/>
      <c r="V121" s="470"/>
      <c r="W121" s="475"/>
      <c r="X121" s="475"/>
      <c r="Y121" s="476"/>
      <c r="Z121" s="470"/>
      <c r="AA121" s="475"/>
      <c r="AB121" s="475"/>
      <c r="AC121" s="476"/>
      <c r="AD121" s="117">
        <f t="shared" si="55"/>
        <v>0</v>
      </c>
      <c r="AE121" s="477">
        <f t="shared" si="54"/>
        <v>2266771.9246993922</v>
      </c>
      <c r="AF121" s="478"/>
      <c r="AG121" s="478"/>
      <c r="AH121" s="479"/>
      <c r="AI121" s="474">
        <f t="shared" si="34"/>
        <v>23713515.246917825</v>
      </c>
      <c r="AJ121" s="480"/>
      <c r="AK121" s="480"/>
      <c r="AL121" s="480"/>
      <c r="AM121" s="481"/>
      <c r="AN121" s="482">
        <f t="shared" si="35"/>
        <v>1</v>
      </c>
      <c r="AO121" s="483"/>
      <c r="AP121" s="484"/>
      <c r="AQ121" s="26"/>
      <c r="AR121" s="26"/>
      <c r="AS121" s="26"/>
      <c r="AT121" s="469"/>
      <c r="AU121" s="469"/>
      <c r="AV121" s="469"/>
      <c r="AW121" s="469"/>
      <c r="AX121" s="27"/>
      <c r="AY121" s="27">
        <f t="shared" si="36"/>
        <v>0</v>
      </c>
      <c r="AZ121" s="27">
        <f t="shared" si="49"/>
        <v>0</v>
      </c>
      <c r="BA121" s="27">
        <f t="shared" si="50"/>
        <v>0</v>
      </c>
      <c r="BB121" s="27">
        <f t="shared" si="37"/>
        <v>0</v>
      </c>
      <c r="BC121" s="27">
        <f t="shared" si="38"/>
        <v>0</v>
      </c>
      <c r="BD121" s="27">
        <f t="shared" si="39"/>
        <v>64870.388318308906</v>
      </c>
      <c r="BE121" s="27">
        <f t="shared" si="40"/>
        <v>19815.321362696777</v>
      </c>
      <c r="BF121" s="27">
        <f t="shared" si="41"/>
        <v>0</v>
      </c>
      <c r="BG121" s="27"/>
      <c r="BH121" s="27"/>
      <c r="BI121" s="65">
        <f>BI117</f>
        <v>1</v>
      </c>
      <c r="BJ121" s="66">
        <f>BJ117</f>
        <v>0.95</v>
      </c>
      <c r="BK121" s="59">
        <f>BK117</f>
        <v>1.1000000000000001</v>
      </c>
      <c r="BL121" s="66">
        <f>BL117</f>
        <v>1.02</v>
      </c>
      <c r="BM121" s="67">
        <f>BM117</f>
        <v>1.02</v>
      </c>
      <c r="BN121" s="61"/>
      <c r="BO121" s="61" t="str">
        <f t="shared" si="51"/>
        <v xml:space="preserve"> </v>
      </c>
      <c r="BP121" s="62" t="str">
        <f t="shared" si="42"/>
        <v xml:space="preserve"> </v>
      </c>
      <c r="BQ121" s="62" t="e">
        <f t="shared" si="43"/>
        <v>#VALUE!</v>
      </c>
      <c r="BR121" s="63">
        <f t="shared" si="44"/>
        <v>1</v>
      </c>
      <c r="BS121" s="64">
        <f t="shared" si="52"/>
        <v>1</v>
      </c>
      <c r="BT121" s="60">
        <f t="shared" si="45"/>
        <v>84685.709681005683</v>
      </c>
      <c r="BU121" s="33"/>
    </row>
    <row r="122" spans="2:73" s="22" customFormat="1" ht="13.5" x14ac:dyDescent="0.15">
      <c r="B122" s="541"/>
      <c r="C122" s="497">
        <v>102</v>
      </c>
      <c r="D122" s="498"/>
      <c r="E122" s="499">
        <f t="shared" si="60"/>
        <v>84685.709681005683</v>
      </c>
      <c r="F122" s="471"/>
      <c r="G122" s="471"/>
      <c r="H122" s="472"/>
      <c r="I122" s="470">
        <f t="shared" si="46"/>
        <v>64924.446975240833</v>
      </c>
      <c r="J122" s="471"/>
      <c r="K122" s="471"/>
      <c r="L122" s="472"/>
      <c r="M122" s="473">
        <f t="shared" si="47"/>
        <v>19761.262705764853</v>
      </c>
      <c r="N122" s="473"/>
      <c r="O122" s="473"/>
      <c r="P122" s="474"/>
      <c r="Q122" s="47">
        <f t="shared" si="48"/>
        <v>23648590.799942583</v>
      </c>
      <c r="R122" s="524">
        <f>IF((AD116-V116)&lt;0,AD116+Z122,IF(AD116-V116&lt;V116,AD116+Z122,R116))</f>
        <v>0</v>
      </c>
      <c r="S122" s="525"/>
      <c r="T122" s="525"/>
      <c r="U122" s="526"/>
      <c r="V122" s="470">
        <f>IF((AD116-V116)&lt;0,AD116,IF((AD116-V116)&gt;=0,R122-Z122))</f>
        <v>0</v>
      </c>
      <c r="W122" s="475"/>
      <c r="X122" s="475"/>
      <c r="Y122" s="476"/>
      <c r="Z122" s="470">
        <f>IF(AD116&gt;0,AD116*AN122/100/2,0)</f>
        <v>0</v>
      </c>
      <c r="AA122" s="475"/>
      <c r="AB122" s="475"/>
      <c r="AC122" s="476"/>
      <c r="AD122" s="117">
        <f t="shared" si="55"/>
        <v>0</v>
      </c>
      <c r="AE122" s="477">
        <f t="shared" si="54"/>
        <v>2286533.1874051569</v>
      </c>
      <c r="AF122" s="478"/>
      <c r="AG122" s="478"/>
      <c r="AH122" s="479"/>
      <c r="AI122" s="474">
        <f t="shared" si="34"/>
        <v>23648590.799942583</v>
      </c>
      <c r="AJ122" s="480"/>
      <c r="AK122" s="480"/>
      <c r="AL122" s="480"/>
      <c r="AM122" s="481"/>
      <c r="AN122" s="482">
        <f t="shared" si="35"/>
        <v>1</v>
      </c>
      <c r="AO122" s="483"/>
      <c r="AP122" s="484"/>
      <c r="AQ122" s="26"/>
      <c r="AR122" s="26"/>
      <c r="AS122" s="26"/>
      <c r="AT122" s="469"/>
      <c r="AU122" s="469"/>
      <c r="AV122" s="469"/>
      <c r="AW122" s="469"/>
      <c r="AX122" s="27"/>
      <c r="AY122" s="27">
        <f t="shared" si="36"/>
        <v>0</v>
      </c>
      <c r="AZ122" s="27">
        <f t="shared" si="49"/>
        <v>0</v>
      </c>
      <c r="BA122" s="27">
        <f t="shared" si="50"/>
        <v>0</v>
      </c>
      <c r="BB122" s="27">
        <f t="shared" si="37"/>
        <v>0</v>
      </c>
      <c r="BC122" s="27">
        <f t="shared" si="38"/>
        <v>0</v>
      </c>
      <c r="BD122" s="27">
        <f t="shared" si="39"/>
        <v>64924.446975240833</v>
      </c>
      <c r="BE122" s="27">
        <f t="shared" si="40"/>
        <v>19761.262705764853</v>
      </c>
      <c r="BF122" s="27">
        <f t="shared" si="41"/>
        <v>0</v>
      </c>
      <c r="BG122" s="27"/>
      <c r="BH122" s="27"/>
      <c r="BI122" s="65">
        <f>BI117</f>
        <v>1</v>
      </c>
      <c r="BJ122" s="66">
        <f>BJ117</f>
        <v>0.95</v>
      </c>
      <c r="BK122" s="59">
        <f>BK117</f>
        <v>1.1000000000000001</v>
      </c>
      <c r="BL122" s="66">
        <f>BL117</f>
        <v>1.02</v>
      </c>
      <c r="BM122" s="67">
        <f>BM117</f>
        <v>1.02</v>
      </c>
      <c r="BN122" s="61"/>
      <c r="BO122" s="61" t="str">
        <f t="shared" si="51"/>
        <v xml:space="preserve"> </v>
      </c>
      <c r="BP122" s="62" t="str">
        <f t="shared" si="42"/>
        <v xml:space="preserve"> </v>
      </c>
      <c r="BQ122" s="62" t="e">
        <f t="shared" si="43"/>
        <v>#VALUE!</v>
      </c>
      <c r="BR122" s="63">
        <f t="shared" si="44"/>
        <v>1</v>
      </c>
      <c r="BS122" s="64">
        <f t="shared" si="52"/>
        <v>1</v>
      </c>
      <c r="BT122" s="60">
        <f t="shared" si="45"/>
        <v>84685.709681005683</v>
      </c>
      <c r="BU122" s="33"/>
    </row>
    <row r="123" spans="2:73" s="22" customFormat="1" ht="13.5" x14ac:dyDescent="0.15">
      <c r="B123" s="541"/>
      <c r="C123" s="497">
        <v>103</v>
      </c>
      <c r="D123" s="498"/>
      <c r="E123" s="499">
        <f t="shared" si="60"/>
        <v>84685.709681005683</v>
      </c>
      <c r="F123" s="471"/>
      <c r="G123" s="471"/>
      <c r="H123" s="472"/>
      <c r="I123" s="470">
        <f t="shared" si="46"/>
        <v>64978.55068105353</v>
      </c>
      <c r="J123" s="471"/>
      <c r="K123" s="471"/>
      <c r="L123" s="472"/>
      <c r="M123" s="473">
        <f t="shared" si="47"/>
        <v>19707.158999952153</v>
      </c>
      <c r="N123" s="473"/>
      <c r="O123" s="473"/>
      <c r="P123" s="474"/>
      <c r="Q123" s="47">
        <f t="shared" si="48"/>
        <v>23583612.249261528</v>
      </c>
      <c r="R123" s="470"/>
      <c r="S123" s="475"/>
      <c r="T123" s="475"/>
      <c r="U123" s="476"/>
      <c r="V123" s="470"/>
      <c r="W123" s="475"/>
      <c r="X123" s="475"/>
      <c r="Y123" s="476"/>
      <c r="Z123" s="470"/>
      <c r="AA123" s="475"/>
      <c r="AB123" s="475"/>
      <c r="AC123" s="476"/>
      <c r="AD123" s="117">
        <f t="shared" si="55"/>
        <v>0</v>
      </c>
      <c r="AE123" s="477">
        <f t="shared" si="54"/>
        <v>2306240.3464051089</v>
      </c>
      <c r="AF123" s="478"/>
      <c r="AG123" s="478"/>
      <c r="AH123" s="479"/>
      <c r="AI123" s="474">
        <f t="shared" si="34"/>
        <v>23583612.249261528</v>
      </c>
      <c r="AJ123" s="480"/>
      <c r="AK123" s="480"/>
      <c r="AL123" s="480"/>
      <c r="AM123" s="481"/>
      <c r="AN123" s="482">
        <f t="shared" si="35"/>
        <v>1</v>
      </c>
      <c r="AO123" s="483"/>
      <c r="AP123" s="484"/>
      <c r="AQ123" s="26"/>
      <c r="AR123" s="26"/>
      <c r="AS123" s="26"/>
      <c r="AT123" s="469"/>
      <c r="AU123" s="469"/>
      <c r="AV123" s="469"/>
      <c r="AW123" s="469"/>
      <c r="AX123" s="27"/>
      <c r="AY123" s="27">
        <f t="shared" si="36"/>
        <v>0</v>
      </c>
      <c r="AZ123" s="27">
        <f t="shared" si="49"/>
        <v>0</v>
      </c>
      <c r="BA123" s="27">
        <f t="shared" si="50"/>
        <v>0</v>
      </c>
      <c r="BB123" s="27">
        <f t="shared" si="37"/>
        <v>0</v>
      </c>
      <c r="BC123" s="27">
        <f t="shared" si="38"/>
        <v>0</v>
      </c>
      <c r="BD123" s="27">
        <f t="shared" si="39"/>
        <v>64978.55068105353</v>
      </c>
      <c r="BE123" s="27">
        <f t="shared" si="40"/>
        <v>19707.158999952153</v>
      </c>
      <c r="BF123" s="27">
        <f t="shared" si="41"/>
        <v>0</v>
      </c>
      <c r="BG123" s="27"/>
      <c r="BH123" s="27"/>
      <c r="BI123" s="72">
        <f t="shared" ref="BI123:BL123" si="62">BI117</f>
        <v>1</v>
      </c>
      <c r="BJ123" s="72">
        <f t="shared" si="62"/>
        <v>0.95</v>
      </c>
      <c r="BK123" s="72">
        <f t="shared" si="62"/>
        <v>1.1000000000000001</v>
      </c>
      <c r="BL123" s="72">
        <f t="shared" si="62"/>
        <v>1.02</v>
      </c>
      <c r="BM123" s="73">
        <f>BM117</f>
        <v>1.02</v>
      </c>
      <c r="BN123" s="61"/>
      <c r="BO123" s="61" t="str">
        <f t="shared" si="51"/>
        <v xml:space="preserve"> </v>
      </c>
      <c r="BP123" s="62" t="str">
        <f t="shared" si="42"/>
        <v xml:space="preserve"> </v>
      </c>
      <c r="BQ123" s="62" t="e">
        <f t="shared" si="43"/>
        <v>#VALUE!</v>
      </c>
      <c r="BR123" s="63">
        <f t="shared" si="44"/>
        <v>1</v>
      </c>
      <c r="BS123" s="64">
        <f t="shared" si="52"/>
        <v>1</v>
      </c>
      <c r="BT123" s="60">
        <f t="shared" si="45"/>
        <v>84685.709681005683</v>
      </c>
      <c r="BU123" s="33"/>
    </row>
    <row r="124" spans="2:73" s="22" customFormat="1" ht="13.5" x14ac:dyDescent="0.15">
      <c r="B124" s="541"/>
      <c r="C124" s="497">
        <v>104</v>
      </c>
      <c r="D124" s="498"/>
      <c r="E124" s="499">
        <f t="shared" si="60"/>
        <v>84685.709681005683</v>
      </c>
      <c r="F124" s="471"/>
      <c r="G124" s="471"/>
      <c r="H124" s="472"/>
      <c r="I124" s="470">
        <f t="shared" si="46"/>
        <v>65032.699473287743</v>
      </c>
      <c r="J124" s="471"/>
      <c r="K124" s="471"/>
      <c r="L124" s="472"/>
      <c r="M124" s="473">
        <f t="shared" si="47"/>
        <v>19653.01020771794</v>
      </c>
      <c r="N124" s="473"/>
      <c r="O124" s="473"/>
      <c r="P124" s="474"/>
      <c r="Q124" s="47">
        <f t="shared" si="48"/>
        <v>23518579.54978824</v>
      </c>
      <c r="R124" s="470"/>
      <c r="S124" s="475"/>
      <c r="T124" s="475"/>
      <c r="U124" s="476"/>
      <c r="V124" s="470"/>
      <c r="W124" s="475"/>
      <c r="X124" s="475"/>
      <c r="Y124" s="476"/>
      <c r="Z124" s="470"/>
      <c r="AA124" s="475"/>
      <c r="AB124" s="475"/>
      <c r="AC124" s="476"/>
      <c r="AD124" s="117">
        <f t="shared" si="55"/>
        <v>0</v>
      </c>
      <c r="AE124" s="477">
        <f t="shared" si="54"/>
        <v>2325893.3566128267</v>
      </c>
      <c r="AF124" s="478"/>
      <c r="AG124" s="478"/>
      <c r="AH124" s="479"/>
      <c r="AI124" s="474">
        <f t="shared" si="34"/>
        <v>23518579.54978824</v>
      </c>
      <c r="AJ124" s="480"/>
      <c r="AK124" s="480"/>
      <c r="AL124" s="480"/>
      <c r="AM124" s="481"/>
      <c r="AN124" s="482">
        <f t="shared" si="35"/>
        <v>1</v>
      </c>
      <c r="AO124" s="483"/>
      <c r="AP124" s="484"/>
      <c r="AQ124" s="26"/>
      <c r="AR124" s="26"/>
      <c r="AS124" s="26"/>
      <c r="AT124" s="469"/>
      <c r="AU124" s="469"/>
      <c r="AV124" s="469"/>
      <c r="AW124" s="469"/>
      <c r="AX124" s="27"/>
      <c r="AY124" s="27">
        <f t="shared" si="36"/>
        <v>0</v>
      </c>
      <c r="AZ124" s="27">
        <f t="shared" si="49"/>
        <v>0</v>
      </c>
      <c r="BA124" s="27">
        <f t="shared" si="50"/>
        <v>0</v>
      </c>
      <c r="BB124" s="27">
        <f t="shared" si="37"/>
        <v>0</v>
      </c>
      <c r="BC124" s="27">
        <f t="shared" si="38"/>
        <v>0</v>
      </c>
      <c r="BD124" s="27">
        <f t="shared" si="39"/>
        <v>65032.699473287743</v>
      </c>
      <c r="BE124" s="27">
        <f t="shared" si="40"/>
        <v>19653.01020771794</v>
      </c>
      <c r="BF124" s="27">
        <f t="shared" si="41"/>
        <v>0</v>
      </c>
      <c r="BG124" s="27"/>
      <c r="BH124" s="27"/>
      <c r="BI124" s="65">
        <f>BI123</f>
        <v>1</v>
      </c>
      <c r="BJ124" s="66">
        <f>BJ123</f>
        <v>0.95</v>
      </c>
      <c r="BK124" s="59">
        <f>BK123</f>
        <v>1.1000000000000001</v>
      </c>
      <c r="BL124" s="66">
        <f>BL123</f>
        <v>1.02</v>
      </c>
      <c r="BM124" s="67">
        <f>BM123</f>
        <v>1.02</v>
      </c>
      <c r="BN124" s="61"/>
      <c r="BO124" s="61" t="str">
        <f t="shared" si="51"/>
        <v xml:space="preserve"> </v>
      </c>
      <c r="BP124" s="62" t="str">
        <f t="shared" si="42"/>
        <v xml:space="preserve"> </v>
      </c>
      <c r="BQ124" s="62" t="e">
        <f t="shared" si="43"/>
        <v>#VALUE!</v>
      </c>
      <c r="BR124" s="63">
        <f t="shared" si="44"/>
        <v>1</v>
      </c>
      <c r="BS124" s="64">
        <f t="shared" si="52"/>
        <v>1</v>
      </c>
      <c r="BT124" s="60">
        <f t="shared" si="45"/>
        <v>84685.709681005683</v>
      </c>
      <c r="BU124" s="33"/>
    </row>
    <row r="125" spans="2:73" s="22" customFormat="1" ht="13.5" x14ac:dyDescent="0.15">
      <c r="B125" s="541"/>
      <c r="C125" s="497">
        <v>105</v>
      </c>
      <c r="D125" s="498"/>
      <c r="E125" s="499">
        <f t="shared" si="60"/>
        <v>84685.709681005683</v>
      </c>
      <c r="F125" s="471"/>
      <c r="G125" s="471"/>
      <c r="H125" s="472"/>
      <c r="I125" s="470">
        <f t="shared" si="46"/>
        <v>65086.893389515477</v>
      </c>
      <c r="J125" s="471"/>
      <c r="K125" s="471"/>
      <c r="L125" s="472"/>
      <c r="M125" s="473">
        <f t="shared" si="47"/>
        <v>19598.816291490202</v>
      </c>
      <c r="N125" s="473"/>
      <c r="O125" s="473"/>
      <c r="P125" s="474"/>
      <c r="Q125" s="47">
        <f t="shared" si="48"/>
        <v>23453492.656398725</v>
      </c>
      <c r="R125" s="470"/>
      <c r="S125" s="475"/>
      <c r="T125" s="475"/>
      <c r="U125" s="476"/>
      <c r="V125" s="470"/>
      <c r="W125" s="475"/>
      <c r="X125" s="475"/>
      <c r="Y125" s="476"/>
      <c r="Z125" s="470"/>
      <c r="AA125" s="475"/>
      <c r="AB125" s="475"/>
      <c r="AC125" s="476"/>
      <c r="AD125" s="117">
        <f t="shared" si="55"/>
        <v>0</v>
      </c>
      <c r="AE125" s="477">
        <f t="shared" si="54"/>
        <v>2345492.1729043168</v>
      </c>
      <c r="AF125" s="478"/>
      <c r="AG125" s="478"/>
      <c r="AH125" s="479"/>
      <c r="AI125" s="474">
        <f t="shared" si="34"/>
        <v>23453492.656398725</v>
      </c>
      <c r="AJ125" s="480"/>
      <c r="AK125" s="480"/>
      <c r="AL125" s="480"/>
      <c r="AM125" s="481"/>
      <c r="AN125" s="482">
        <f t="shared" si="35"/>
        <v>1</v>
      </c>
      <c r="AO125" s="483"/>
      <c r="AP125" s="484"/>
      <c r="AQ125" s="26"/>
      <c r="AR125" s="26"/>
      <c r="AS125" s="26"/>
      <c r="AT125" s="469"/>
      <c r="AU125" s="469"/>
      <c r="AV125" s="469"/>
      <c r="AW125" s="469"/>
      <c r="AX125" s="27"/>
      <c r="AY125" s="27">
        <f t="shared" si="36"/>
        <v>0</v>
      </c>
      <c r="AZ125" s="27">
        <f t="shared" si="49"/>
        <v>0</v>
      </c>
      <c r="BA125" s="27">
        <f t="shared" si="50"/>
        <v>0</v>
      </c>
      <c r="BB125" s="27">
        <f t="shared" si="37"/>
        <v>0</v>
      </c>
      <c r="BC125" s="27">
        <f t="shared" si="38"/>
        <v>0</v>
      </c>
      <c r="BD125" s="27">
        <f t="shared" si="39"/>
        <v>65086.893389515477</v>
      </c>
      <c r="BE125" s="27">
        <f t="shared" si="40"/>
        <v>19598.816291490202</v>
      </c>
      <c r="BF125" s="27">
        <f t="shared" si="41"/>
        <v>0</v>
      </c>
      <c r="BG125" s="27"/>
      <c r="BH125" s="27"/>
      <c r="BI125" s="65">
        <f>BI123</f>
        <v>1</v>
      </c>
      <c r="BJ125" s="66">
        <f>BJ123</f>
        <v>0.95</v>
      </c>
      <c r="BK125" s="59">
        <f>BK123</f>
        <v>1.1000000000000001</v>
      </c>
      <c r="BL125" s="66">
        <f>BL123</f>
        <v>1.02</v>
      </c>
      <c r="BM125" s="67">
        <f>BM123</f>
        <v>1.02</v>
      </c>
      <c r="BN125" s="61"/>
      <c r="BO125" s="61" t="str">
        <f t="shared" si="51"/>
        <v xml:space="preserve"> </v>
      </c>
      <c r="BP125" s="62" t="str">
        <f t="shared" si="42"/>
        <v xml:space="preserve"> </v>
      </c>
      <c r="BQ125" s="62" t="e">
        <f t="shared" si="43"/>
        <v>#VALUE!</v>
      </c>
      <c r="BR125" s="63">
        <f t="shared" si="44"/>
        <v>1</v>
      </c>
      <c r="BS125" s="64">
        <f t="shared" si="52"/>
        <v>1</v>
      </c>
      <c r="BT125" s="60">
        <f t="shared" si="45"/>
        <v>84685.709681005683</v>
      </c>
      <c r="BU125" s="33"/>
    </row>
    <row r="126" spans="2:73" s="22" customFormat="1" ht="13.5" x14ac:dyDescent="0.15">
      <c r="B126" s="541"/>
      <c r="C126" s="497">
        <v>106</v>
      </c>
      <c r="D126" s="498"/>
      <c r="E126" s="499">
        <f t="shared" si="60"/>
        <v>84685.709681005683</v>
      </c>
      <c r="F126" s="471"/>
      <c r="G126" s="471"/>
      <c r="H126" s="472"/>
      <c r="I126" s="470">
        <f t="shared" si="46"/>
        <v>65141.132467340081</v>
      </c>
      <c r="J126" s="471"/>
      <c r="K126" s="471"/>
      <c r="L126" s="472"/>
      <c r="M126" s="473">
        <f t="shared" si="47"/>
        <v>19544.577213665605</v>
      </c>
      <c r="N126" s="473"/>
      <c r="O126" s="473"/>
      <c r="P126" s="474"/>
      <c r="Q126" s="47">
        <f t="shared" si="48"/>
        <v>23388351.523931384</v>
      </c>
      <c r="R126" s="470"/>
      <c r="S126" s="475"/>
      <c r="T126" s="475"/>
      <c r="U126" s="476"/>
      <c r="V126" s="470"/>
      <c r="W126" s="475"/>
      <c r="X126" s="475"/>
      <c r="Y126" s="476"/>
      <c r="Z126" s="470"/>
      <c r="AA126" s="475"/>
      <c r="AB126" s="475"/>
      <c r="AC126" s="476"/>
      <c r="AD126" s="117">
        <f t="shared" si="55"/>
        <v>0</v>
      </c>
      <c r="AE126" s="477">
        <f t="shared" si="54"/>
        <v>2365036.7501179823</v>
      </c>
      <c r="AF126" s="478"/>
      <c r="AG126" s="478"/>
      <c r="AH126" s="479"/>
      <c r="AI126" s="474">
        <f t="shared" si="34"/>
        <v>23388351.523931384</v>
      </c>
      <c r="AJ126" s="480"/>
      <c r="AK126" s="480"/>
      <c r="AL126" s="480"/>
      <c r="AM126" s="481"/>
      <c r="AN126" s="482">
        <f t="shared" si="35"/>
        <v>1</v>
      </c>
      <c r="AO126" s="483"/>
      <c r="AP126" s="484"/>
      <c r="AQ126" s="26"/>
      <c r="AR126" s="26"/>
      <c r="AS126" s="26"/>
      <c r="AT126" s="469"/>
      <c r="AU126" s="469"/>
      <c r="AV126" s="469"/>
      <c r="AW126" s="469"/>
      <c r="AX126" s="27"/>
      <c r="AY126" s="27">
        <f t="shared" si="36"/>
        <v>0</v>
      </c>
      <c r="AZ126" s="27">
        <f t="shared" si="49"/>
        <v>0</v>
      </c>
      <c r="BA126" s="27">
        <f t="shared" si="50"/>
        <v>0</v>
      </c>
      <c r="BB126" s="27">
        <f t="shared" si="37"/>
        <v>0</v>
      </c>
      <c r="BC126" s="27">
        <f t="shared" si="38"/>
        <v>0</v>
      </c>
      <c r="BD126" s="27">
        <f t="shared" si="39"/>
        <v>65141.132467340081</v>
      </c>
      <c r="BE126" s="27">
        <f t="shared" si="40"/>
        <v>19544.577213665605</v>
      </c>
      <c r="BF126" s="27">
        <f t="shared" si="41"/>
        <v>0</v>
      </c>
      <c r="BG126" s="27"/>
      <c r="BH126" s="27"/>
      <c r="BI126" s="65">
        <f>BI123</f>
        <v>1</v>
      </c>
      <c r="BJ126" s="66">
        <f>BJ123</f>
        <v>0.95</v>
      </c>
      <c r="BK126" s="59">
        <f>BK123</f>
        <v>1.1000000000000001</v>
      </c>
      <c r="BL126" s="66">
        <f>BL123</f>
        <v>1.02</v>
      </c>
      <c r="BM126" s="67">
        <f>BM123</f>
        <v>1.02</v>
      </c>
      <c r="BN126" s="61"/>
      <c r="BO126" s="61" t="str">
        <f t="shared" si="51"/>
        <v xml:space="preserve"> </v>
      </c>
      <c r="BP126" s="62" t="str">
        <f t="shared" si="42"/>
        <v xml:space="preserve"> </v>
      </c>
      <c r="BQ126" s="62" t="e">
        <f t="shared" si="43"/>
        <v>#VALUE!</v>
      </c>
      <c r="BR126" s="63">
        <f t="shared" si="44"/>
        <v>1</v>
      </c>
      <c r="BS126" s="64">
        <f t="shared" si="52"/>
        <v>1</v>
      </c>
      <c r="BT126" s="60">
        <f t="shared" si="45"/>
        <v>84685.709681005683</v>
      </c>
      <c r="BU126" s="33"/>
    </row>
    <row r="127" spans="2:73" s="22" customFormat="1" ht="13.5" x14ac:dyDescent="0.15">
      <c r="B127" s="541"/>
      <c r="C127" s="497">
        <v>107</v>
      </c>
      <c r="D127" s="498"/>
      <c r="E127" s="499">
        <f t="shared" si="60"/>
        <v>84685.709681005683</v>
      </c>
      <c r="F127" s="471"/>
      <c r="G127" s="471"/>
      <c r="H127" s="472"/>
      <c r="I127" s="470">
        <f t="shared" si="46"/>
        <v>65195.416744396192</v>
      </c>
      <c r="J127" s="471"/>
      <c r="K127" s="471"/>
      <c r="L127" s="472"/>
      <c r="M127" s="473">
        <f t="shared" si="47"/>
        <v>19490.292936609487</v>
      </c>
      <c r="N127" s="473"/>
      <c r="O127" s="473"/>
      <c r="P127" s="474"/>
      <c r="Q127" s="47">
        <f t="shared" si="48"/>
        <v>23323156.107186988</v>
      </c>
      <c r="R127" s="470"/>
      <c r="S127" s="475"/>
      <c r="T127" s="475"/>
      <c r="U127" s="476"/>
      <c r="V127" s="470"/>
      <c r="W127" s="475"/>
      <c r="X127" s="475"/>
      <c r="Y127" s="476"/>
      <c r="Z127" s="470"/>
      <c r="AA127" s="475"/>
      <c r="AB127" s="475"/>
      <c r="AC127" s="476"/>
      <c r="AD127" s="117">
        <f t="shared" si="55"/>
        <v>0</v>
      </c>
      <c r="AE127" s="477">
        <f t="shared" si="54"/>
        <v>2384527.0430545919</v>
      </c>
      <c r="AF127" s="478"/>
      <c r="AG127" s="478"/>
      <c r="AH127" s="479"/>
      <c r="AI127" s="474">
        <f t="shared" si="34"/>
        <v>23323156.107186988</v>
      </c>
      <c r="AJ127" s="480"/>
      <c r="AK127" s="480"/>
      <c r="AL127" s="480"/>
      <c r="AM127" s="481"/>
      <c r="AN127" s="482">
        <f t="shared" si="35"/>
        <v>1</v>
      </c>
      <c r="AO127" s="483"/>
      <c r="AP127" s="484"/>
      <c r="AQ127" s="26"/>
      <c r="AR127" s="26"/>
      <c r="AS127" s="26"/>
      <c r="AT127" s="469"/>
      <c r="AU127" s="469"/>
      <c r="AV127" s="469"/>
      <c r="AW127" s="469"/>
      <c r="AX127" s="27"/>
      <c r="AY127" s="27">
        <f t="shared" si="36"/>
        <v>0</v>
      </c>
      <c r="AZ127" s="27">
        <f t="shared" si="49"/>
        <v>0</v>
      </c>
      <c r="BA127" s="27">
        <f t="shared" si="50"/>
        <v>0</v>
      </c>
      <c r="BB127" s="27">
        <f t="shared" si="37"/>
        <v>0</v>
      </c>
      <c r="BC127" s="27">
        <f t="shared" si="38"/>
        <v>0</v>
      </c>
      <c r="BD127" s="27">
        <f t="shared" si="39"/>
        <v>65195.416744396192</v>
      </c>
      <c r="BE127" s="27">
        <f t="shared" si="40"/>
        <v>19490.292936609487</v>
      </c>
      <c r="BF127" s="27">
        <f t="shared" si="41"/>
        <v>0</v>
      </c>
      <c r="BG127" s="27"/>
      <c r="BH127" s="27"/>
      <c r="BI127" s="65">
        <f>BI123</f>
        <v>1</v>
      </c>
      <c r="BJ127" s="66">
        <f>BJ123</f>
        <v>0.95</v>
      </c>
      <c r="BK127" s="59">
        <f>BK123</f>
        <v>1.1000000000000001</v>
      </c>
      <c r="BL127" s="66">
        <f>BL123</f>
        <v>1.02</v>
      </c>
      <c r="BM127" s="67">
        <f>BM123</f>
        <v>1.02</v>
      </c>
      <c r="BN127" s="61"/>
      <c r="BO127" s="61" t="str">
        <f t="shared" si="51"/>
        <v xml:space="preserve"> </v>
      </c>
      <c r="BP127" s="62" t="str">
        <f t="shared" si="42"/>
        <v xml:space="preserve"> </v>
      </c>
      <c r="BQ127" s="62" t="e">
        <f t="shared" si="43"/>
        <v>#VALUE!</v>
      </c>
      <c r="BR127" s="63">
        <f t="shared" si="44"/>
        <v>1</v>
      </c>
      <c r="BS127" s="64">
        <f t="shared" si="52"/>
        <v>1</v>
      </c>
      <c r="BT127" s="60">
        <f t="shared" si="45"/>
        <v>84685.709681005683</v>
      </c>
      <c r="BU127" s="33"/>
    </row>
    <row r="128" spans="2:73" s="22" customFormat="1" ht="13.5" x14ac:dyDescent="0.15">
      <c r="B128" s="593"/>
      <c r="C128" s="587">
        <v>108</v>
      </c>
      <c r="D128" s="588"/>
      <c r="E128" s="589">
        <f t="shared" si="60"/>
        <v>84685.709681005683</v>
      </c>
      <c r="F128" s="590"/>
      <c r="G128" s="590"/>
      <c r="H128" s="591"/>
      <c r="I128" s="578">
        <f t="shared" si="46"/>
        <v>65249.746258349856</v>
      </c>
      <c r="J128" s="590"/>
      <c r="K128" s="590"/>
      <c r="L128" s="591"/>
      <c r="M128" s="592">
        <f t="shared" si="47"/>
        <v>19435.963422655823</v>
      </c>
      <c r="N128" s="592"/>
      <c r="O128" s="592"/>
      <c r="P128" s="592"/>
      <c r="Q128" s="47">
        <f t="shared" si="48"/>
        <v>23257906.36092864</v>
      </c>
      <c r="R128" s="578">
        <f>IF((AD122-V122)&lt;0,AD122+Z128,IF(AD122-V122&lt;V122,AD122+Z128,R122))</f>
        <v>0</v>
      </c>
      <c r="S128" s="579"/>
      <c r="T128" s="579"/>
      <c r="U128" s="580"/>
      <c r="V128" s="578">
        <f>IF((AD122-V122)&lt;0,AD122,IF((AD122-V122)&gt;=0,R128-Z128))</f>
        <v>0</v>
      </c>
      <c r="W128" s="579"/>
      <c r="X128" s="579"/>
      <c r="Y128" s="580"/>
      <c r="Z128" s="578">
        <f>IF(AD122&gt;0,AD122*AN128/100/2,0)</f>
        <v>0</v>
      </c>
      <c r="AA128" s="579"/>
      <c r="AB128" s="579"/>
      <c r="AC128" s="580"/>
      <c r="AD128" s="120">
        <f t="shared" si="55"/>
        <v>0</v>
      </c>
      <c r="AE128" s="581">
        <f t="shared" si="54"/>
        <v>2403963.0064772475</v>
      </c>
      <c r="AF128" s="582"/>
      <c r="AG128" s="582"/>
      <c r="AH128" s="583"/>
      <c r="AI128" s="474">
        <f t="shared" si="34"/>
        <v>23257906.36092864</v>
      </c>
      <c r="AJ128" s="480"/>
      <c r="AK128" s="480"/>
      <c r="AL128" s="480"/>
      <c r="AM128" s="481"/>
      <c r="AN128" s="584">
        <f t="shared" si="35"/>
        <v>1</v>
      </c>
      <c r="AO128" s="585"/>
      <c r="AP128" s="586"/>
      <c r="AQ128" s="25"/>
      <c r="AR128" s="25"/>
      <c r="AS128" s="25"/>
      <c r="AT128" s="469"/>
      <c r="AU128" s="469"/>
      <c r="AV128" s="469"/>
      <c r="AW128" s="469"/>
      <c r="AX128" s="27"/>
      <c r="AY128" s="27">
        <f t="shared" si="36"/>
        <v>0</v>
      </c>
      <c r="AZ128" s="27">
        <f t="shared" si="49"/>
        <v>0</v>
      </c>
      <c r="BA128" s="27">
        <f t="shared" si="50"/>
        <v>0</v>
      </c>
      <c r="BB128" s="27">
        <f t="shared" si="37"/>
        <v>0</v>
      </c>
      <c r="BC128" s="27">
        <f t="shared" si="38"/>
        <v>0</v>
      </c>
      <c r="BD128" s="27">
        <f t="shared" si="39"/>
        <v>65249.746258349856</v>
      </c>
      <c r="BE128" s="27">
        <f t="shared" si="40"/>
        <v>19435.963422655823</v>
      </c>
      <c r="BF128" s="27">
        <f t="shared" si="41"/>
        <v>0</v>
      </c>
      <c r="BG128" s="27"/>
      <c r="BH128" s="27"/>
      <c r="BI128" s="65">
        <f>BI123</f>
        <v>1</v>
      </c>
      <c r="BJ128" s="66">
        <f>BJ123</f>
        <v>0.95</v>
      </c>
      <c r="BK128" s="59">
        <f>BK123</f>
        <v>1.1000000000000001</v>
      </c>
      <c r="BL128" s="66">
        <f>BL123</f>
        <v>1.02</v>
      </c>
      <c r="BM128" s="67">
        <f>BM123</f>
        <v>1.02</v>
      </c>
      <c r="BN128" s="61"/>
      <c r="BO128" s="61" t="str">
        <f t="shared" si="51"/>
        <v xml:space="preserve"> </v>
      </c>
      <c r="BP128" s="62" t="str">
        <f t="shared" si="42"/>
        <v xml:space="preserve"> </v>
      </c>
      <c r="BQ128" s="62" t="e">
        <f t="shared" si="43"/>
        <v>#VALUE!</v>
      </c>
      <c r="BR128" s="63">
        <f t="shared" si="44"/>
        <v>1</v>
      </c>
      <c r="BS128" s="64">
        <f t="shared" si="52"/>
        <v>1</v>
      </c>
      <c r="BT128" s="60">
        <f t="shared" si="45"/>
        <v>84685.709681005683</v>
      </c>
      <c r="BU128" s="33"/>
    </row>
    <row r="129" spans="2:73" s="22" customFormat="1" ht="13.5" x14ac:dyDescent="0.15">
      <c r="B129" s="562">
        <v>10</v>
      </c>
      <c r="C129" s="565">
        <v>109</v>
      </c>
      <c r="D129" s="566"/>
      <c r="E129" s="567">
        <f t="shared" si="60"/>
        <v>84685.709681005683</v>
      </c>
      <c r="F129" s="533"/>
      <c r="G129" s="533"/>
      <c r="H129" s="534"/>
      <c r="I129" s="568">
        <f t="shared" si="46"/>
        <v>65304.121046898479</v>
      </c>
      <c r="J129" s="569"/>
      <c r="K129" s="569"/>
      <c r="L129" s="570"/>
      <c r="M129" s="571">
        <f t="shared" si="47"/>
        <v>19381.5886341072</v>
      </c>
      <c r="N129" s="571"/>
      <c r="O129" s="571"/>
      <c r="P129" s="571"/>
      <c r="Q129" s="30">
        <f t="shared" si="48"/>
        <v>23192602.239881743</v>
      </c>
      <c r="R129" s="568"/>
      <c r="S129" s="572"/>
      <c r="T129" s="572"/>
      <c r="U129" s="573"/>
      <c r="V129" s="568"/>
      <c r="W129" s="572"/>
      <c r="X129" s="572"/>
      <c r="Y129" s="573"/>
      <c r="Z129" s="568"/>
      <c r="AA129" s="572"/>
      <c r="AB129" s="572"/>
      <c r="AC129" s="573"/>
      <c r="AD129" s="119">
        <f t="shared" si="55"/>
        <v>0</v>
      </c>
      <c r="AE129" s="568">
        <f t="shared" si="54"/>
        <v>2423344.5951113547</v>
      </c>
      <c r="AF129" s="569"/>
      <c r="AG129" s="569"/>
      <c r="AH129" s="570"/>
      <c r="AI129" s="568">
        <f t="shared" si="34"/>
        <v>23192602.239881743</v>
      </c>
      <c r="AJ129" s="569"/>
      <c r="AK129" s="569"/>
      <c r="AL129" s="569"/>
      <c r="AM129" s="574"/>
      <c r="AN129" s="575">
        <f t="shared" si="35"/>
        <v>1</v>
      </c>
      <c r="AO129" s="576"/>
      <c r="AP129" s="577"/>
      <c r="AQ129" s="51"/>
      <c r="AR129" s="51"/>
      <c r="AS129" s="51"/>
      <c r="AT129" s="469"/>
      <c r="AU129" s="469"/>
      <c r="AV129" s="469"/>
      <c r="AW129" s="469"/>
      <c r="AX129" s="27"/>
      <c r="AY129" s="27">
        <f t="shared" si="36"/>
        <v>0</v>
      </c>
      <c r="AZ129" s="27">
        <f t="shared" si="49"/>
        <v>0</v>
      </c>
      <c r="BA129" s="27">
        <f t="shared" si="50"/>
        <v>0</v>
      </c>
      <c r="BB129" s="27">
        <f t="shared" si="37"/>
        <v>0</v>
      </c>
      <c r="BC129" s="27">
        <f t="shared" si="38"/>
        <v>0</v>
      </c>
      <c r="BD129" s="27">
        <f t="shared" si="39"/>
        <v>65304.121046898479</v>
      </c>
      <c r="BE129" s="27">
        <f t="shared" si="40"/>
        <v>19381.5886341072</v>
      </c>
      <c r="BF129" s="27">
        <f t="shared" si="41"/>
        <v>0</v>
      </c>
      <c r="BG129" s="27"/>
      <c r="BH129" s="27"/>
      <c r="BI129" s="72">
        <f t="shared" ref="BI129:BL129" si="63">BI123</f>
        <v>1</v>
      </c>
      <c r="BJ129" s="72">
        <f t="shared" si="63"/>
        <v>0.95</v>
      </c>
      <c r="BK129" s="72">
        <f t="shared" si="63"/>
        <v>1.1000000000000001</v>
      </c>
      <c r="BL129" s="72">
        <f t="shared" si="63"/>
        <v>1.02</v>
      </c>
      <c r="BM129" s="73">
        <f>BM123</f>
        <v>1.02</v>
      </c>
      <c r="BN129" s="61"/>
      <c r="BO129" s="61" t="str">
        <f t="shared" si="51"/>
        <v xml:space="preserve"> </v>
      </c>
      <c r="BP129" s="62" t="str">
        <f t="shared" si="42"/>
        <v xml:space="preserve"> </v>
      </c>
      <c r="BQ129" s="62" t="e">
        <f t="shared" si="43"/>
        <v>#VALUE!</v>
      </c>
      <c r="BR129" s="63">
        <f t="shared" si="44"/>
        <v>1</v>
      </c>
      <c r="BS129" s="64">
        <f t="shared" si="52"/>
        <v>1</v>
      </c>
      <c r="BT129" s="60">
        <f t="shared" si="45"/>
        <v>84685.709681005683</v>
      </c>
      <c r="BU129" s="33"/>
    </row>
    <row r="130" spans="2:73" s="22" customFormat="1" ht="13.5" x14ac:dyDescent="0.15">
      <c r="B130" s="563"/>
      <c r="C130" s="535">
        <v>110</v>
      </c>
      <c r="D130" s="536"/>
      <c r="E130" s="537">
        <f t="shared" si="60"/>
        <v>84685.709681005683</v>
      </c>
      <c r="F130" s="486"/>
      <c r="G130" s="486"/>
      <c r="H130" s="538"/>
      <c r="I130" s="485">
        <f t="shared" si="46"/>
        <v>65358.541147770899</v>
      </c>
      <c r="J130" s="486"/>
      <c r="K130" s="486"/>
      <c r="L130" s="538"/>
      <c r="M130" s="539">
        <f t="shared" si="47"/>
        <v>19327.168533234788</v>
      </c>
      <c r="N130" s="539"/>
      <c r="O130" s="539"/>
      <c r="P130" s="539"/>
      <c r="Q130" s="121">
        <f t="shared" si="48"/>
        <v>23127243.698733971</v>
      </c>
      <c r="R130" s="485"/>
      <c r="S130" s="530"/>
      <c r="T130" s="530"/>
      <c r="U130" s="531"/>
      <c r="V130" s="485"/>
      <c r="W130" s="530"/>
      <c r="X130" s="530"/>
      <c r="Y130" s="531"/>
      <c r="Z130" s="485"/>
      <c r="AA130" s="530"/>
      <c r="AB130" s="530"/>
      <c r="AC130" s="531"/>
      <c r="AD130" s="118">
        <f t="shared" si="55"/>
        <v>0</v>
      </c>
      <c r="AE130" s="532">
        <f t="shared" si="54"/>
        <v>2442671.7636445896</v>
      </c>
      <c r="AF130" s="533"/>
      <c r="AG130" s="533"/>
      <c r="AH130" s="534"/>
      <c r="AI130" s="485">
        <f t="shared" si="34"/>
        <v>23127243.698733971</v>
      </c>
      <c r="AJ130" s="486"/>
      <c r="AK130" s="486"/>
      <c r="AL130" s="486"/>
      <c r="AM130" s="487"/>
      <c r="AN130" s="527">
        <f t="shared" si="35"/>
        <v>1</v>
      </c>
      <c r="AO130" s="528"/>
      <c r="AP130" s="529"/>
      <c r="AQ130" s="26"/>
      <c r="AR130" s="26"/>
      <c r="AS130" s="26"/>
      <c r="AT130" s="469"/>
      <c r="AU130" s="469"/>
      <c r="AV130" s="469"/>
      <c r="AW130" s="469"/>
      <c r="AX130" s="27"/>
      <c r="AY130" s="27">
        <f t="shared" si="36"/>
        <v>0</v>
      </c>
      <c r="AZ130" s="27">
        <f t="shared" si="49"/>
        <v>0</v>
      </c>
      <c r="BA130" s="27">
        <f t="shared" si="50"/>
        <v>0</v>
      </c>
      <c r="BB130" s="27">
        <f t="shared" si="37"/>
        <v>0</v>
      </c>
      <c r="BC130" s="27">
        <f t="shared" si="38"/>
        <v>0</v>
      </c>
      <c r="BD130" s="27">
        <f t="shared" si="39"/>
        <v>65358.541147770899</v>
      </c>
      <c r="BE130" s="27">
        <f t="shared" si="40"/>
        <v>19327.168533234788</v>
      </c>
      <c r="BF130" s="27">
        <f t="shared" si="41"/>
        <v>0</v>
      </c>
      <c r="BG130" s="27"/>
      <c r="BH130" s="27"/>
      <c r="BI130" s="65">
        <f>BI129</f>
        <v>1</v>
      </c>
      <c r="BJ130" s="66">
        <f>BJ129</f>
        <v>0.95</v>
      </c>
      <c r="BK130" s="59">
        <f>BK129</f>
        <v>1.1000000000000001</v>
      </c>
      <c r="BL130" s="66">
        <f>BL129</f>
        <v>1.02</v>
      </c>
      <c r="BM130" s="67">
        <f>BM129</f>
        <v>1.02</v>
      </c>
      <c r="BN130" s="61"/>
      <c r="BO130" s="61" t="str">
        <f t="shared" si="51"/>
        <v xml:space="preserve"> </v>
      </c>
      <c r="BP130" s="62" t="str">
        <f t="shared" si="42"/>
        <v xml:space="preserve"> </v>
      </c>
      <c r="BQ130" s="62" t="e">
        <f t="shared" si="43"/>
        <v>#VALUE!</v>
      </c>
      <c r="BR130" s="63">
        <f t="shared" si="44"/>
        <v>1</v>
      </c>
      <c r="BS130" s="64">
        <f t="shared" si="52"/>
        <v>1</v>
      </c>
      <c r="BT130" s="60">
        <f t="shared" si="45"/>
        <v>84685.709681005683</v>
      </c>
      <c r="BU130" s="33"/>
    </row>
    <row r="131" spans="2:73" s="22" customFormat="1" ht="13.5" x14ac:dyDescent="0.15">
      <c r="B131" s="563"/>
      <c r="C131" s="535">
        <v>111</v>
      </c>
      <c r="D131" s="536"/>
      <c r="E131" s="537">
        <f t="shared" si="60"/>
        <v>84685.709681005683</v>
      </c>
      <c r="F131" s="486"/>
      <c r="G131" s="486"/>
      <c r="H131" s="538"/>
      <c r="I131" s="485">
        <f t="shared" si="46"/>
        <v>65413.00659872737</v>
      </c>
      <c r="J131" s="486"/>
      <c r="K131" s="486"/>
      <c r="L131" s="538"/>
      <c r="M131" s="539">
        <f t="shared" si="47"/>
        <v>19272.703082278309</v>
      </c>
      <c r="N131" s="539"/>
      <c r="O131" s="539"/>
      <c r="P131" s="539"/>
      <c r="Q131" s="121">
        <f t="shared" si="48"/>
        <v>23061830.692135245</v>
      </c>
      <c r="R131" s="485"/>
      <c r="S131" s="530"/>
      <c r="T131" s="530"/>
      <c r="U131" s="531"/>
      <c r="V131" s="485"/>
      <c r="W131" s="530"/>
      <c r="X131" s="530"/>
      <c r="Y131" s="531"/>
      <c r="Z131" s="485"/>
      <c r="AA131" s="530"/>
      <c r="AB131" s="530"/>
      <c r="AC131" s="531"/>
      <c r="AD131" s="118">
        <f t="shared" si="55"/>
        <v>0</v>
      </c>
      <c r="AE131" s="532">
        <f t="shared" si="54"/>
        <v>2461944.4667268679</v>
      </c>
      <c r="AF131" s="533"/>
      <c r="AG131" s="533"/>
      <c r="AH131" s="534"/>
      <c r="AI131" s="485">
        <f t="shared" si="34"/>
        <v>23061830.692135245</v>
      </c>
      <c r="AJ131" s="486"/>
      <c r="AK131" s="486"/>
      <c r="AL131" s="486"/>
      <c r="AM131" s="487"/>
      <c r="AN131" s="527">
        <f t="shared" si="35"/>
        <v>1</v>
      </c>
      <c r="AO131" s="528"/>
      <c r="AP131" s="529"/>
      <c r="AQ131" s="26"/>
      <c r="AR131" s="26"/>
      <c r="AS131" s="26"/>
      <c r="AT131" s="469"/>
      <c r="AU131" s="469"/>
      <c r="AV131" s="469"/>
      <c r="AW131" s="469"/>
      <c r="AX131" s="27"/>
      <c r="AY131" s="27">
        <f t="shared" si="36"/>
        <v>0</v>
      </c>
      <c r="AZ131" s="27">
        <f t="shared" si="49"/>
        <v>0</v>
      </c>
      <c r="BA131" s="27">
        <f t="shared" si="50"/>
        <v>0</v>
      </c>
      <c r="BB131" s="27">
        <f t="shared" si="37"/>
        <v>0</v>
      </c>
      <c r="BC131" s="27">
        <f t="shared" si="38"/>
        <v>0</v>
      </c>
      <c r="BD131" s="27">
        <f t="shared" si="39"/>
        <v>65413.00659872737</v>
      </c>
      <c r="BE131" s="27">
        <f t="shared" si="40"/>
        <v>19272.703082278309</v>
      </c>
      <c r="BF131" s="27">
        <f t="shared" si="41"/>
        <v>0</v>
      </c>
      <c r="BG131" s="27"/>
      <c r="BH131" s="27"/>
      <c r="BI131" s="65">
        <f>BI129</f>
        <v>1</v>
      </c>
      <c r="BJ131" s="66">
        <f>BJ129</f>
        <v>0.95</v>
      </c>
      <c r="BK131" s="59">
        <f>BK129</f>
        <v>1.1000000000000001</v>
      </c>
      <c r="BL131" s="66">
        <f>BL129</f>
        <v>1.02</v>
      </c>
      <c r="BM131" s="67">
        <f>BM129</f>
        <v>1.02</v>
      </c>
      <c r="BN131" s="61"/>
      <c r="BO131" s="61" t="str">
        <f t="shared" si="51"/>
        <v xml:space="preserve"> </v>
      </c>
      <c r="BP131" s="62" t="str">
        <f t="shared" si="42"/>
        <v xml:space="preserve"> </v>
      </c>
      <c r="BQ131" s="62" t="e">
        <f t="shared" si="43"/>
        <v>#VALUE!</v>
      </c>
      <c r="BR131" s="63">
        <f t="shared" si="44"/>
        <v>1</v>
      </c>
      <c r="BS131" s="64">
        <f t="shared" si="52"/>
        <v>1</v>
      </c>
      <c r="BT131" s="60">
        <f t="shared" si="45"/>
        <v>84685.709681005683</v>
      </c>
      <c r="BU131" s="33"/>
    </row>
    <row r="132" spans="2:73" s="22" customFormat="1" ht="13.5" x14ac:dyDescent="0.15">
      <c r="B132" s="563"/>
      <c r="C132" s="535">
        <v>112</v>
      </c>
      <c r="D132" s="536"/>
      <c r="E132" s="537">
        <f t="shared" si="60"/>
        <v>84685.709681005683</v>
      </c>
      <c r="F132" s="486"/>
      <c r="G132" s="486"/>
      <c r="H132" s="538"/>
      <c r="I132" s="485">
        <f t="shared" si="46"/>
        <v>65467.51743755964</v>
      </c>
      <c r="J132" s="486"/>
      <c r="K132" s="486"/>
      <c r="L132" s="538"/>
      <c r="M132" s="539">
        <f t="shared" si="47"/>
        <v>19218.192243446039</v>
      </c>
      <c r="N132" s="539"/>
      <c r="O132" s="539"/>
      <c r="P132" s="539"/>
      <c r="Q132" s="121">
        <f t="shared" si="48"/>
        <v>22996363.174697686</v>
      </c>
      <c r="R132" s="485"/>
      <c r="S132" s="530"/>
      <c r="T132" s="530"/>
      <c r="U132" s="531"/>
      <c r="V132" s="485"/>
      <c r="W132" s="530"/>
      <c r="X132" s="530"/>
      <c r="Y132" s="531"/>
      <c r="Z132" s="485"/>
      <c r="AA132" s="530"/>
      <c r="AB132" s="530"/>
      <c r="AC132" s="531"/>
      <c r="AD132" s="118">
        <f t="shared" si="55"/>
        <v>0</v>
      </c>
      <c r="AE132" s="532">
        <f t="shared" si="54"/>
        <v>2481162.6589703141</v>
      </c>
      <c r="AF132" s="533"/>
      <c r="AG132" s="533"/>
      <c r="AH132" s="534"/>
      <c r="AI132" s="485">
        <f t="shared" si="34"/>
        <v>22996363.174697686</v>
      </c>
      <c r="AJ132" s="486"/>
      <c r="AK132" s="486"/>
      <c r="AL132" s="486"/>
      <c r="AM132" s="487"/>
      <c r="AN132" s="527">
        <f t="shared" si="35"/>
        <v>1</v>
      </c>
      <c r="AO132" s="528"/>
      <c r="AP132" s="529"/>
      <c r="AQ132" s="26"/>
      <c r="AR132" s="26"/>
      <c r="AS132" s="26"/>
      <c r="AT132" s="469"/>
      <c r="AU132" s="469"/>
      <c r="AV132" s="469"/>
      <c r="AW132" s="469"/>
      <c r="AX132" s="27"/>
      <c r="AY132" s="27">
        <f t="shared" si="36"/>
        <v>0</v>
      </c>
      <c r="AZ132" s="27">
        <f t="shared" si="49"/>
        <v>0</v>
      </c>
      <c r="BA132" s="27">
        <f t="shared" si="50"/>
        <v>0</v>
      </c>
      <c r="BB132" s="27">
        <f t="shared" si="37"/>
        <v>0</v>
      </c>
      <c r="BC132" s="27">
        <f t="shared" si="38"/>
        <v>0</v>
      </c>
      <c r="BD132" s="27">
        <f t="shared" si="39"/>
        <v>65467.51743755964</v>
      </c>
      <c r="BE132" s="27">
        <f t="shared" si="40"/>
        <v>19218.192243446039</v>
      </c>
      <c r="BF132" s="27">
        <f t="shared" si="41"/>
        <v>0</v>
      </c>
      <c r="BG132" s="27"/>
      <c r="BH132" s="27"/>
      <c r="BI132" s="65">
        <f>BI129</f>
        <v>1</v>
      </c>
      <c r="BJ132" s="66">
        <f>BJ129</f>
        <v>0.95</v>
      </c>
      <c r="BK132" s="59">
        <f>BK129</f>
        <v>1.1000000000000001</v>
      </c>
      <c r="BL132" s="66">
        <f>BL129</f>
        <v>1.02</v>
      </c>
      <c r="BM132" s="67">
        <f>BM129</f>
        <v>1.02</v>
      </c>
      <c r="BN132" s="61"/>
      <c r="BO132" s="61" t="str">
        <f t="shared" si="51"/>
        <v xml:space="preserve"> </v>
      </c>
      <c r="BP132" s="62" t="str">
        <f t="shared" si="42"/>
        <v xml:space="preserve"> </v>
      </c>
      <c r="BQ132" s="62" t="e">
        <f t="shared" si="43"/>
        <v>#VALUE!</v>
      </c>
      <c r="BR132" s="63">
        <f t="shared" si="44"/>
        <v>1</v>
      </c>
      <c r="BS132" s="64">
        <f t="shared" si="52"/>
        <v>1</v>
      </c>
      <c r="BT132" s="60">
        <f t="shared" si="45"/>
        <v>84685.709681005683</v>
      </c>
      <c r="BU132" s="33"/>
    </row>
    <row r="133" spans="2:73" s="22" customFormat="1" ht="13.5" x14ac:dyDescent="0.15">
      <c r="B133" s="563"/>
      <c r="C133" s="535">
        <v>113</v>
      </c>
      <c r="D133" s="536"/>
      <c r="E133" s="537">
        <f t="shared" si="60"/>
        <v>84685.709681005683</v>
      </c>
      <c r="F133" s="486"/>
      <c r="G133" s="486"/>
      <c r="H133" s="538"/>
      <c r="I133" s="485">
        <f t="shared" si="46"/>
        <v>65522.073702090944</v>
      </c>
      <c r="J133" s="486"/>
      <c r="K133" s="486"/>
      <c r="L133" s="538"/>
      <c r="M133" s="539">
        <f t="shared" si="47"/>
        <v>19163.635978914739</v>
      </c>
      <c r="N133" s="539"/>
      <c r="O133" s="539"/>
      <c r="P133" s="539"/>
      <c r="Q133" s="121">
        <f t="shared" si="48"/>
        <v>22930841.100995596</v>
      </c>
      <c r="R133" s="485"/>
      <c r="S133" s="530"/>
      <c r="T133" s="530"/>
      <c r="U133" s="531"/>
      <c r="V133" s="485"/>
      <c r="W133" s="530"/>
      <c r="X133" s="530"/>
      <c r="Y133" s="531"/>
      <c r="Z133" s="485"/>
      <c r="AA133" s="530"/>
      <c r="AB133" s="530"/>
      <c r="AC133" s="531"/>
      <c r="AD133" s="118">
        <f t="shared" si="55"/>
        <v>0</v>
      </c>
      <c r="AE133" s="532">
        <f t="shared" si="54"/>
        <v>2500326.2949492289</v>
      </c>
      <c r="AF133" s="533"/>
      <c r="AG133" s="533"/>
      <c r="AH133" s="534"/>
      <c r="AI133" s="485">
        <f t="shared" si="34"/>
        <v>22930841.100995596</v>
      </c>
      <c r="AJ133" s="486"/>
      <c r="AK133" s="486"/>
      <c r="AL133" s="486"/>
      <c r="AM133" s="487"/>
      <c r="AN133" s="527">
        <f t="shared" si="35"/>
        <v>1</v>
      </c>
      <c r="AO133" s="528"/>
      <c r="AP133" s="529"/>
      <c r="AQ133" s="26"/>
      <c r="AR133" s="26"/>
      <c r="AS133" s="26"/>
      <c r="AT133" s="469"/>
      <c r="AU133" s="469"/>
      <c r="AV133" s="469"/>
      <c r="AW133" s="469"/>
      <c r="AX133" s="27"/>
      <c r="AY133" s="27">
        <f t="shared" si="36"/>
        <v>0</v>
      </c>
      <c r="AZ133" s="27">
        <f t="shared" si="49"/>
        <v>0</v>
      </c>
      <c r="BA133" s="27">
        <f t="shared" si="50"/>
        <v>0</v>
      </c>
      <c r="BB133" s="27">
        <f t="shared" si="37"/>
        <v>0</v>
      </c>
      <c r="BC133" s="27">
        <f t="shared" si="38"/>
        <v>0</v>
      </c>
      <c r="BD133" s="27">
        <f t="shared" si="39"/>
        <v>65522.073702090944</v>
      </c>
      <c r="BE133" s="27">
        <f t="shared" si="40"/>
        <v>19163.635978914739</v>
      </c>
      <c r="BF133" s="27">
        <f t="shared" si="41"/>
        <v>0</v>
      </c>
      <c r="BG133" s="27"/>
      <c r="BH133" s="27"/>
      <c r="BI133" s="65">
        <f>BI129</f>
        <v>1</v>
      </c>
      <c r="BJ133" s="66">
        <f>BJ129</f>
        <v>0.95</v>
      </c>
      <c r="BK133" s="59">
        <f>BK129</f>
        <v>1.1000000000000001</v>
      </c>
      <c r="BL133" s="66">
        <f>BL129</f>
        <v>1.02</v>
      </c>
      <c r="BM133" s="67">
        <f>BM129</f>
        <v>1.02</v>
      </c>
      <c r="BN133" s="61"/>
      <c r="BO133" s="61" t="str">
        <f t="shared" si="51"/>
        <v xml:space="preserve"> </v>
      </c>
      <c r="BP133" s="62" t="str">
        <f t="shared" si="42"/>
        <v xml:space="preserve"> </v>
      </c>
      <c r="BQ133" s="62" t="e">
        <f t="shared" si="43"/>
        <v>#VALUE!</v>
      </c>
      <c r="BR133" s="63">
        <f t="shared" si="44"/>
        <v>1</v>
      </c>
      <c r="BS133" s="64">
        <f t="shared" si="52"/>
        <v>1</v>
      </c>
      <c r="BT133" s="60">
        <f t="shared" si="45"/>
        <v>84685.709681005683</v>
      </c>
      <c r="BU133" s="33"/>
    </row>
    <row r="134" spans="2:73" s="22" customFormat="1" ht="13.5" x14ac:dyDescent="0.15">
      <c r="B134" s="563"/>
      <c r="C134" s="535">
        <v>114</v>
      </c>
      <c r="D134" s="536"/>
      <c r="E134" s="537">
        <f t="shared" si="60"/>
        <v>84685.709681005683</v>
      </c>
      <c r="F134" s="486"/>
      <c r="G134" s="486"/>
      <c r="H134" s="538"/>
      <c r="I134" s="485">
        <f t="shared" si="46"/>
        <v>65576.675430176023</v>
      </c>
      <c r="J134" s="486"/>
      <c r="K134" s="486"/>
      <c r="L134" s="538"/>
      <c r="M134" s="539">
        <f t="shared" si="47"/>
        <v>19109.034250829664</v>
      </c>
      <c r="N134" s="539"/>
      <c r="O134" s="539"/>
      <c r="P134" s="539"/>
      <c r="Q134" s="121">
        <f t="shared" si="48"/>
        <v>22865264.425565422</v>
      </c>
      <c r="R134" s="559">
        <f>IF((AD128-V128)&lt;0,AD128+Z134,IF(AD128-V128&lt;V128,AD128+Z134,R128))</f>
        <v>0</v>
      </c>
      <c r="S134" s="560"/>
      <c r="T134" s="560"/>
      <c r="U134" s="561"/>
      <c r="V134" s="485">
        <f>IF((AD128-V128)&lt;0,AD128,IF((AD128-V128)&gt;=0,R134-Z134))</f>
        <v>0</v>
      </c>
      <c r="W134" s="530"/>
      <c r="X134" s="530"/>
      <c r="Y134" s="531"/>
      <c r="Z134" s="485">
        <f>IF(AD128&gt;0,AD128*AN134/100/2,0)</f>
        <v>0</v>
      </c>
      <c r="AA134" s="530"/>
      <c r="AB134" s="530"/>
      <c r="AC134" s="531"/>
      <c r="AD134" s="118">
        <f t="shared" si="55"/>
        <v>0</v>
      </c>
      <c r="AE134" s="532">
        <f t="shared" si="54"/>
        <v>2519435.3292000587</v>
      </c>
      <c r="AF134" s="533"/>
      <c r="AG134" s="533"/>
      <c r="AH134" s="534"/>
      <c r="AI134" s="485">
        <f t="shared" si="34"/>
        <v>22865264.425565422</v>
      </c>
      <c r="AJ134" s="486"/>
      <c r="AK134" s="486"/>
      <c r="AL134" s="486"/>
      <c r="AM134" s="487"/>
      <c r="AN134" s="527">
        <f t="shared" si="35"/>
        <v>1</v>
      </c>
      <c r="AO134" s="528"/>
      <c r="AP134" s="529"/>
      <c r="AQ134" s="26"/>
      <c r="AR134" s="26"/>
      <c r="AS134" s="26"/>
      <c r="AT134" s="469"/>
      <c r="AU134" s="469"/>
      <c r="AV134" s="469"/>
      <c r="AW134" s="469"/>
      <c r="AX134" s="27"/>
      <c r="AY134" s="27">
        <f t="shared" si="36"/>
        <v>0</v>
      </c>
      <c r="AZ134" s="27">
        <f t="shared" si="49"/>
        <v>0</v>
      </c>
      <c r="BA134" s="27">
        <f t="shared" si="50"/>
        <v>0</v>
      </c>
      <c r="BB134" s="27">
        <f t="shared" si="37"/>
        <v>0</v>
      </c>
      <c r="BC134" s="27">
        <f t="shared" si="38"/>
        <v>0</v>
      </c>
      <c r="BD134" s="27">
        <f t="shared" si="39"/>
        <v>65576.675430176023</v>
      </c>
      <c r="BE134" s="27">
        <f t="shared" si="40"/>
        <v>19109.034250829664</v>
      </c>
      <c r="BF134" s="27">
        <f t="shared" si="41"/>
        <v>0</v>
      </c>
      <c r="BG134" s="27"/>
      <c r="BH134" s="27"/>
      <c r="BI134" s="65">
        <f>BI129</f>
        <v>1</v>
      </c>
      <c r="BJ134" s="66">
        <f>BJ129</f>
        <v>0.95</v>
      </c>
      <c r="BK134" s="59">
        <f>BK129</f>
        <v>1.1000000000000001</v>
      </c>
      <c r="BL134" s="66">
        <f>BL129</f>
        <v>1.02</v>
      </c>
      <c r="BM134" s="67">
        <f>BM129</f>
        <v>1.02</v>
      </c>
      <c r="BN134" s="61"/>
      <c r="BO134" s="61" t="str">
        <f t="shared" si="51"/>
        <v xml:space="preserve"> </v>
      </c>
      <c r="BP134" s="62" t="str">
        <f t="shared" si="42"/>
        <v xml:space="preserve"> </v>
      </c>
      <c r="BQ134" s="62" t="e">
        <f t="shared" si="43"/>
        <v>#VALUE!</v>
      </c>
      <c r="BR134" s="63">
        <f t="shared" si="44"/>
        <v>1</v>
      </c>
      <c r="BS134" s="64">
        <f t="shared" si="52"/>
        <v>1</v>
      </c>
      <c r="BT134" s="60">
        <f t="shared" si="45"/>
        <v>84685.709681005683</v>
      </c>
      <c r="BU134" s="33"/>
    </row>
    <row r="135" spans="2:73" s="22" customFormat="1" ht="13.5" x14ac:dyDescent="0.15">
      <c r="B135" s="563"/>
      <c r="C135" s="535">
        <v>115</v>
      </c>
      <c r="D135" s="536"/>
      <c r="E135" s="537">
        <f t="shared" si="60"/>
        <v>84685.709681005683</v>
      </c>
      <c r="F135" s="486"/>
      <c r="G135" s="486"/>
      <c r="H135" s="538"/>
      <c r="I135" s="485">
        <f t="shared" si="46"/>
        <v>65631.322659701167</v>
      </c>
      <c r="J135" s="486"/>
      <c r="K135" s="486"/>
      <c r="L135" s="538"/>
      <c r="M135" s="539">
        <f t="shared" si="47"/>
        <v>19054.387021304519</v>
      </c>
      <c r="N135" s="539"/>
      <c r="O135" s="539"/>
      <c r="P135" s="539"/>
      <c r="Q135" s="121">
        <f t="shared" si="48"/>
        <v>22799633.10290572</v>
      </c>
      <c r="R135" s="485"/>
      <c r="S135" s="530"/>
      <c r="T135" s="530"/>
      <c r="U135" s="531"/>
      <c r="V135" s="485"/>
      <c r="W135" s="530"/>
      <c r="X135" s="530"/>
      <c r="Y135" s="531"/>
      <c r="Z135" s="485"/>
      <c r="AA135" s="530"/>
      <c r="AB135" s="530"/>
      <c r="AC135" s="531"/>
      <c r="AD135" s="118">
        <f t="shared" si="55"/>
        <v>0</v>
      </c>
      <c r="AE135" s="532">
        <f t="shared" si="54"/>
        <v>2538489.7162213633</v>
      </c>
      <c r="AF135" s="533"/>
      <c r="AG135" s="533"/>
      <c r="AH135" s="534"/>
      <c r="AI135" s="485">
        <f t="shared" si="34"/>
        <v>22799633.10290572</v>
      </c>
      <c r="AJ135" s="486"/>
      <c r="AK135" s="486"/>
      <c r="AL135" s="486"/>
      <c r="AM135" s="487"/>
      <c r="AN135" s="527">
        <f t="shared" si="35"/>
        <v>1</v>
      </c>
      <c r="AO135" s="528"/>
      <c r="AP135" s="529"/>
      <c r="AQ135" s="26"/>
      <c r="AR135" s="26"/>
      <c r="AS135" s="26"/>
      <c r="AT135" s="469"/>
      <c r="AU135" s="469"/>
      <c r="AV135" s="469"/>
      <c r="AW135" s="469"/>
      <c r="AX135" s="27"/>
      <c r="AY135" s="27">
        <f t="shared" si="36"/>
        <v>0</v>
      </c>
      <c r="AZ135" s="27">
        <f t="shared" si="49"/>
        <v>0</v>
      </c>
      <c r="BA135" s="27">
        <f t="shared" si="50"/>
        <v>0</v>
      </c>
      <c r="BB135" s="27">
        <f t="shared" si="37"/>
        <v>0</v>
      </c>
      <c r="BC135" s="27">
        <f t="shared" si="38"/>
        <v>0</v>
      </c>
      <c r="BD135" s="27">
        <f t="shared" si="39"/>
        <v>65631.322659701167</v>
      </c>
      <c r="BE135" s="27">
        <f t="shared" si="40"/>
        <v>19054.387021304519</v>
      </c>
      <c r="BF135" s="27">
        <f t="shared" si="41"/>
        <v>0</v>
      </c>
      <c r="BG135" s="27"/>
      <c r="BH135" s="27"/>
      <c r="BI135" s="72">
        <f t="shared" ref="BI135:BL135" si="64">BI129</f>
        <v>1</v>
      </c>
      <c r="BJ135" s="72">
        <f t="shared" si="64"/>
        <v>0.95</v>
      </c>
      <c r="BK135" s="72">
        <f t="shared" si="64"/>
        <v>1.1000000000000001</v>
      </c>
      <c r="BL135" s="72">
        <f t="shared" si="64"/>
        <v>1.02</v>
      </c>
      <c r="BM135" s="73">
        <f>BM129</f>
        <v>1.02</v>
      </c>
      <c r="BN135" s="61"/>
      <c r="BO135" s="61" t="str">
        <f t="shared" si="51"/>
        <v xml:space="preserve"> </v>
      </c>
      <c r="BP135" s="62" t="str">
        <f t="shared" si="42"/>
        <v xml:space="preserve"> </v>
      </c>
      <c r="BQ135" s="62" t="e">
        <f t="shared" si="43"/>
        <v>#VALUE!</v>
      </c>
      <c r="BR135" s="63">
        <f t="shared" si="44"/>
        <v>1</v>
      </c>
      <c r="BS135" s="64">
        <f t="shared" si="52"/>
        <v>1</v>
      </c>
      <c r="BT135" s="60">
        <f t="shared" si="45"/>
        <v>84685.709681005683</v>
      </c>
      <c r="BU135" s="33"/>
    </row>
    <row r="136" spans="2:73" s="22" customFormat="1" ht="13.5" x14ac:dyDescent="0.15">
      <c r="B136" s="563"/>
      <c r="C136" s="535">
        <v>116</v>
      </c>
      <c r="D136" s="536"/>
      <c r="E136" s="537">
        <f t="shared" si="60"/>
        <v>84685.709681005683</v>
      </c>
      <c r="F136" s="486"/>
      <c r="G136" s="486"/>
      <c r="H136" s="538"/>
      <c r="I136" s="485">
        <f t="shared" si="46"/>
        <v>65686.015428584244</v>
      </c>
      <c r="J136" s="486"/>
      <c r="K136" s="486"/>
      <c r="L136" s="538"/>
      <c r="M136" s="539">
        <f t="shared" si="47"/>
        <v>18999.694252421436</v>
      </c>
      <c r="N136" s="539"/>
      <c r="O136" s="539"/>
      <c r="P136" s="539"/>
      <c r="Q136" s="121">
        <f t="shared" si="48"/>
        <v>22733947.087477136</v>
      </c>
      <c r="R136" s="485"/>
      <c r="S136" s="530"/>
      <c r="T136" s="530"/>
      <c r="U136" s="531"/>
      <c r="V136" s="485"/>
      <c r="W136" s="530"/>
      <c r="X136" s="530"/>
      <c r="Y136" s="531"/>
      <c r="Z136" s="485"/>
      <c r="AA136" s="530"/>
      <c r="AB136" s="530"/>
      <c r="AC136" s="531"/>
      <c r="AD136" s="118">
        <f t="shared" si="55"/>
        <v>0</v>
      </c>
      <c r="AE136" s="532">
        <f t="shared" si="54"/>
        <v>2557489.4104737849</v>
      </c>
      <c r="AF136" s="533"/>
      <c r="AG136" s="533"/>
      <c r="AH136" s="534"/>
      <c r="AI136" s="485">
        <f t="shared" si="34"/>
        <v>22733947.087477136</v>
      </c>
      <c r="AJ136" s="486"/>
      <c r="AK136" s="486"/>
      <c r="AL136" s="486"/>
      <c r="AM136" s="487"/>
      <c r="AN136" s="527">
        <f t="shared" si="35"/>
        <v>1</v>
      </c>
      <c r="AO136" s="528"/>
      <c r="AP136" s="529"/>
      <c r="AQ136" s="26"/>
      <c r="AR136" s="26"/>
      <c r="AS136" s="26"/>
      <c r="AT136" s="469"/>
      <c r="AU136" s="469"/>
      <c r="AV136" s="469"/>
      <c r="AW136" s="469"/>
      <c r="AX136" s="27"/>
      <c r="AY136" s="27">
        <f t="shared" si="36"/>
        <v>0</v>
      </c>
      <c r="AZ136" s="27">
        <f t="shared" si="49"/>
        <v>0</v>
      </c>
      <c r="BA136" s="27">
        <f t="shared" si="50"/>
        <v>0</v>
      </c>
      <c r="BB136" s="27">
        <f t="shared" si="37"/>
        <v>0</v>
      </c>
      <c r="BC136" s="27">
        <f t="shared" si="38"/>
        <v>0</v>
      </c>
      <c r="BD136" s="27">
        <f t="shared" si="39"/>
        <v>65686.015428584244</v>
      </c>
      <c r="BE136" s="27">
        <f t="shared" si="40"/>
        <v>18999.694252421436</v>
      </c>
      <c r="BF136" s="27">
        <f t="shared" si="41"/>
        <v>0</v>
      </c>
      <c r="BG136" s="27"/>
      <c r="BH136" s="27"/>
      <c r="BI136" s="65">
        <f>BI135</f>
        <v>1</v>
      </c>
      <c r="BJ136" s="66">
        <f>BJ135</f>
        <v>0.95</v>
      </c>
      <c r="BK136" s="59">
        <f>BK135</f>
        <v>1.1000000000000001</v>
      </c>
      <c r="BL136" s="66">
        <f>BL135</f>
        <v>1.02</v>
      </c>
      <c r="BM136" s="67">
        <f>BM135</f>
        <v>1.02</v>
      </c>
      <c r="BN136" s="61"/>
      <c r="BO136" s="61" t="str">
        <f t="shared" si="51"/>
        <v xml:space="preserve"> </v>
      </c>
      <c r="BP136" s="62" t="str">
        <f t="shared" si="42"/>
        <v xml:space="preserve"> </v>
      </c>
      <c r="BQ136" s="62" t="e">
        <f t="shared" si="43"/>
        <v>#VALUE!</v>
      </c>
      <c r="BR136" s="63">
        <f t="shared" si="44"/>
        <v>1</v>
      </c>
      <c r="BS136" s="64">
        <f t="shared" si="52"/>
        <v>1</v>
      </c>
      <c r="BT136" s="60">
        <f t="shared" si="45"/>
        <v>84685.709681005683</v>
      </c>
      <c r="BU136" s="33"/>
    </row>
    <row r="137" spans="2:73" s="22" customFormat="1" ht="13.5" x14ac:dyDescent="0.15">
      <c r="B137" s="563"/>
      <c r="C137" s="535">
        <v>117</v>
      </c>
      <c r="D137" s="536"/>
      <c r="E137" s="537">
        <f t="shared" si="60"/>
        <v>84685.709681005683</v>
      </c>
      <c r="F137" s="486"/>
      <c r="G137" s="486"/>
      <c r="H137" s="538"/>
      <c r="I137" s="485">
        <f t="shared" si="46"/>
        <v>65740.753774774741</v>
      </c>
      <c r="J137" s="486"/>
      <c r="K137" s="486"/>
      <c r="L137" s="538"/>
      <c r="M137" s="539">
        <f t="shared" si="47"/>
        <v>18944.955906230945</v>
      </c>
      <c r="N137" s="539"/>
      <c r="O137" s="539"/>
      <c r="P137" s="539"/>
      <c r="Q137" s="121">
        <f t="shared" si="48"/>
        <v>22668206.333702363</v>
      </c>
      <c r="R137" s="485"/>
      <c r="S137" s="530"/>
      <c r="T137" s="530"/>
      <c r="U137" s="531"/>
      <c r="V137" s="485"/>
      <c r="W137" s="530"/>
      <c r="X137" s="530"/>
      <c r="Y137" s="531"/>
      <c r="Z137" s="485"/>
      <c r="AA137" s="530"/>
      <c r="AB137" s="530"/>
      <c r="AC137" s="531"/>
      <c r="AD137" s="118">
        <f t="shared" si="55"/>
        <v>0</v>
      </c>
      <c r="AE137" s="532">
        <f t="shared" si="54"/>
        <v>2576434.3663800159</v>
      </c>
      <c r="AF137" s="533"/>
      <c r="AG137" s="533"/>
      <c r="AH137" s="534"/>
      <c r="AI137" s="485">
        <f t="shared" si="34"/>
        <v>22668206.333702363</v>
      </c>
      <c r="AJ137" s="486"/>
      <c r="AK137" s="486"/>
      <c r="AL137" s="486"/>
      <c r="AM137" s="487"/>
      <c r="AN137" s="527">
        <f t="shared" si="35"/>
        <v>1</v>
      </c>
      <c r="AO137" s="528"/>
      <c r="AP137" s="529"/>
      <c r="AQ137" s="26"/>
      <c r="AR137" s="26"/>
      <c r="AS137" s="26"/>
      <c r="AT137" s="469"/>
      <c r="AU137" s="469"/>
      <c r="AV137" s="469"/>
      <c r="AW137" s="469"/>
      <c r="AX137" s="27"/>
      <c r="AY137" s="27">
        <f t="shared" si="36"/>
        <v>0</v>
      </c>
      <c r="AZ137" s="27">
        <f t="shared" si="49"/>
        <v>0</v>
      </c>
      <c r="BA137" s="27">
        <f t="shared" si="50"/>
        <v>0</v>
      </c>
      <c r="BB137" s="27">
        <f t="shared" si="37"/>
        <v>0</v>
      </c>
      <c r="BC137" s="27">
        <f t="shared" si="38"/>
        <v>0</v>
      </c>
      <c r="BD137" s="27">
        <f t="shared" si="39"/>
        <v>65740.753774774741</v>
      </c>
      <c r="BE137" s="27">
        <f t="shared" si="40"/>
        <v>18944.955906230945</v>
      </c>
      <c r="BF137" s="27">
        <f t="shared" si="41"/>
        <v>0</v>
      </c>
      <c r="BG137" s="27"/>
      <c r="BH137" s="27"/>
      <c r="BI137" s="65">
        <f>BI135</f>
        <v>1</v>
      </c>
      <c r="BJ137" s="66">
        <f>BJ135</f>
        <v>0.95</v>
      </c>
      <c r="BK137" s="59">
        <f>BK135</f>
        <v>1.1000000000000001</v>
      </c>
      <c r="BL137" s="66">
        <f>BL135</f>
        <v>1.02</v>
      </c>
      <c r="BM137" s="67">
        <f>BM135</f>
        <v>1.02</v>
      </c>
      <c r="BN137" s="61"/>
      <c r="BO137" s="61" t="str">
        <f t="shared" si="51"/>
        <v xml:space="preserve"> </v>
      </c>
      <c r="BP137" s="62" t="str">
        <f t="shared" si="42"/>
        <v xml:space="preserve"> </v>
      </c>
      <c r="BQ137" s="62" t="e">
        <f t="shared" si="43"/>
        <v>#VALUE!</v>
      </c>
      <c r="BR137" s="63">
        <f t="shared" si="44"/>
        <v>1</v>
      </c>
      <c r="BS137" s="64">
        <f t="shared" si="52"/>
        <v>1</v>
      </c>
      <c r="BT137" s="60">
        <f t="shared" si="45"/>
        <v>84685.709681005683</v>
      </c>
      <c r="BU137" s="33"/>
    </row>
    <row r="138" spans="2:73" s="22" customFormat="1" ht="13.5" x14ac:dyDescent="0.15">
      <c r="B138" s="563"/>
      <c r="C138" s="535">
        <v>118</v>
      </c>
      <c r="D138" s="536"/>
      <c r="E138" s="537">
        <f t="shared" si="60"/>
        <v>84685.709681005683</v>
      </c>
      <c r="F138" s="486"/>
      <c r="G138" s="486"/>
      <c r="H138" s="538"/>
      <c r="I138" s="485">
        <f t="shared" si="46"/>
        <v>65795.537736253711</v>
      </c>
      <c r="J138" s="486"/>
      <c r="K138" s="486"/>
      <c r="L138" s="538"/>
      <c r="M138" s="539">
        <f t="shared" si="47"/>
        <v>18890.171944751968</v>
      </c>
      <c r="N138" s="539"/>
      <c r="O138" s="539"/>
      <c r="P138" s="539"/>
      <c r="Q138" s="121">
        <f t="shared" si="48"/>
        <v>22602410.795966111</v>
      </c>
      <c r="R138" s="485"/>
      <c r="S138" s="530"/>
      <c r="T138" s="530"/>
      <c r="U138" s="531"/>
      <c r="V138" s="485"/>
      <c r="W138" s="530"/>
      <c r="X138" s="530"/>
      <c r="Y138" s="531"/>
      <c r="Z138" s="485"/>
      <c r="AA138" s="530"/>
      <c r="AB138" s="530"/>
      <c r="AC138" s="531"/>
      <c r="AD138" s="118">
        <f t="shared" si="55"/>
        <v>0</v>
      </c>
      <c r="AE138" s="532">
        <f t="shared" si="54"/>
        <v>2595324.5383247677</v>
      </c>
      <c r="AF138" s="533"/>
      <c r="AG138" s="533"/>
      <c r="AH138" s="534"/>
      <c r="AI138" s="485">
        <f t="shared" si="34"/>
        <v>22602410.795966111</v>
      </c>
      <c r="AJ138" s="486"/>
      <c r="AK138" s="486"/>
      <c r="AL138" s="486"/>
      <c r="AM138" s="487"/>
      <c r="AN138" s="527">
        <f t="shared" si="35"/>
        <v>1</v>
      </c>
      <c r="AO138" s="528"/>
      <c r="AP138" s="529"/>
      <c r="AQ138" s="26"/>
      <c r="AR138" s="26"/>
      <c r="AS138" s="26"/>
      <c r="AT138" s="469"/>
      <c r="AU138" s="469"/>
      <c r="AV138" s="469"/>
      <c r="AW138" s="469"/>
      <c r="AX138" s="27"/>
      <c r="AY138" s="27">
        <f t="shared" si="36"/>
        <v>0</v>
      </c>
      <c r="AZ138" s="27">
        <f t="shared" si="49"/>
        <v>0</v>
      </c>
      <c r="BA138" s="27">
        <f t="shared" si="50"/>
        <v>0</v>
      </c>
      <c r="BB138" s="27">
        <f t="shared" si="37"/>
        <v>0</v>
      </c>
      <c r="BC138" s="27">
        <f t="shared" si="38"/>
        <v>0</v>
      </c>
      <c r="BD138" s="27">
        <f t="shared" si="39"/>
        <v>65795.537736253711</v>
      </c>
      <c r="BE138" s="27">
        <f t="shared" si="40"/>
        <v>18890.171944751968</v>
      </c>
      <c r="BF138" s="27">
        <f t="shared" si="41"/>
        <v>0</v>
      </c>
      <c r="BG138" s="27"/>
      <c r="BH138" s="27"/>
      <c r="BI138" s="65">
        <f>BI135</f>
        <v>1</v>
      </c>
      <c r="BJ138" s="66">
        <f>BJ135</f>
        <v>0.95</v>
      </c>
      <c r="BK138" s="59">
        <f>BK135</f>
        <v>1.1000000000000001</v>
      </c>
      <c r="BL138" s="66">
        <f>BL135</f>
        <v>1.02</v>
      </c>
      <c r="BM138" s="67">
        <f>BM135</f>
        <v>1.02</v>
      </c>
      <c r="BN138" s="61"/>
      <c r="BO138" s="61" t="str">
        <f t="shared" si="51"/>
        <v xml:space="preserve"> </v>
      </c>
      <c r="BP138" s="62" t="str">
        <f t="shared" si="42"/>
        <v xml:space="preserve"> </v>
      </c>
      <c r="BQ138" s="62" t="e">
        <f t="shared" si="43"/>
        <v>#VALUE!</v>
      </c>
      <c r="BR138" s="63">
        <f t="shared" si="44"/>
        <v>1</v>
      </c>
      <c r="BS138" s="64">
        <f t="shared" si="52"/>
        <v>1</v>
      </c>
      <c r="BT138" s="60">
        <f t="shared" si="45"/>
        <v>84685.709681005683</v>
      </c>
      <c r="BU138" s="33"/>
    </row>
    <row r="139" spans="2:73" s="22" customFormat="1" ht="13.5" x14ac:dyDescent="0.15">
      <c r="B139" s="563"/>
      <c r="C139" s="535">
        <v>119</v>
      </c>
      <c r="D139" s="536"/>
      <c r="E139" s="537">
        <f t="shared" si="60"/>
        <v>84685.709681005683</v>
      </c>
      <c r="F139" s="486"/>
      <c r="G139" s="486"/>
      <c r="H139" s="538"/>
      <c r="I139" s="485">
        <f t="shared" si="46"/>
        <v>65850.367351033929</v>
      </c>
      <c r="J139" s="486"/>
      <c r="K139" s="486"/>
      <c r="L139" s="538"/>
      <c r="M139" s="539">
        <f t="shared" si="47"/>
        <v>18835.342329971758</v>
      </c>
      <c r="N139" s="539"/>
      <c r="O139" s="539"/>
      <c r="P139" s="539"/>
      <c r="Q139" s="121">
        <f t="shared" si="48"/>
        <v>22536560.428615078</v>
      </c>
      <c r="R139" s="485"/>
      <c r="S139" s="530"/>
      <c r="T139" s="530"/>
      <c r="U139" s="531"/>
      <c r="V139" s="485"/>
      <c r="W139" s="530"/>
      <c r="X139" s="530"/>
      <c r="Y139" s="531"/>
      <c r="Z139" s="485"/>
      <c r="AA139" s="530"/>
      <c r="AB139" s="530"/>
      <c r="AC139" s="531"/>
      <c r="AD139" s="118">
        <f t="shared" si="55"/>
        <v>0</v>
      </c>
      <c r="AE139" s="532">
        <f t="shared" si="54"/>
        <v>2614159.8806547397</v>
      </c>
      <c r="AF139" s="533"/>
      <c r="AG139" s="533"/>
      <c r="AH139" s="534"/>
      <c r="AI139" s="485">
        <f t="shared" si="34"/>
        <v>22536560.428615078</v>
      </c>
      <c r="AJ139" s="486"/>
      <c r="AK139" s="486"/>
      <c r="AL139" s="486"/>
      <c r="AM139" s="487"/>
      <c r="AN139" s="527">
        <f t="shared" si="35"/>
        <v>1</v>
      </c>
      <c r="AO139" s="528"/>
      <c r="AP139" s="529"/>
      <c r="AQ139" s="26"/>
      <c r="AR139" s="26"/>
      <c r="AS139" s="26"/>
      <c r="AT139" s="469"/>
      <c r="AU139" s="469"/>
      <c r="AV139" s="469"/>
      <c r="AW139" s="469"/>
      <c r="AX139" s="27"/>
      <c r="AY139" s="27">
        <f t="shared" si="36"/>
        <v>0</v>
      </c>
      <c r="AZ139" s="27">
        <f t="shared" si="49"/>
        <v>0</v>
      </c>
      <c r="BA139" s="27">
        <f t="shared" si="50"/>
        <v>0</v>
      </c>
      <c r="BB139" s="27">
        <f t="shared" si="37"/>
        <v>0</v>
      </c>
      <c r="BC139" s="27">
        <f t="shared" si="38"/>
        <v>0</v>
      </c>
      <c r="BD139" s="27">
        <f t="shared" si="39"/>
        <v>65850.367351033929</v>
      </c>
      <c r="BE139" s="27">
        <f t="shared" si="40"/>
        <v>18835.342329971758</v>
      </c>
      <c r="BF139" s="27">
        <f t="shared" si="41"/>
        <v>0</v>
      </c>
      <c r="BG139" s="27"/>
      <c r="BH139" s="27"/>
      <c r="BI139" s="65">
        <f>BI135</f>
        <v>1</v>
      </c>
      <c r="BJ139" s="66">
        <f>BJ135</f>
        <v>0.95</v>
      </c>
      <c r="BK139" s="59">
        <f>BK135</f>
        <v>1.1000000000000001</v>
      </c>
      <c r="BL139" s="66">
        <f>BL135</f>
        <v>1.02</v>
      </c>
      <c r="BM139" s="67">
        <f>BM135</f>
        <v>1.02</v>
      </c>
      <c r="BN139" s="61"/>
      <c r="BO139" s="61" t="str">
        <f t="shared" si="51"/>
        <v xml:space="preserve"> </v>
      </c>
      <c r="BP139" s="62" t="str">
        <f t="shared" si="42"/>
        <v xml:space="preserve"> </v>
      </c>
      <c r="BQ139" s="62" t="e">
        <f t="shared" si="43"/>
        <v>#VALUE!</v>
      </c>
      <c r="BR139" s="63">
        <f t="shared" si="44"/>
        <v>1</v>
      </c>
      <c r="BS139" s="64">
        <f t="shared" si="52"/>
        <v>1</v>
      </c>
      <c r="BT139" s="60">
        <f t="shared" si="45"/>
        <v>84685.709681005683</v>
      </c>
      <c r="BU139" s="33"/>
    </row>
    <row r="140" spans="2:73" s="22" customFormat="1" ht="13.5" x14ac:dyDescent="0.15">
      <c r="B140" s="564"/>
      <c r="C140" s="518">
        <v>120</v>
      </c>
      <c r="D140" s="519"/>
      <c r="E140" s="520">
        <f t="shared" si="60"/>
        <v>84685.709681005683</v>
      </c>
      <c r="F140" s="521"/>
      <c r="G140" s="521"/>
      <c r="H140" s="522"/>
      <c r="I140" s="509">
        <f t="shared" si="46"/>
        <v>65905.24265715979</v>
      </c>
      <c r="J140" s="521"/>
      <c r="K140" s="521"/>
      <c r="L140" s="522"/>
      <c r="M140" s="523">
        <f t="shared" si="47"/>
        <v>18780.467023845897</v>
      </c>
      <c r="N140" s="523"/>
      <c r="O140" s="523"/>
      <c r="P140" s="523"/>
      <c r="Q140" s="123">
        <f t="shared" si="48"/>
        <v>22470655.18595792</v>
      </c>
      <c r="R140" s="509">
        <f>IF((AD134-V134)&lt;0,AD134+Z140,IF(AD134-V134&lt;V134,AD134+Z140,R134))</f>
        <v>0</v>
      </c>
      <c r="S140" s="510"/>
      <c r="T140" s="510"/>
      <c r="U140" s="511"/>
      <c r="V140" s="509">
        <f>IF((AD134-V134)&lt;0,AD134,IF((AD134-V134)&gt;=0,R140-Z140))</f>
        <v>0</v>
      </c>
      <c r="W140" s="510"/>
      <c r="X140" s="510"/>
      <c r="Y140" s="511"/>
      <c r="Z140" s="509">
        <f>IF(AD134&gt;0,AD134*AN140/100/2,0)</f>
        <v>0</v>
      </c>
      <c r="AA140" s="510"/>
      <c r="AB140" s="510"/>
      <c r="AC140" s="511"/>
      <c r="AD140" s="122">
        <f t="shared" si="55"/>
        <v>0</v>
      </c>
      <c r="AE140" s="512">
        <f t="shared" si="54"/>
        <v>2632940.3476785854</v>
      </c>
      <c r="AF140" s="513"/>
      <c r="AG140" s="513"/>
      <c r="AH140" s="514"/>
      <c r="AI140" s="509">
        <f t="shared" si="34"/>
        <v>22470655.18595792</v>
      </c>
      <c r="AJ140" s="521"/>
      <c r="AK140" s="521"/>
      <c r="AL140" s="521"/>
      <c r="AM140" s="603"/>
      <c r="AN140" s="515">
        <f t="shared" si="35"/>
        <v>1</v>
      </c>
      <c r="AO140" s="516"/>
      <c r="AP140" s="517"/>
      <c r="AQ140" s="25"/>
      <c r="AR140" s="25"/>
      <c r="AS140" s="25"/>
      <c r="AT140" s="469"/>
      <c r="AU140" s="469"/>
      <c r="AV140" s="469"/>
      <c r="AW140" s="469"/>
      <c r="AX140" s="27"/>
      <c r="AY140" s="27">
        <f t="shared" si="36"/>
        <v>0</v>
      </c>
      <c r="AZ140" s="27">
        <f t="shared" si="49"/>
        <v>0</v>
      </c>
      <c r="BA140" s="27">
        <f t="shared" si="50"/>
        <v>0</v>
      </c>
      <c r="BB140" s="27">
        <f t="shared" si="37"/>
        <v>0</v>
      </c>
      <c r="BC140" s="27">
        <f t="shared" si="38"/>
        <v>0</v>
      </c>
      <c r="BD140" s="27">
        <f t="shared" si="39"/>
        <v>65905.24265715979</v>
      </c>
      <c r="BE140" s="27">
        <f t="shared" si="40"/>
        <v>18780.467023845897</v>
      </c>
      <c r="BF140" s="27">
        <f t="shared" si="41"/>
        <v>0</v>
      </c>
      <c r="BG140" s="27"/>
      <c r="BH140" s="27"/>
      <c r="BI140" s="65">
        <f>BI135</f>
        <v>1</v>
      </c>
      <c r="BJ140" s="66">
        <f>BJ135</f>
        <v>0.95</v>
      </c>
      <c r="BK140" s="59">
        <f>BK135</f>
        <v>1.1000000000000001</v>
      </c>
      <c r="BL140" s="66">
        <f>BL135</f>
        <v>1.02</v>
      </c>
      <c r="BM140" s="67">
        <f>BM135</f>
        <v>1.02</v>
      </c>
      <c r="BN140" s="61"/>
      <c r="BO140" s="61" t="str">
        <f t="shared" si="51"/>
        <v xml:space="preserve"> </v>
      </c>
      <c r="BP140" s="62" t="str">
        <f t="shared" si="42"/>
        <v xml:space="preserve"> </v>
      </c>
      <c r="BQ140" s="62" t="e">
        <f t="shared" si="43"/>
        <v>#VALUE!</v>
      </c>
      <c r="BR140" s="63">
        <f t="shared" si="44"/>
        <v>1</v>
      </c>
      <c r="BS140" s="64">
        <f t="shared" si="52"/>
        <v>1</v>
      </c>
      <c r="BT140" s="60">
        <f t="shared" si="45"/>
        <v>84685.709681005683</v>
      </c>
      <c r="BU140" s="33"/>
    </row>
    <row r="141" spans="2:73" s="22" customFormat="1" ht="13.5" x14ac:dyDescent="0.15">
      <c r="B141" s="540">
        <v>11</v>
      </c>
      <c r="C141" s="543">
        <v>121</v>
      </c>
      <c r="D141" s="544"/>
      <c r="E141" s="599">
        <f>IF(AI140&lt;=0,0,AS141)</f>
        <v>84685.709681005756</v>
      </c>
      <c r="F141" s="599"/>
      <c r="G141" s="599"/>
      <c r="H141" s="600"/>
      <c r="I141" s="545">
        <f t="shared" si="46"/>
        <v>65960.163692707487</v>
      </c>
      <c r="J141" s="546"/>
      <c r="K141" s="546"/>
      <c r="L141" s="547"/>
      <c r="M141" s="548">
        <f t="shared" si="47"/>
        <v>18725.545988298265</v>
      </c>
      <c r="N141" s="548"/>
      <c r="O141" s="548"/>
      <c r="P141" s="477"/>
      <c r="Q141" s="48">
        <f t="shared" si="48"/>
        <v>22404695.022265211</v>
      </c>
      <c r="R141" s="552"/>
      <c r="S141" s="601"/>
      <c r="T141" s="601"/>
      <c r="U141" s="602"/>
      <c r="V141" s="552"/>
      <c r="W141" s="601"/>
      <c r="X141" s="601"/>
      <c r="Y141" s="602"/>
      <c r="Z141" s="552"/>
      <c r="AA141" s="601"/>
      <c r="AB141" s="601"/>
      <c r="AC141" s="602"/>
      <c r="AD141" s="114">
        <f t="shared" si="55"/>
        <v>0</v>
      </c>
      <c r="AE141" s="552">
        <f t="shared" si="54"/>
        <v>2651665.8936668839</v>
      </c>
      <c r="AF141" s="553"/>
      <c r="AG141" s="553"/>
      <c r="AH141" s="554"/>
      <c r="AI141" s="552">
        <f t="shared" si="34"/>
        <v>22404695.022265211</v>
      </c>
      <c r="AJ141" s="553"/>
      <c r="AK141" s="553"/>
      <c r="AL141" s="553"/>
      <c r="AM141" s="555"/>
      <c r="AN141" s="556">
        <f t="shared" si="35"/>
        <v>1</v>
      </c>
      <c r="AO141" s="557"/>
      <c r="AP141" s="558"/>
      <c r="AQ141" s="52">
        <f>PMT(AN141/100/12,($I$5-B129)*12-$AX$19,-AI140+AD140)</f>
        <v>84685.709681005756</v>
      </c>
      <c r="AR141" s="53">
        <f>E140*1.25</f>
        <v>105857.1371012571</v>
      </c>
      <c r="AS141" s="53">
        <f>IF(AQ141&gt;AR141,AR141,AQ141)</f>
        <v>84685.709681005756</v>
      </c>
      <c r="AT141" s="469"/>
      <c r="AU141" s="469"/>
      <c r="AV141" s="469"/>
      <c r="AW141" s="469"/>
      <c r="AX141" s="27"/>
      <c r="AY141" s="27">
        <f t="shared" si="36"/>
        <v>0</v>
      </c>
      <c r="AZ141" s="27">
        <f t="shared" si="49"/>
        <v>0</v>
      </c>
      <c r="BA141" s="27">
        <f t="shared" si="50"/>
        <v>0</v>
      </c>
      <c r="BB141" s="27">
        <f t="shared" si="37"/>
        <v>0</v>
      </c>
      <c r="BC141" s="27">
        <f t="shared" si="38"/>
        <v>0</v>
      </c>
      <c r="BD141" s="27">
        <f t="shared" si="39"/>
        <v>65960.163692707487</v>
      </c>
      <c r="BE141" s="27">
        <f t="shared" si="40"/>
        <v>18725.545988298265</v>
      </c>
      <c r="BF141" s="27">
        <f t="shared" si="41"/>
        <v>0</v>
      </c>
      <c r="BG141" s="27"/>
      <c r="BH141" s="27"/>
      <c r="BI141" s="72">
        <f>BL6</f>
        <v>1</v>
      </c>
      <c r="BJ141" s="72">
        <f>BM6</f>
        <v>0.95</v>
      </c>
      <c r="BK141" s="72">
        <f t="shared" ref="BK141" si="65">BK135</f>
        <v>1.1000000000000001</v>
      </c>
      <c r="BL141" s="72">
        <f>BK14</f>
        <v>1.27</v>
      </c>
      <c r="BM141" s="73">
        <f>BK14</f>
        <v>1.27</v>
      </c>
      <c r="BN141" s="61"/>
      <c r="BO141" s="61" t="str">
        <f t="shared" si="51"/>
        <v xml:space="preserve"> </v>
      </c>
      <c r="BP141" s="62" t="str">
        <f t="shared" si="42"/>
        <v xml:space="preserve"> </v>
      </c>
      <c r="BQ141" s="62" t="e">
        <f t="shared" si="43"/>
        <v>#VALUE!</v>
      </c>
      <c r="BR141" s="63">
        <f t="shared" si="44"/>
        <v>1</v>
      </c>
      <c r="BS141" s="64">
        <f t="shared" si="52"/>
        <v>1</v>
      </c>
      <c r="BT141" s="60">
        <f t="shared" si="45"/>
        <v>84685.709681005756</v>
      </c>
      <c r="BU141" s="33"/>
    </row>
    <row r="142" spans="2:73" s="22" customFormat="1" ht="13.5" x14ac:dyDescent="0.15">
      <c r="B142" s="541"/>
      <c r="C142" s="497">
        <v>122</v>
      </c>
      <c r="D142" s="498"/>
      <c r="E142" s="499">
        <f t="shared" ref="E142:E173" si="66">IF(Q141=0,0,IF(Q141&lt;E141,Q141+M142,E141))</f>
        <v>84685.709681005756</v>
      </c>
      <c r="F142" s="471"/>
      <c r="G142" s="471"/>
      <c r="H142" s="472"/>
      <c r="I142" s="470">
        <f t="shared" si="46"/>
        <v>66015.130495784746</v>
      </c>
      <c r="J142" s="471"/>
      <c r="K142" s="471"/>
      <c r="L142" s="472"/>
      <c r="M142" s="473">
        <f t="shared" si="47"/>
        <v>18670.57918522101</v>
      </c>
      <c r="N142" s="473"/>
      <c r="O142" s="473"/>
      <c r="P142" s="474"/>
      <c r="Q142" s="47">
        <f t="shared" si="48"/>
        <v>22338679.891769428</v>
      </c>
      <c r="R142" s="474"/>
      <c r="S142" s="594"/>
      <c r="T142" s="594"/>
      <c r="U142" s="595"/>
      <c r="V142" s="474"/>
      <c r="W142" s="594"/>
      <c r="X142" s="594"/>
      <c r="Y142" s="595"/>
      <c r="Z142" s="474"/>
      <c r="AA142" s="594"/>
      <c r="AB142" s="594"/>
      <c r="AC142" s="595"/>
      <c r="AD142" s="117">
        <f t="shared" si="55"/>
        <v>0</v>
      </c>
      <c r="AE142" s="477">
        <f t="shared" si="54"/>
        <v>2670336.4728521048</v>
      </c>
      <c r="AF142" s="478"/>
      <c r="AG142" s="478"/>
      <c r="AH142" s="479"/>
      <c r="AI142" s="474">
        <f t="shared" si="34"/>
        <v>22338679.891769428</v>
      </c>
      <c r="AJ142" s="480"/>
      <c r="AK142" s="480"/>
      <c r="AL142" s="480"/>
      <c r="AM142" s="481"/>
      <c r="AN142" s="482">
        <f t="shared" si="35"/>
        <v>1</v>
      </c>
      <c r="AO142" s="483"/>
      <c r="AP142" s="484"/>
      <c r="AQ142" s="26"/>
      <c r="AR142" s="26"/>
      <c r="AS142" s="26"/>
      <c r="AT142" s="469"/>
      <c r="AU142" s="469"/>
      <c r="AV142" s="469"/>
      <c r="AW142" s="469"/>
      <c r="AX142" s="27"/>
      <c r="AY142" s="27">
        <f t="shared" si="36"/>
        <v>0</v>
      </c>
      <c r="AZ142" s="27">
        <f t="shared" si="49"/>
        <v>0</v>
      </c>
      <c r="BA142" s="27">
        <f t="shared" si="50"/>
        <v>0</v>
      </c>
      <c r="BB142" s="27">
        <f t="shared" si="37"/>
        <v>0</v>
      </c>
      <c r="BC142" s="27">
        <f t="shared" si="38"/>
        <v>0</v>
      </c>
      <c r="BD142" s="27">
        <f t="shared" si="39"/>
        <v>66015.130495784746</v>
      </c>
      <c r="BE142" s="27">
        <f t="shared" si="40"/>
        <v>18670.57918522101</v>
      </c>
      <c r="BF142" s="27">
        <f t="shared" si="41"/>
        <v>0</v>
      </c>
      <c r="BG142" s="27"/>
      <c r="BH142" s="27"/>
      <c r="BI142" s="65">
        <f>BI141</f>
        <v>1</v>
      </c>
      <c r="BJ142" s="66">
        <f>BJ141</f>
        <v>0.95</v>
      </c>
      <c r="BK142" s="59">
        <f>BK141</f>
        <v>1.1000000000000001</v>
      </c>
      <c r="BL142" s="66">
        <f>BL141</f>
        <v>1.27</v>
      </c>
      <c r="BM142" s="67">
        <f>BM141</f>
        <v>1.27</v>
      </c>
      <c r="BN142" s="61"/>
      <c r="BO142" s="61" t="str">
        <f t="shared" si="51"/>
        <v xml:space="preserve"> </v>
      </c>
      <c r="BP142" s="62" t="str">
        <f t="shared" si="42"/>
        <v xml:space="preserve"> </v>
      </c>
      <c r="BQ142" s="62" t="e">
        <f t="shared" si="43"/>
        <v>#VALUE!</v>
      </c>
      <c r="BR142" s="63">
        <f t="shared" si="44"/>
        <v>1</v>
      </c>
      <c r="BS142" s="64">
        <f t="shared" si="52"/>
        <v>1</v>
      </c>
      <c r="BT142" s="60">
        <f t="shared" si="45"/>
        <v>84685.709681005756</v>
      </c>
      <c r="BU142" s="33"/>
    </row>
    <row r="143" spans="2:73" s="22" customFormat="1" ht="13.5" x14ac:dyDescent="0.15">
      <c r="B143" s="541"/>
      <c r="C143" s="497">
        <v>123</v>
      </c>
      <c r="D143" s="498"/>
      <c r="E143" s="499">
        <f t="shared" si="66"/>
        <v>84685.709681005756</v>
      </c>
      <c r="F143" s="471"/>
      <c r="G143" s="471"/>
      <c r="H143" s="472"/>
      <c r="I143" s="470">
        <f t="shared" si="46"/>
        <v>66070.143104531235</v>
      </c>
      <c r="J143" s="471"/>
      <c r="K143" s="471"/>
      <c r="L143" s="472"/>
      <c r="M143" s="473">
        <f t="shared" si="47"/>
        <v>18615.566576474524</v>
      </c>
      <c r="N143" s="473"/>
      <c r="O143" s="473"/>
      <c r="P143" s="474"/>
      <c r="Q143" s="47">
        <f t="shared" si="48"/>
        <v>22272609.748664897</v>
      </c>
      <c r="R143" s="474"/>
      <c r="S143" s="594"/>
      <c r="T143" s="594"/>
      <c r="U143" s="595"/>
      <c r="V143" s="474"/>
      <c r="W143" s="594"/>
      <c r="X143" s="594"/>
      <c r="Y143" s="595"/>
      <c r="Z143" s="474"/>
      <c r="AA143" s="594"/>
      <c r="AB143" s="594"/>
      <c r="AC143" s="595"/>
      <c r="AD143" s="117">
        <f t="shared" si="55"/>
        <v>0</v>
      </c>
      <c r="AE143" s="477">
        <f t="shared" si="54"/>
        <v>2688952.0394285792</v>
      </c>
      <c r="AF143" s="478"/>
      <c r="AG143" s="478"/>
      <c r="AH143" s="479"/>
      <c r="AI143" s="474">
        <f t="shared" si="34"/>
        <v>22272609.748664897</v>
      </c>
      <c r="AJ143" s="480"/>
      <c r="AK143" s="480"/>
      <c r="AL143" s="480"/>
      <c r="AM143" s="481"/>
      <c r="AN143" s="482">
        <f t="shared" si="35"/>
        <v>1</v>
      </c>
      <c r="AO143" s="483"/>
      <c r="AP143" s="484"/>
      <c r="AQ143" s="26"/>
      <c r="AR143" s="26"/>
      <c r="AS143" s="26"/>
      <c r="AT143" s="469"/>
      <c r="AU143" s="469"/>
      <c r="AV143" s="469"/>
      <c r="AW143" s="469"/>
      <c r="AX143" s="27"/>
      <c r="AY143" s="27">
        <f t="shared" si="36"/>
        <v>0</v>
      </c>
      <c r="AZ143" s="27">
        <f t="shared" si="49"/>
        <v>0</v>
      </c>
      <c r="BA143" s="27">
        <f t="shared" si="50"/>
        <v>0</v>
      </c>
      <c r="BB143" s="27">
        <f t="shared" si="37"/>
        <v>0</v>
      </c>
      <c r="BC143" s="27">
        <f t="shared" si="38"/>
        <v>0</v>
      </c>
      <c r="BD143" s="27">
        <f t="shared" si="39"/>
        <v>66070.143104531235</v>
      </c>
      <c r="BE143" s="27">
        <f t="shared" si="40"/>
        <v>18615.566576474524</v>
      </c>
      <c r="BF143" s="27">
        <f t="shared" si="41"/>
        <v>0</v>
      </c>
      <c r="BG143" s="27"/>
      <c r="BH143" s="27"/>
      <c r="BI143" s="65">
        <f>BI141</f>
        <v>1</v>
      </c>
      <c r="BJ143" s="66">
        <f>BJ141</f>
        <v>0.95</v>
      </c>
      <c r="BK143" s="59">
        <f>BK141</f>
        <v>1.1000000000000001</v>
      </c>
      <c r="BL143" s="66">
        <f>BL141</f>
        <v>1.27</v>
      </c>
      <c r="BM143" s="67">
        <f>BM141</f>
        <v>1.27</v>
      </c>
      <c r="BN143" s="61"/>
      <c r="BO143" s="61" t="str">
        <f t="shared" si="51"/>
        <v xml:space="preserve"> </v>
      </c>
      <c r="BP143" s="62" t="str">
        <f t="shared" si="42"/>
        <v xml:space="preserve"> </v>
      </c>
      <c r="BQ143" s="62" t="e">
        <f t="shared" si="43"/>
        <v>#VALUE!</v>
      </c>
      <c r="BR143" s="63">
        <f t="shared" si="44"/>
        <v>1</v>
      </c>
      <c r="BS143" s="64">
        <f t="shared" si="52"/>
        <v>1</v>
      </c>
      <c r="BT143" s="60">
        <f t="shared" si="45"/>
        <v>84685.709681005756</v>
      </c>
      <c r="BU143" s="33"/>
    </row>
    <row r="144" spans="2:73" s="22" customFormat="1" ht="13.5" x14ac:dyDescent="0.15">
      <c r="B144" s="541"/>
      <c r="C144" s="497">
        <v>124</v>
      </c>
      <c r="D144" s="498"/>
      <c r="E144" s="499">
        <f t="shared" si="66"/>
        <v>84685.709681005756</v>
      </c>
      <c r="F144" s="471"/>
      <c r="G144" s="471"/>
      <c r="H144" s="472"/>
      <c r="I144" s="470">
        <f t="shared" si="46"/>
        <v>66125.201557118344</v>
      </c>
      <c r="J144" s="471"/>
      <c r="K144" s="471"/>
      <c r="L144" s="472"/>
      <c r="M144" s="473">
        <f t="shared" si="47"/>
        <v>18560.508123887415</v>
      </c>
      <c r="N144" s="473"/>
      <c r="O144" s="473"/>
      <c r="P144" s="474"/>
      <c r="Q144" s="47">
        <f t="shared" si="48"/>
        <v>22206484.547107778</v>
      </c>
      <c r="R144" s="474"/>
      <c r="S144" s="594"/>
      <c r="T144" s="594"/>
      <c r="U144" s="595"/>
      <c r="V144" s="474"/>
      <c r="W144" s="594"/>
      <c r="X144" s="594"/>
      <c r="Y144" s="595"/>
      <c r="Z144" s="474"/>
      <c r="AA144" s="594"/>
      <c r="AB144" s="594"/>
      <c r="AC144" s="595"/>
      <c r="AD144" s="117">
        <f t="shared" si="55"/>
        <v>0</v>
      </c>
      <c r="AE144" s="477">
        <f t="shared" si="54"/>
        <v>2707512.5475524664</v>
      </c>
      <c r="AF144" s="478"/>
      <c r="AG144" s="478"/>
      <c r="AH144" s="479"/>
      <c r="AI144" s="474">
        <f t="shared" si="34"/>
        <v>22206484.547107778</v>
      </c>
      <c r="AJ144" s="480"/>
      <c r="AK144" s="480"/>
      <c r="AL144" s="480"/>
      <c r="AM144" s="481"/>
      <c r="AN144" s="482">
        <f t="shared" si="35"/>
        <v>1</v>
      </c>
      <c r="AO144" s="483"/>
      <c r="AP144" s="484"/>
      <c r="AQ144" s="26"/>
      <c r="AR144" s="26"/>
      <c r="AS144" s="26"/>
      <c r="AT144" s="469"/>
      <c r="AU144" s="469"/>
      <c r="AV144" s="469"/>
      <c r="AW144" s="469"/>
      <c r="AX144" s="27"/>
      <c r="AY144" s="27">
        <f t="shared" si="36"/>
        <v>0</v>
      </c>
      <c r="AZ144" s="27">
        <f t="shared" si="49"/>
        <v>0</v>
      </c>
      <c r="BA144" s="27">
        <f t="shared" si="50"/>
        <v>0</v>
      </c>
      <c r="BB144" s="27">
        <f t="shared" si="37"/>
        <v>0</v>
      </c>
      <c r="BC144" s="27">
        <f t="shared" si="38"/>
        <v>0</v>
      </c>
      <c r="BD144" s="27">
        <f t="shared" si="39"/>
        <v>66125.201557118344</v>
      </c>
      <c r="BE144" s="27">
        <f t="shared" si="40"/>
        <v>18560.508123887415</v>
      </c>
      <c r="BF144" s="27">
        <f t="shared" si="41"/>
        <v>0</v>
      </c>
      <c r="BG144" s="27"/>
      <c r="BH144" s="27"/>
      <c r="BI144" s="65">
        <f>BI141</f>
        <v>1</v>
      </c>
      <c r="BJ144" s="66">
        <f>BJ141</f>
        <v>0.95</v>
      </c>
      <c r="BK144" s="59">
        <f>BK141</f>
        <v>1.1000000000000001</v>
      </c>
      <c r="BL144" s="66">
        <f>BL141</f>
        <v>1.27</v>
      </c>
      <c r="BM144" s="67">
        <f>BM141</f>
        <v>1.27</v>
      </c>
      <c r="BN144" s="61"/>
      <c r="BO144" s="61" t="str">
        <f t="shared" si="51"/>
        <v xml:space="preserve"> </v>
      </c>
      <c r="BP144" s="62" t="str">
        <f t="shared" si="42"/>
        <v xml:space="preserve"> </v>
      </c>
      <c r="BQ144" s="62" t="e">
        <f t="shared" si="43"/>
        <v>#VALUE!</v>
      </c>
      <c r="BR144" s="63">
        <f t="shared" si="44"/>
        <v>1</v>
      </c>
      <c r="BS144" s="64">
        <f t="shared" si="52"/>
        <v>1</v>
      </c>
      <c r="BT144" s="60">
        <f t="shared" si="45"/>
        <v>84685.709681005756</v>
      </c>
      <c r="BU144" s="33"/>
    </row>
    <row r="145" spans="2:73" s="22" customFormat="1" ht="13.5" x14ac:dyDescent="0.15">
      <c r="B145" s="541"/>
      <c r="C145" s="497">
        <v>125</v>
      </c>
      <c r="D145" s="498"/>
      <c r="E145" s="499">
        <f t="shared" si="66"/>
        <v>84685.709681005756</v>
      </c>
      <c r="F145" s="471"/>
      <c r="G145" s="471"/>
      <c r="H145" s="472"/>
      <c r="I145" s="470">
        <f t="shared" si="46"/>
        <v>66180.305891749274</v>
      </c>
      <c r="J145" s="471"/>
      <c r="K145" s="471"/>
      <c r="L145" s="472"/>
      <c r="M145" s="473">
        <f t="shared" si="47"/>
        <v>18505.403789256481</v>
      </c>
      <c r="N145" s="473"/>
      <c r="O145" s="473"/>
      <c r="P145" s="474"/>
      <c r="Q145" s="47">
        <f t="shared" si="48"/>
        <v>22140304.24121603</v>
      </c>
      <c r="R145" s="474"/>
      <c r="S145" s="594"/>
      <c r="T145" s="594"/>
      <c r="U145" s="595"/>
      <c r="V145" s="474"/>
      <c r="W145" s="594"/>
      <c r="X145" s="594"/>
      <c r="Y145" s="595"/>
      <c r="Z145" s="474"/>
      <c r="AA145" s="594"/>
      <c r="AB145" s="594"/>
      <c r="AC145" s="595"/>
      <c r="AD145" s="117">
        <f t="shared" si="55"/>
        <v>0</v>
      </c>
      <c r="AE145" s="477">
        <f t="shared" si="54"/>
        <v>2726017.9513417231</v>
      </c>
      <c r="AF145" s="478"/>
      <c r="AG145" s="478"/>
      <c r="AH145" s="479"/>
      <c r="AI145" s="474">
        <f t="shared" si="34"/>
        <v>22140304.24121603</v>
      </c>
      <c r="AJ145" s="480"/>
      <c r="AK145" s="480"/>
      <c r="AL145" s="480"/>
      <c r="AM145" s="481"/>
      <c r="AN145" s="482">
        <f t="shared" si="35"/>
        <v>1</v>
      </c>
      <c r="AO145" s="483"/>
      <c r="AP145" s="484"/>
      <c r="AQ145" s="26"/>
      <c r="AR145" s="26"/>
      <c r="AS145" s="26"/>
      <c r="AT145" s="469"/>
      <c r="AU145" s="469"/>
      <c r="AV145" s="469"/>
      <c r="AW145" s="469"/>
      <c r="AX145" s="27"/>
      <c r="AY145" s="27">
        <f t="shared" si="36"/>
        <v>0</v>
      </c>
      <c r="AZ145" s="27">
        <f t="shared" si="49"/>
        <v>0</v>
      </c>
      <c r="BA145" s="27">
        <f t="shared" si="50"/>
        <v>0</v>
      </c>
      <c r="BB145" s="27">
        <f t="shared" si="37"/>
        <v>0</v>
      </c>
      <c r="BC145" s="27">
        <f t="shared" si="38"/>
        <v>0</v>
      </c>
      <c r="BD145" s="27">
        <f t="shared" si="39"/>
        <v>66180.305891749274</v>
      </c>
      <c r="BE145" s="27">
        <f t="shared" si="40"/>
        <v>18505.403789256481</v>
      </c>
      <c r="BF145" s="27">
        <f t="shared" si="41"/>
        <v>0</v>
      </c>
      <c r="BG145" s="27"/>
      <c r="BH145" s="27"/>
      <c r="BI145" s="65">
        <f>BI141</f>
        <v>1</v>
      </c>
      <c r="BJ145" s="66">
        <f>BJ141</f>
        <v>0.95</v>
      </c>
      <c r="BK145" s="59">
        <f>BK141</f>
        <v>1.1000000000000001</v>
      </c>
      <c r="BL145" s="66">
        <f>BL141</f>
        <v>1.27</v>
      </c>
      <c r="BM145" s="67">
        <f>BM141</f>
        <v>1.27</v>
      </c>
      <c r="BN145" s="61"/>
      <c r="BO145" s="61" t="str">
        <f t="shared" si="51"/>
        <v xml:space="preserve"> </v>
      </c>
      <c r="BP145" s="62" t="str">
        <f t="shared" si="42"/>
        <v xml:space="preserve"> </v>
      </c>
      <c r="BQ145" s="62" t="e">
        <f t="shared" si="43"/>
        <v>#VALUE!</v>
      </c>
      <c r="BR145" s="63">
        <f t="shared" si="44"/>
        <v>1</v>
      </c>
      <c r="BS145" s="64">
        <f t="shared" si="52"/>
        <v>1</v>
      </c>
      <c r="BT145" s="60">
        <f t="shared" si="45"/>
        <v>84685.709681005756</v>
      </c>
      <c r="BU145" s="33"/>
    </row>
    <row r="146" spans="2:73" s="22" customFormat="1" ht="13.5" x14ac:dyDescent="0.15">
      <c r="B146" s="541"/>
      <c r="C146" s="497">
        <v>126</v>
      </c>
      <c r="D146" s="498"/>
      <c r="E146" s="499">
        <f t="shared" si="66"/>
        <v>84685.709681005756</v>
      </c>
      <c r="F146" s="471"/>
      <c r="G146" s="471"/>
      <c r="H146" s="472"/>
      <c r="I146" s="470">
        <f t="shared" si="46"/>
        <v>66235.456146659068</v>
      </c>
      <c r="J146" s="471"/>
      <c r="K146" s="471"/>
      <c r="L146" s="472"/>
      <c r="M146" s="473">
        <f t="shared" si="47"/>
        <v>18450.253534346692</v>
      </c>
      <c r="N146" s="473"/>
      <c r="O146" s="473"/>
      <c r="P146" s="474"/>
      <c r="Q146" s="47">
        <f t="shared" si="48"/>
        <v>22074068.785069373</v>
      </c>
      <c r="R146" s="470">
        <f>IF(AD140&lt;=0,0,AS146)</f>
        <v>0</v>
      </c>
      <c r="S146" s="471"/>
      <c r="T146" s="471"/>
      <c r="U146" s="472"/>
      <c r="V146" s="470">
        <f>IF((AD140-V140)&lt;0,AD140,IF((AD140-V140)&gt;=0,R146-Z146))</f>
        <v>0</v>
      </c>
      <c r="W146" s="475"/>
      <c r="X146" s="475"/>
      <c r="Y146" s="476"/>
      <c r="Z146" s="470">
        <f>IF(AD140&gt;0,AD140*AN146/100/2,0)</f>
        <v>0</v>
      </c>
      <c r="AA146" s="475"/>
      <c r="AB146" s="475"/>
      <c r="AC146" s="476"/>
      <c r="AD146" s="117">
        <f t="shared" si="55"/>
        <v>0</v>
      </c>
      <c r="AE146" s="477">
        <f t="shared" si="54"/>
        <v>2744468.2048760699</v>
      </c>
      <c r="AF146" s="478"/>
      <c r="AG146" s="478"/>
      <c r="AH146" s="479"/>
      <c r="AI146" s="474">
        <f t="shared" si="34"/>
        <v>22074068.785069373</v>
      </c>
      <c r="AJ146" s="480"/>
      <c r="AK146" s="480"/>
      <c r="AL146" s="480"/>
      <c r="AM146" s="481"/>
      <c r="AN146" s="482">
        <f t="shared" si="35"/>
        <v>1</v>
      </c>
      <c r="AO146" s="483"/>
      <c r="AP146" s="484"/>
      <c r="AQ146" s="28">
        <f>PMT(AN146/100/2,($I$5-B129)*2-AX19,-AD140)</f>
        <v>0</v>
      </c>
      <c r="AR146" s="27">
        <f>R140*1.25</f>
        <v>0</v>
      </c>
      <c r="AS146" s="27">
        <f>IF(AQ146&gt;AR146,AR146,AQ146)</f>
        <v>0</v>
      </c>
      <c r="AT146" s="469"/>
      <c r="AU146" s="469"/>
      <c r="AV146" s="469"/>
      <c r="AW146" s="469"/>
      <c r="AX146" s="27"/>
      <c r="AY146" s="27">
        <f t="shared" si="36"/>
        <v>0</v>
      </c>
      <c r="AZ146" s="27">
        <f t="shared" si="49"/>
        <v>0</v>
      </c>
      <c r="BA146" s="27">
        <f t="shared" si="50"/>
        <v>0</v>
      </c>
      <c r="BB146" s="27">
        <f t="shared" si="37"/>
        <v>0</v>
      </c>
      <c r="BC146" s="27">
        <f t="shared" si="38"/>
        <v>0</v>
      </c>
      <c r="BD146" s="27">
        <f t="shared" si="39"/>
        <v>66235.456146659068</v>
      </c>
      <c r="BE146" s="27">
        <f t="shared" si="40"/>
        <v>18450.253534346692</v>
      </c>
      <c r="BF146" s="27">
        <f t="shared" si="41"/>
        <v>0</v>
      </c>
      <c r="BG146" s="27"/>
      <c r="BH146" s="27"/>
      <c r="BI146" s="65">
        <f>BI141</f>
        <v>1</v>
      </c>
      <c r="BJ146" s="66">
        <f>BJ141</f>
        <v>0.95</v>
      </c>
      <c r="BK146" s="59">
        <f>BK141</f>
        <v>1.1000000000000001</v>
      </c>
      <c r="BL146" s="66">
        <f>BL141</f>
        <v>1.27</v>
      </c>
      <c r="BM146" s="67">
        <f>BM141</f>
        <v>1.27</v>
      </c>
      <c r="BN146" s="61"/>
      <c r="BO146" s="61" t="str">
        <f t="shared" si="51"/>
        <v xml:space="preserve"> </v>
      </c>
      <c r="BP146" s="62" t="str">
        <f t="shared" si="42"/>
        <v xml:space="preserve"> </v>
      </c>
      <c r="BQ146" s="62" t="e">
        <f t="shared" si="43"/>
        <v>#VALUE!</v>
      </c>
      <c r="BR146" s="63">
        <f t="shared" si="44"/>
        <v>1</v>
      </c>
      <c r="BS146" s="64">
        <f t="shared" si="52"/>
        <v>1</v>
      </c>
      <c r="BT146" s="60">
        <f t="shared" si="45"/>
        <v>84685.709681005756</v>
      </c>
      <c r="BU146" s="33"/>
    </row>
    <row r="147" spans="2:73" s="22" customFormat="1" ht="13.5" x14ac:dyDescent="0.15">
      <c r="B147" s="541"/>
      <c r="C147" s="497">
        <v>127</v>
      </c>
      <c r="D147" s="498"/>
      <c r="E147" s="499">
        <f t="shared" si="66"/>
        <v>84685.709681005756</v>
      </c>
      <c r="F147" s="471"/>
      <c r="G147" s="471"/>
      <c r="H147" s="472"/>
      <c r="I147" s="470">
        <f t="shared" si="46"/>
        <v>66290.652360114618</v>
      </c>
      <c r="J147" s="471"/>
      <c r="K147" s="471"/>
      <c r="L147" s="472"/>
      <c r="M147" s="473">
        <f t="shared" si="47"/>
        <v>18395.057320891145</v>
      </c>
      <c r="N147" s="473"/>
      <c r="O147" s="473"/>
      <c r="P147" s="474"/>
      <c r="Q147" s="47">
        <f t="shared" si="48"/>
        <v>22007778.132709257</v>
      </c>
      <c r="R147" s="474"/>
      <c r="S147" s="594"/>
      <c r="T147" s="594"/>
      <c r="U147" s="595"/>
      <c r="V147" s="477"/>
      <c r="W147" s="596"/>
      <c r="X147" s="596"/>
      <c r="Y147" s="597"/>
      <c r="Z147" s="474"/>
      <c r="AA147" s="594"/>
      <c r="AB147" s="594"/>
      <c r="AC147" s="595"/>
      <c r="AD147" s="117">
        <f t="shared" si="55"/>
        <v>0</v>
      </c>
      <c r="AE147" s="477">
        <f t="shared" si="54"/>
        <v>2762863.2621969609</v>
      </c>
      <c r="AF147" s="478"/>
      <c r="AG147" s="478"/>
      <c r="AH147" s="479"/>
      <c r="AI147" s="474">
        <f t="shared" si="34"/>
        <v>22007778.132709257</v>
      </c>
      <c r="AJ147" s="480"/>
      <c r="AK147" s="480"/>
      <c r="AL147" s="480"/>
      <c r="AM147" s="481"/>
      <c r="AN147" s="482">
        <f t="shared" si="35"/>
        <v>1</v>
      </c>
      <c r="AO147" s="483"/>
      <c r="AP147" s="484"/>
      <c r="AQ147" s="26"/>
      <c r="AR147" s="26"/>
      <c r="AS147" s="26"/>
      <c r="AT147" s="469"/>
      <c r="AU147" s="469"/>
      <c r="AV147" s="469"/>
      <c r="AW147" s="469"/>
      <c r="AX147" s="27"/>
      <c r="AY147" s="27">
        <f t="shared" si="36"/>
        <v>0</v>
      </c>
      <c r="AZ147" s="27">
        <f t="shared" si="49"/>
        <v>0</v>
      </c>
      <c r="BA147" s="27">
        <f t="shared" si="50"/>
        <v>0</v>
      </c>
      <c r="BB147" s="27">
        <f t="shared" si="37"/>
        <v>0</v>
      </c>
      <c r="BC147" s="27">
        <f t="shared" si="38"/>
        <v>0</v>
      </c>
      <c r="BD147" s="27">
        <f t="shared" si="39"/>
        <v>66290.652360114618</v>
      </c>
      <c r="BE147" s="27">
        <f t="shared" si="40"/>
        <v>18395.057320891145</v>
      </c>
      <c r="BF147" s="27">
        <f t="shared" si="41"/>
        <v>0</v>
      </c>
      <c r="BG147" s="27"/>
      <c r="BH147" s="27"/>
      <c r="BI147" s="72">
        <f t="shared" ref="BI147:BL147" si="67">BI141</f>
        <v>1</v>
      </c>
      <c r="BJ147" s="72">
        <f t="shared" si="67"/>
        <v>0.95</v>
      </c>
      <c r="BK147" s="72">
        <f t="shared" si="67"/>
        <v>1.1000000000000001</v>
      </c>
      <c r="BL147" s="72">
        <f t="shared" si="67"/>
        <v>1.27</v>
      </c>
      <c r="BM147" s="73">
        <f>BM141</f>
        <v>1.27</v>
      </c>
      <c r="BN147" s="61"/>
      <c r="BO147" s="61" t="str">
        <f t="shared" si="51"/>
        <v xml:space="preserve"> </v>
      </c>
      <c r="BP147" s="62" t="str">
        <f t="shared" si="42"/>
        <v xml:space="preserve"> </v>
      </c>
      <c r="BQ147" s="62" t="e">
        <f t="shared" si="43"/>
        <v>#VALUE!</v>
      </c>
      <c r="BR147" s="63">
        <f t="shared" si="44"/>
        <v>1</v>
      </c>
      <c r="BS147" s="64">
        <f t="shared" si="52"/>
        <v>1</v>
      </c>
      <c r="BT147" s="60">
        <f t="shared" si="45"/>
        <v>84685.709681005756</v>
      </c>
      <c r="BU147" s="33"/>
    </row>
    <row r="148" spans="2:73" s="22" customFormat="1" ht="13.5" x14ac:dyDescent="0.15">
      <c r="B148" s="541"/>
      <c r="C148" s="497">
        <v>128</v>
      </c>
      <c r="D148" s="498"/>
      <c r="E148" s="499">
        <f t="shared" si="66"/>
        <v>84685.709681005756</v>
      </c>
      <c r="F148" s="471"/>
      <c r="G148" s="471"/>
      <c r="H148" s="472"/>
      <c r="I148" s="470">
        <f t="shared" si="46"/>
        <v>66345.894570414705</v>
      </c>
      <c r="J148" s="471"/>
      <c r="K148" s="471"/>
      <c r="L148" s="472"/>
      <c r="M148" s="473">
        <f t="shared" si="47"/>
        <v>18339.815110591047</v>
      </c>
      <c r="N148" s="473"/>
      <c r="O148" s="473"/>
      <c r="P148" s="474"/>
      <c r="Q148" s="47">
        <f t="shared" si="48"/>
        <v>21941432.238138843</v>
      </c>
      <c r="R148" s="474"/>
      <c r="S148" s="594"/>
      <c r="T148" s="594"/>
      <c r="U148" s="595"/>
      <c r="V148" s="474"/>
      <c r="W148" s="594"/>
      <c r="X148" s="594"/>
      <c r="Y148" s="595"/>
      <c r="Z148" s="474"/>
      <c r="AA148" s="594"/>
      <c r="AB148" s="594"/>
      <c r="AC148" s="595"/>
      <c r="AD148" s="117">
        <f t="shared" si="55"/>
        <v>0</v>
      </c>
      <c r="AE148" s="477">
        <f t="shared" si="54"/>
        <v>2781203.0773075521</v>
      </c>
      <c r="AF148" s="478"/>
      <c r="AG148" s="478"/>
      <c r="AH148" s="479"/>
      <c r="AI148" s="474">
        <f t="shared" si="34"/>
        <v>21941432.238138843</v>
      </c>
      <c r="AJ148" s="480"/>
      <c r="AK148" s="480"/>
      <c r="AL148" s="480"/>
      <c r="AM148" s="481"/>
      <c r="AN148" s="482">
        <f t="shared" si="35"/>
        <v>1</v>
      </c>
      <c r="AO148" s="483"/>
      <c r="AP148" s="484"/>
      <c r="AQ148" s="26"/>
      <c r="AR148" s="26"/>
      <c r="AS148" s="26"/>
      <c r="AT148" s="469"/>
      <c r="AU148" s="469"/>
      <c r="AV148" s="469"/>
      <c r="AW148" s="469"/>
      <c r="AX148" s="27"/>
      <c r="AY148" s="27">
        <f t="shared" si="36"/>
        <v>0</v>
      </c>
      <c r="AZ148" s="27">
        <f t="shared" si="49"/>
        <v>0</v>
      </c>
      <c r="BA148" s="27">
        <f t="shared" si="50"/>
        <v>0</v>
      </c>
      <c r="BB148" s="27">
        <f t="shared" si="37"/>
        <v>0</v>
      </c>
      <c r="BC148" s="27">
        <f t="shared" si="38"/>
        <v>0</v>
      </c>
      <c r="BD148" s="27">
        <f t="shared" si="39"/>
        <v>66345.894570414705</v>
      </c>
      <c r="BE148" s="27">
        <f t="shared" si="40"/>
        <v>18339.815110591047</v>
      </c>
      <c r="BF148" s="27">
        <f t="shared" si="41"/>
        <v>0</v>
      </c>
      <c r="BG148" s="27"/>
      <c r="BH148" s="27"/>
      <c r="BI148" s="65">
        <f>BI147</f>
        <v>1</v>
      </c>
      <c r="BJ148" s="66">
        <f>BJ147</f>
        <v>0.95</v>
      </c>
      <c r="BK148" s="59">
        <f>BK147</f>
        <v>1.1000000000000001</v>
      </c>
      <c r="BL148" s="66">
        <f>BL147</f>
        <v>1.27</v>
      </c>
      <c r="BM148" s="67">
        <f>BM147</f>
        <v>1.27</v>
      </c>
      <c r="BN148" s="61"/>
      <c r="BO148" s="61" t="str">
        <f t="shared" si="51"/>
        <v xml:space="preserve"> </v>
      </c>
      <c r="BP148" s="62" t="str">
        <f t="shared" si="42"/>
        <v xml:space="preserve"> </v>
      </c>
      <c r="BQ148" s="62" t="e">
        <f t="shared" si="43"/>
        <v>#VALUE!</v>
      </c>
      <c r="BR148" s="63">
        <f t="shared" si="44"/>
        <v>1</v>
      </c>
      <c r="BS148" s="64">
        <f t="shared" si="52"/>
        <v>1</v>
      </c>
      <c r="BT148" s="60">
        <f t="shared" si="45"/>
        <v>84685.709681005756</v>
      </c>
      <c r="BU148" s="33"/>
    </row>
    <row r="149" spans="2:73" s="22" customFormat="1" ht="13.5" x14ac:dyDescent="0.15">
      <c r="B149" s="541"/>
      <c r="C149" s="497">
        <v>129</v>
      </c>
      <c r="D149" s="498"/>
      <c r="E149" s="499">
        <f t="shared" si="66"/>
        <v>84685.709681005756</v>
      </c>
      <c r="F149" s="471"/>
      <c r="G149" s="471"/>
      <c r="H149" s="472"/>
      <c r="I149" s="470">
        <f t="shared" si="46"/>
        <v>66401.182815890061</v>
      </c>
      <c r="J149" s="471"/>
      <c r="K149" s="471"/>
      <c r="L149" s="472"/>
      <c r="M149" s="473">
        <f t="shared" si="47"/>
        <v>18284.526865115702</v>
      </c>
      <c r="N149" s="473"/>
      <c r="O149" s="473"/>
      <c r="P149" s="474"/>
      <c r="Q149" s="47">
        <f t="shared" si="48"/>
        <v>21875031.055322953</v>
      </c>
      <c r="R149" s="474"/>
      <c r="S149" s="594"/>
      <c r="T149" s="594"/>
      <c r="U149" s="595"/>
      <c r="V149" s="474"/>
      <c r="W149" s="594"/>
      <c r="X149" s="594"/>
      <c r="Y149" s="595"/>
      <c r="Z149" s="474"/>
      <c r="AA149" s="594"/>
      <c r="AB149" s="594"/>
      <c r="AC149" s="595"/>
      <c r="AD149" s="117">
        <f t="shared" si="55"/>
        <v>0</v>
      </c>
      <c r="AE149" s="477">
        <f t="shared" si="54"/>
        <v>2799487.604172668</v>
      </c>
      <c r="AF149" s="478"/>
      <c r="AG149" s="478"/>
      <c r="AH149" s="479"/>
      <c r="AI149" s="474">
        <f t="shared" ref="AI149:AI212" si="68">Q149+AD149</f>
        <v>21875031.055322953</v>
      </c>
      <c r="AJ149" s="480"/>
      <c r="AK149" s="480"/>
      <c r="AL149" s="480"/>
      <c r="AM149" s="481"/>
      <c r="AN149" s="482">
        <f t="shared" ref="AN149:AN212" si="69">BS149</f>
        <v>1</v>
      </c>
      <c r="AO149" s="483"/>
      <c r="AP149" s="484"/>
      <c r="AQ149" s="26"/>
      <c r="AR149" s="26"/>
      <c r="AS149" s="26"/>
      <c r="AT149" s="469"/>
      <c r="AU149" s="469"/>
      <c r="AV149" s="469"/>
      <c r="AW149" s="469"/>
      <c r="AX149" s="27"/>
      <c r="AY149" s="27">
        <f t="shared" ref="AY149:AY212" si="70">IF($AK$5=C149,1,0)</f>
        <v>0</v>
      </c>
      <c r="AZ149" s="27">
        <f t="shared" si="49"/>
        <v>0</v>
      </c>
      <c r="BA149" s="27">
        <f t="shared" si="50"/>
        <v>0</v>
      </c>
      <c r="BB149" s="27">
        <f t="shared" ref="BB149:BB212" si="71">AZ149-BA149</f>
        <v>0</v>
      </c>
      <c r="BC149" s="27">
        <f t="shared" ref="BC149:BC212" si="72">IF(BA149&gt;0,BE149,0)</f>
        <v>0</v>
      </c>
      <c r="BD149" s="27">
        <f t="shared" ref="BD149:BD212" si="73">I149</f>
        <v>66401.182815890061</v>
      </c>
      <c r="BE149" s="27">
        <f t="shared" ref="BE149:BE212" si="74">M149</f>
        <v>18284.526865115702</v>
      </c>
      <c r="BF149" s="27">
        <f t="shared" ref="BF149:BF212" si="75">IF(BC149&gt;0,1,0)</f>
        <v>0</v>
      </c>
      <c r="BG149" s="27"/>
      <c r="BH149" s="27"/>
      <c r="BI149" s="65">
        <f>BI147</f>
        <v>1</v>
      </c>
      <c r="BJ149" s="66">
        <f>BJ147</f>
        <v>0.95</v>
      </c>
      <c r="BK149" s="59">
        <f>BK147</f>
        <v>1.1000000000000001</v>
      </c>
      <c r="BL149" s="66">
        <f>BL147</f>
        <v>1.27</v>
      </c>
      <c r="BM149" s="67">
        <f>BM147</f>
        <v>1.27</v>
      </c>
      <c r="BN149" s="61"/>
      <c r="BO149" s="61" t="str">
        <f t="shared" si="51"/>
        <v xml:space="preserve"> </v>
      </c>
      <c r="BP149" s="62" t="str">
        <f t="shared" ref="BP149:BP212" si="76">IF(BN149=0," ",M149-BO149)</f>
        <v xml:space="preserve"> </v>
      </c>
      <c r="BQ149" s="62" t="e">
        <f t="shared" ref="BQ149:BQ212" si="77">I149+BP149</f>
        <v>#VALUE!</v>
      </c>
      <c r="BR149" s="63">
        <f t="shared" ref="BR149:BR212" si="78">IF($V$1=1,BI149,IF($V$1=2,BJ149,IF($V$1=3,BK149,IF($V$1=4,BL149,IF($V$1=5,BM149)))))</f>
        <v>1</v>
      </c>
      <c r="BS149" s="64">
        <f t="shared" si="52"/>
        <v>1</v>
      </c>
      <c r="BT149" s="60">
        <f t="shared" ref="BT149:BT212" si="79">IF(E149=0,NA(),E149)</f>
        <v>84685.709681005756</v>
      </c>
      <c r="BU149" s="33"/>
    </row>
    <row r="150" spans="2:73" s="22" customFormat="1" ht="13.5" x14ac:dyDescent="0.15">
      <c r="B150" s="541"/>
      <c r="C150" s="497">
        <v>130</v>
      </c>
      <c r="D150" s="498"/>
      <c r="E150" s="499">
        <f t="shared" si="66"/>
        <v>84685.709681005756</v>
      </c>
      <c r="F150" s="471"/>
      <c r="G150" s="471"/>
      <c r="H150" s="472"/>
      <c r="I150" s="470">
        <f t="shared" ref="I150:I213" si="80">IF(Q149&lt;E149,Q149,IF((Q149-(E150-M150))&lt;(E150-M150),Q149+M150,E150-M150))</f>
        <v>66456.51713490329</v>
      </c>
      <c r="J150" s="471"/>
      <c r="K150" s="471"/>
      <c r="L150" s="472"/>
      <c r="M150" s="473">
        <f t="shared" ref="M150:M213" si="81">IF(Q149&gt;0,Q149*AN150/100/12,0)</f>
        <v>18229.192546102462</v>
      </c>
      <c r="N150" s="473"/>
      <c r="O150" s="473"/>
      <c r="P150" s="474"/>
      <c r="Q150" s="47">
        <f t="shared" ref="Q150:Q213" si="82">IF((Q149-I150)&lt;0,0,Q149-I150-AT150)</f>
        <v>21808574.538188048</v>
      </c>
      <c r="R150" s="474"/>
      <c r="S150" s="594"/>
      <c r="T150" s="594"/>
      <c r="U150" s="595"/>
      <c r="V150" s="474"/>
      <c r="W150" s="594"/>
      <c r="X150" s="594"/>
      <c r="Y150" s="595"/>
      <c r="Z150" s="474"/>
      <c r="AA150" s="594"/>
      <c r="AB150" s="594"/>
      <c r="AC150" s="595"/>
      <c r="AD150" s="117">
        <f t="shared" si="55"/>
        <v>0</v>
      </c>
      <c r="AE150" s="477">
        <f t="shared" si="54"/>
        <v>2817716.7967187706</v>
      </c>
      <c r="AF150" s="478"/>
      <c r="AG150" s="478"/>
      <c r="AH150" s="479"/>
      <c r="AI150" s="474">
        <f t="shared" si="68"/>
        <v>21808574.538188048</v>
      </c>
      <c r="AJ150" s="480"/>
      <c r="AK150" s="480"/>
      <c r="AL150" s="480"/>
      <c r="AM150" s="481"/>
      <c r="AN150" s="482">
        <f t="shared" si="69"/>
        <v>1</v>
      </c>
      <c r="AO150" s="483"/>
      <c r="AP150" s="484"/>
      <c r="AQ150" s="26"/>
      <c r="AR150" s="26"/>
      <c r="AS150" s="26"/>
      <c r="AT150" s="469"/>
      <c r="AU150" s="469"/>
      <c r="AV150" s="469"/>
      <c r="AW150" s="469"/>
      <c r="AX150" s="27"/>
      <c r="AY150" s="27">
        <f t="shared" si="70"/>
        <v>0</v>
      </c>
      <c r="AZ150" s="27">
        <f t="shared" ref="AZ150:AZ213" si="83">IF(AY149=1,$AK$4,IF(AZ149&gt;0,BB149,0))</f>
        <v>0</v>
      </c>
      <c r="BA150" s="27">
        <f t="shared" ref="BA150:BA213" si="84">IF(AY149=1,BD150,IF(AZ150&gt;0,BD150,0))</f>
        <v>0</v>
      </c>
      <c r="BB150" s="27">
        <f t="shared" si="71"/>
        <v>0</v>
      </c>
      <c r="BC150" s="27">
        <f t="shared" si="72"/>
        <v>0</v>
      </c>
      <c r="BD150" s="27">
        <f t="shared" si="73"/>
        <v>66456.51713490329</v>
      </c>
      <c r="BE150" s="27">
        <f t="shared" si="74"/>
        <v>18229.192546102462</v>
      </c>
      <c r="BF150" s="27">
        <f t="shared" si="75"/>
        <v>0</v>
      </c>
      <c r="BG150" s="27"/>
      <c r="BH150" s="27"/>
      <c r="BI150" s="65">
        <f>BI147</f>
        <v>1</v>
      </c>
      <c r="BJ150" s="66">
        <f>BJ147</f>
        <v>0.95</v>
      </c>
      <c r="BK150" s="59">
        <f>BK147</f>
        <v>1.1000000000000001</v>
      </c>
      <c r="BL150" s="66">
        <f>BL147</f>
        <v>1.27</v>
      </c>
      <c r="BM150" s="67">
        <f>BM147</f>
        <v>1.27</v>
      </c>
      <c r="BN150" s="61"/>
      <c r="BO150" s="61" t="str">
        <f t="shared" ref="BO150:BO213" si="85">IF(BN150=0," ",M150-(AI149-BN150)*AN150/100/12)</f>
        <v xml:space="preserve"> </v>
      </c>
      <c r="BP150" s="62" t="str">
        <f t="shared" si="76"/>
        <v xml:space="preserve"> </v>
      </c>
      <c r="BQ150" s="62" t="e">
        <f t="shared" si="77"/>
        <v>#VALUE!</v>
      </c>
      <c r="BR150" s="63">
        <f t="shared" si="78"/>
        <v>1</v>
      </c>
      <c r="BS150" s="64">
        <f t="shared" ref="BS150:BS213" si="86">IF(AI149=0,NA(),BR150)</f>
        <v>1</v>
      </c>
      <c r="BT150" s="60">
        <f t="shared" si="79"/>
        <v>84685.709681005756</v>
      </c>
      <c r="BU150" s="33"/>
    </row>
    <row r="151" spans="2:73" s="22" customFormat="1" ht="13.5" x14ac:dyDescent="0.15">
      <c r="B151" s="541"/>
      <c r="C151" s="497">
        <v>131</v>
      </c>
      <c r="D151" s="498"/>
      <c r="E151" s="499">
        <f t="shared" si="66"/>
        <v>84685.709681005756</v>
      </c>
      <c r="F151" s="471"/>
      <c r="G151" s="471"/>
      <c r="H151" s="472"/>
      <c r="I151" s="470">
        <f t="shared" si="80"/>
        <v>66511.897565849053</v>
      </c>
      <c r="J151" s="471"/>
      <c r="K151" s="471"/>
      <c r="L151" s="472"/>
      <c r="M151" s="473">
        <f t="shared" si="81"/>
        <v>18173.812115156707</v>
      </c>
      <c r="N151" s="473"/>
      <c r="O151" s="473"/>
      <c r="P151" s="474"/>
      <c r="Q151" s="47">
        <f t="shared" si="82"/>
        <v>21742062.640622199</v>
      </c>
      <c r="R151" s="474"/>
      <c r="S151" s="594"/>
      <c r="T151" s="594"/>
      <c r="U151" s="595"/>
      <c r="V151" s="474"/>
      <c r="W151" s="594"/>
      <c r="X151" s="594"/>
      <c r="Y151" s="595"/>
      <c r="Z151" s="474"/>
      <c r="AA151" s="594"/>
      <c r="AB151" s="594"/>
      <c r="AC151" s="595"/>
      <c r="AD151" s="117">
        <f t="shared" si="55"/>
        <v>0</v>
      </c>
      <c r="AE151" s="477">
        <f t="shared" si="54"/>
        <v>2835890.6088339272</v>
      </c>
      <c r="AF151" s="478"/>
      <c r="AG151" s="478"/>
      <c r="AH151" s="479"/>
      <c r="AI151" s="474">
        <f t="shared" si="68"/>
        <v>21742062.640622199</v>
      </c>
      <c r="AJ151" s="480"/>
      <c r="AK151" s="480"/>
      <c r="AL151" s="480"/>
      <c r="AM151" s="481"/>
      <c r="AN151" s="482">
        <f t="shared" si="69"/>
        <v>1</v>
      </c>
      <c r="AO151" s="483"/>
      <c r="AP151" s="484"/>
      <c r="AQ151" s="26"/>
      <c r="AR151" s="26"/>
      <c r="AS151" s="26"/>
      <c r="AT151" s="469"/>
      <c r="AU151" s="469"/>
      <c r="AV151" s="469"/>
      <c r="AW151" s="469"/>
      <c r="AX151" s="27"/>
      <c r="AY151" s="27">
        <f t="shared" si="70"/>
        <v>0</v>
      </c>
      <c r="AZ151" s="27">
        <f t="shared" si="83"/>
        <v>0</v>
      </c>
      <c r="BA151" s="27">
        <f t="shared" si="84"/>
        <v>0</v>
      </c>
      <c r="BB151" s="27">
        <f t="shared" si="71"/>
        <v>0</v>
      </c>
      <c r="BC151" s="27">
        <f t="shared" si="72"/>
        <v>0</v>
      </c>
      <c r="BD151" s="27">
        <f t="shared" si="73"/>
        <v>66511.897565849053</v>
      </c>
      <c r="BE151" s="27">
        <f t="shared" si="74"/>
        <v>18173.812115156707</v>
      </c>
      <c r="BF151" s="27">
        <f t="shared" si="75"/>
        <v>0</v>
      </c>
      <c r="BG151" s="27"/>
      <c r="BH151" s="27"/>
      <c r="BI151" s="65">
        <f>BI147</f>
        <v>1</v>
      </c>
      <c r="BJ151" s="66">
        <f>BJ147</f>
        <v>0.95</v>
      </c>
      <c r="BK151" s="59">
        <f>BK147</f>
        <v>1.1000000000000001</v>
      </c>
      <c r="BL151" s="66">
        <f>BL147</f>
        <v>1.27</v>
      </c>
      <c r="BM151" s="67">
        <f>BM147</f>
        <v>1.27</v>
      </c>
      <c r="BN151" s="61"/>
      <c r="BO151" s="61" t="str">
        <f t="shared" si="85"/>
        <v xml:space="preserve"> </v>
      </c>
      <c r="BP151" s="62" t="str">
        <f t="shared" si="76"/>
        <v xml:space="preserve"> </v>
      </c>
      <c r="BQ151" s="62" t="e">
        <f t="shared" si="77"/>
        <v>#VALUE!</v>
      </c>
      <c r="BR151" s="63">
        <f t="shared" si="78"/>
        <v>1</v>
      </c>
      <c r="BS151" s="64">
        <f t="shared" si="86"/>
        <v>1</v>
      </c>
      <c r="BT151" s="60">
        <f t="shared" si="79"/>
        <v>84685.709681005756</v>
      </c>
      <c r="BU151" s="33"/>
    </row>
    <row r="152" spans="2:73" s="22" customFormat="1" ht="13.5" x14ac:dyDescent="0.15">
      <c r="B152" s="593"/>
      <c r="C152" s="587">
        <v>132</v>
      </c>
      <c r="D152" s="588"/>
      <c r="E152" s="589">
        <f t="shared" si="66"/>
        <v>84685.709681005756</v>
      </c>
      <c r="F152" s="590"/>
      <c r="G152" s="590"/>
      <c r="H152" s="591"/>
      <c r="I152" s="578">
        <f t="shared" si="80"/>
        <v>66567.324147153922</v>
      </c>
      <c r="J152" s="590"/>
      <c r="K152" s="590"/>
      <c r="L152" s="591"/>
      <c r="M152" s="592">
        <f t="shared" si="81"/>
        <v>18118.385533851833</v>
      </c>
      <c r="N152" s="592"/>
      <c r="O152" s="592"/>
      <c r="P152" s="592"/>
      <c r="Q152" s="47">
        <f t="shared" si="82"/>
        <v>21675495.316475045</v>
      </c>
      <c r="R152" s="578">
        <f>IF((AD146-V146)&lt;0,AD146+Z152,IF(AD146-V146&lt;V146,AD146+Z152,R146))</f>
        <v>0</v>
      </c>
      <c r="S152" s="579"/>
      <c r="T152" s="579"/>
      <c r="U152" s="580"/>
      <c r="V152" s="578">
        <f>IF((AD146-V146)&lt;0,AD146,IF((AD146-V146)&gt;=0,R152-Z152))</f>
        <v>0</v>
      </c>
      <c r="W152" s="579"/>
      <c r="X152" s="579"/>
      <c r="Y152" s="580"/>
      <c r="Z152" s="578">
        <f>IF(AD146&gt;0,AD146*AN152/100/2,0)</f>
        <v>0</v>
      </c>
      <c r="AA152" s="579"/>
      <c r="AB152" s="579"/>
      <c r="AC152" s="580"/>
      <c r="AD152" s="120">
        <f t="shared" si="55"/>
        <v>0</v>
      </c>
      <c r="AE152" s="581">
        <f t="shared" si="54"/>
        <v>2854008.9943677792</v>
      </c>
      <c r="AF152" s="582"/>
      <c r="AG152" s="582"/>
      <c r="AH152" s="583"/>
      <c r="AI152" s="474">
        <f t="shared" si="68"/>
        <v>21675495.316475045</v>
      </c>
      <c r="AJ152" s="480"/>
      <c r="AK152" s="480"/>
      <c r="AL152" s="480"/>
      <c r="AM152" s="481"/>
      <c r="AN152" s="584">
        <f t="shared" si="69"/>
        <v>1</v>
      </c>
      <c r="AO152" s="585"/>
      <c r="AP152" s="586"/>
      <c r="AQ152" s="25"/>
      <c r="AR152" s="25"/>
      <c r="AS152" s="25"/>
      <c r="AT152" s="469"/>
      <c r="AU152" s="469"/>
      <c r="AV152" s="469"/>
      <c r="AW152" s="469"/>
      <c r="AX152" s="27"/>
      <c r="AY152" s="27">
        <f t="shared" si="70"/>
        <v>0</v>
      </c>
      <c r="AZ152" s="27">
        <f t="shared" si="83"/>
        <v>0</v>
      </c>
      <c r="BA152" s="27">
        <f t="shared" si="84"/>
        <v>0</v>
      </c>
      <c r="BB152" s="27">
        <f t="shared" si="71"/>
        <v>0</v>
      </c>
      <c r="BC152" s="27">
        <f t="shared" si="72"/>
        <v>0</v>
      </c>
      <c r="BD152" s="27">
        <f t="shared" si="73"/>
        <v>66567.324147153922</v>
      </c>
      <c r="BE152" s="27">
        <f t="shared" si="74"/>
        <v>18118.385533851833</v>
      </c>
      <c r="BF152" s="27">
        <f t="shared" si="75"/>
        <v>0</v>
      </c>
      <c r="BG152" s="27"/>
      <c r="BH152" s="27"/>
      <c r="BI152" s="65">
        <f>BI147</f>
        <v>1</v>
      </c>
      <c r="BJ152" s="66">
        <f>BJ147</f>
        <v>0.95</v>
      </c>
      <c r="BK152" s="59">
        <f>BK147</f>
        <v>1.1000000000000001</v>
      </c>
      <c r="BL152" s="66">
        <f>BL147</f>
        <v>1.27</v>
      </c>
      <c r="BM152" s="67">
        <f>BM147</f>
        <v>1.27</v>
      </c>
      <c r="BN152" s="61"/>
      <c r="BO152" s="61" t="str">
        <f t="shared" si="85"/>
        <v xml:space="preserve"> </v>
      </c>
      <c r="BP152" s="62" t="str">
        <f t="shared" si="76"/>
        <v xml:space="preserve"> </v>
      </c>
      <c r="BQ152" s="62" t="e">
        <f t="shared" si="77"/>
        <v>#VALUE!</v>
      </c>
      <c r="BR152" s="63">
        <f t="shared" si="78"/>
        <v>1</v>
      </c>
      <c r="BS152" s="64">
        <f t="shared" si="86"/>
        <v>1</v>
      </c>
      <c r="BT152" s="60">
        <f t="shared" si="79"/>
        <v>84685.709681005756</v>
      </c>
      <c r="BU152" s="33"/>
    </row>
    <row r="153" spans="2:73" s="22" customFormat="1" ht="13.5" x14ac:dyDescent="0.15">
      <c r="B153" s="562">
        <v>12</v>
      </c>
      <c r="C153" s="565">
        <v>133</v>
      </c>
      <c r="D153" s="566"/>
      <c r="E153" s="567">
        <f t="shared" si="66"/>
        <v>84685.709681005756</v>
      </c>
      <c r="F153" s="533"/>
      <c r="G153" s="533"/>
      <c r="H153" s="534"/>
      <c r="I153" s="568">
        <f t="shared" si="80"/>
        <v>66622.796917276544</v>
      </c>
      <c r="J153" s="569"/>
      <c r="K153" s="569"/>
      <c r="L153" s="570"/>
      <c r="M153" s="571">
        <f t="shared" si="81"/>
        <v>18062.912763729204</v>
      </c>
      <c r="N153" s="571"/>
      <c r="O153" s="571"/>
      <c r="P153" s="571"/>
      <c r="Q153" s="30">
        <f t="shared" si="82"/>
        <v>21608872.519557767</v>
      </c>
      <c r="R153" s="568"/>
      <c r="S153" s="572"/>
      <c r="T153" s="572"/>
      <c r="U153" s="573"/>
      <c r="V153" s="568"/>
      <c r="W153" s="572"/>
      <c r="X153" s="572"/>
      <c r="Y153" s="573"/>
      <c r="Z153" s="568"/>
      <c r="AA153" s="572"/>
      <c r="AB153" s="572"/>
      <c r="AC153" s="573"/>
      <c r="AD153" s="119">
        <f t="shared" si="55"/>
        <v>0</v>
      </c>
      <c r="AE153" s="568">
        <f t="shared" si="54"/>
        <v>2872071.9071315085</v>
      </c>
      <c r="AF153" s="569"/>
      <c r="AG153" s="569"/>
      <c r="AH153" s="570"/>
      <c r="AI153" s="568">
        <f t="shared" si="68"/>
        <v>21608872.519557767</v>
      </c>
      <c r="AJ153" s="569"/>
      <c r="AK153" s="569"/>
      <c r="AL153" s="569"/>
      <c r="AM153" s="574"/>
      <c r="AN153" s="575">
        <f t="shared" si="69"/>
        <v>1</v>
      </c>
      <c r="AO153" s="576"/>
      <c r="AP153" s="577"/>
      <c r="AQ153" s="51"/>
      <c r="AR153" s="51"/>
      <c r="AS153" s="51"/>
      <c r="AT153" s="469"/>
      <c r="AU153" s="469"/>
      <c r="AV153" s="469"/>
      <c r="AW153" s="469"/>
      <c r="AX153" s="27"/>
      <c r="AY153" s="27">
        <f t="shared" si="70"/>
        <v>0</v>
      </c>
      <c r="AZ153" s="27">
        <f t="shared" si="83"/>
        <v>0</v>
      </c>
      <c r="BA153" s="27">
        <f t="shared" si="84"/>
        <v>0</v>
      </c>
      <c r="BB153" s="27">
        <f t="shared" si="71"/>
        <v>0</v>
      </c>
      <c r="BC153" s="27">
        <f t="shared" si="72"/>
        <v>0</v>
      </c>
      <c r="BD153" s="27">
        <f t="shared" si="73"/>
        <v>66622.796917276544</v>
      </c>
      <c r="BE153" s="27">
        <f t="shared" si="74"/>
        <v>18062.912763729204</v>
      </c>
      <c r="BF153" s="27">
        <f t="shared" si="75"/>
        <v>0</v>
      </c>
      <c r="BG153" s="27"/>
      <c r="BH153" s="27"/>
      <c r="BI153" s="72">
        <f>BI147</f>
        <v>1</v>
      </c>
      <c r="BJ153" s="72">
        <f t="shared" ref="BJ153:BL153" si="87">BJ147</f>
        <v>0.95</v>
      </c>
      <c r="BK153" s="72">
        <f t="shared" si="87"/>
        <v>1.1000000000000001</v>
      </c>
      <c r="BL153" s="72">
        <f t="shared" si="87"/>
        <v>1.27</v>
      </c>
      <c r="BM153" s="73">
        <f>BM147</f>
        <v>1.27</v>
      </c>
      <c r="BN153" s="61"/>
      <c r="BO153" s="61" t="str">
        <f t="shared" si="85"/>
        <v xml:space="preserve"> </v>
      </c>
      <c r="BP153" s="62" t="str">
        <f t="shared" si="76"/>
        <v xml:space="preserve"> </v>
      </c>
      <c r="BQ153" s="62" t="e">
        <f t="shared" si="77"/>
        <v>#VALUE!</v>
      </c>
      <c r="BR153" s="63">
        <f t="shared" si="78"/>
        <v>1</v>
      </c>
      <c r="BS153" s="64">
        <f t="shared" si="86"/>
        <v>1</v>
      </c>
      <c r="BT153" s="60">
        <f t="shared" si="79"/>
        <v>84685.709681005756</v>
      </c>
      <c r="BU153" s="33"/>
    </row>
    <row r="154" spans="2:73" s="22" customFormat="1" ht="13.5" x14ac:dyDescent="0.15">
      <c r="B154" s="563"/>
      <c r="C154" s="535">
        <v>134</v>
      </c>
      <c r="D154" s="536"/>
      <c r="E154" s="537">
        <f t="shared" si="66"/>
        <v>84685.709681005756</v>
      </c>
      <c r="F154" s="486"/>
      <c r="G154" s="486"/>
      <c r="H154" s="538"/>
      <c r="I154" s="485">
        <f t="shared" si="80"/>
        <v>66678.315914707622</v>
      </c>
      <c r="J154" s="486"/>
      <c r="K154" s="486"/>
      <c r="L154" s="538"/>
      <c r="M154" s="539">
        <f t="shared" si="81"/>
        <v>18007.393766298137</v>
      </c>
      <c r="N154" s="539"/>
      <c r="O154" s="539"/>
      <c r="P154" s="539"/>
      <c r="Q154" s="121">
        <f t="shared" si="82"/>
        <v>21542194.203643057</v>
      </c>
      <c r="R154" s="485"/>
      <c r="S154" s="530"/>
      <c r="T154" s="530"/>
      <c r="U154" s="531"/>
      <c r="V154" s="485"/>
      <c r="W154" s="530"/>
      <c r="X154" s="530"/>
      <c r="Y154" s="531"/>
      <c r="Z154" s="485"/>
      <c r="AA154" s="530"/>
      <c r="AB154" s="530"/>
      <c r="AC154" s="531"/>
      <c r="AD154" s="118">
        <f t="shared" si="55"/>
        <v>0</v>
      </c>
      <c r="AE154" s="532">
        <f t="shared" ref="AE154:AE217" si="88">IF(M154&lt;=0,0,AE153+M154+Z154)</f>
        <v>2890079.3008978064</v>
      </c>
      <c r="AF154" s="533"/>
      <c r="AG154" s="533"/>
      <c r="AH154" s="534"/>
      <c r="AI154" s="485">
        <f t="shared" si="68"/>
        <v>21542194.203643057</v>
      </c>
      <c r="AJ154" s="486"/>
      <c r="AK154" s="486"/>
      <c r="AL154" s="486"/>
      <c r="AM154" s="487"/>
      <c r="AN154" s="527">
        <f t="shared" si="69"/>
        <v>1</v>
      </c>
      <c r="AO154" s="528"/>
      <c r="AP154" s="529"/>
      <c r="AQ154" s="26"/>
      <c r="AR154" s="26"/>
      <c r="AS154" s="26"/>
      <c r="AT154" s="469"/>
      <c r="AU154" s="469"/>
      <c r="AV154" s="469"/>
      <c r="AW154" s="469"/>
      <c r="AX154" s="27"/>
      <c r="AY154" s="27">
        <f t="shared" si="70"/>
        <v>0</v>
      </c>
      <c r="AZ154" s="27">
        <f t="shared" si="83"/>
        <v>0</v>
      </c>
      <c r="BA154" s="27">
        <f t="shared" si="84"/>
        <v>0</v>
      </c>
      <c r="BB154" s="27">
        <f t="shared" si="71"/>
        <v>0</v>
      </c>
      <c r="BC154" s="27">
        <f t="shared" si="72"/>
        <v>0</v>
      </c>
      <c r="BD154" s="27">
        <f t="shared" si="73"/>
        <v>66678.315914707622</v>
      </c>
      <c r="BE154" s="27">
        <f t="shared" si="74"/>
        <v>18007.393766298137</v>
      </c>
      <c r="BF154" s="27">
        <f t="shared" si="75"/>
        <v>0</v>
      </c>
      <c r="BG154" s="27"/>
      <c r="BH154" s="27"/>
      <c r="BI154" s="65">
        <f>BI153</f>
        <v>1</v>
      </c>
      <c r="BJ154" s="66">
        <f>BJ153</f>
        <v>0.95</v>
      </c>
      <c r="BK154" s="59">
        <f>BK153</f>
        <v>1.1000000000000001</v>
      </c>
      <c r="BL154" s="66">
        <f>BL153</f>
        <v>1.27</v>
      </c>
      <c r="BM154" s="67">
        <f>BM153</f>
        <v>1.27</v>
      </c>
      <c r="BN154" s="61"/>
      <c r="BO154" s="61" t="str">
        <f t="shared" si="85"/>
        <v xml:space="preserve"> </v>
      </c>
      <c r="BP154" s="62" t="str">
        <f t="shared" si="76"/>
        <v xml:space="preserve"> </v>
      </c>
      <c r="BQ154" s="62" t="e">
        <f t="shared" si="77"/>
        <v>#VALUE!</v>
      </c>
      <c r="BR154" s="63">
        <f t="shared" si="78"/>
        <v>1</v>
      </c>
      <c r="BS154" s="64">
        <f t="shared" si="86"/>
        <v>1</v>
      </c>
      <c r="BT154" s="60">
        <f t="shared" si="79"/>
        <v>84685.709681005756</v>
      </c>
      <c r="BU154" s="33"/>
    </row>
    <row r="155" spans="2:73" s="22" customFormat="1" ht="13.5" x14ac:dyDescent="0.15">
      <c r="B155" s="563"/>
      <c r="C155" s="535">
        <v>135</v>
      </c>
      <c r="D155" s="536"/>
      <c r="E155" s="537">
        <f t="shared" si="66"/>
        <v>84685.709681005756</v>
      </c>
      <c r="F155" s="486"/>
      <c r="G155" s="486"/>
      <c r="H155" s="538"/>
      <c r="I155" s="485">
        <f t="shared" si="80"/>
        <v>66733.881177969874</v>
      </c>
      <c r="J155" s="486"/>
      <c r="K155" s="486"/>
      <c r="L155" s="538"/>
      <c r="M155" s="539">
        <f t="shared" si="81"/>
        <v>17951.828503035882</v>
      </c>
      <c r="N155" s="539"/>
      <c r="O155" s="539"/>
      <c r="P155" s="539"/>
      <c r="Q155" s="121">
        <f t="shared" si="82"/>
        <v>21475460.322465088</v>
      </c>
      <c r="R155" s="485"/>
      <c r="S155" s="530"/>
      <c r="T155" s="530"/>
      <c r="U155" s="531"/>
      <c r="V155" s="485"/>
      <c r="W155" s="530"/>
      <c r="X155" s="530"/>
      <c r="Y155" s="531"/>
      <c r="Z155" s="485"/>
      <c r="AA155" s="530"/>
      <c r="AB155" s="530"/>
      <c r="AC155" s="531"/>
      <c r="AD155" s="118">
        <f t="shared" ref="AD155:AD218" si="89">AD154-V155-BG155</f>
        <v>0</v>
      </c>
      <c r="AE155" s="532">
        <f t="shared" si="88"/>
        <v>2908031.1294008424</v>
      </c>
      <c r="AF155" s="533"/>
      <c r="AG155" s="533"/>
      <c r="AH155" s="534"/>
      <c r="AI155" s="485">
        <f t="shared" si="68"/>
        <v>21475460.322465088</v>
      </c>
      <c r="AJ155" s="486"/>
      <c r="AK155" s="486"/>
      <c r="AL155" s="486"/>
      <c r="AM155" s="487"/>
      <c r="AN155" s="527">
        <f t="shared" si="69"/>
        <v>1</v>
      </c>
      <c r="AO155" s="528"/>
      <c r="AP155" s="529"/>
      <c r="AQ155" s="26"/>
      <c r="AR155" s="26"/>
      <c r="AS155" s="26"/>
      <c r="AT155" s="469"/>
      <c r="AU155" s="469"/>
      <c r="AV155" s="469"/>
      <c r="AW155" s="469"/>
      <c r="AX155" s="27"/>
      <c r="AY155" s="27">
        <f t="shared" si="70"/>
        <v>0</v>
      </c>
      <c r="AZ155" s="27">
        <f t="shared" si="83"/>
        <v>0</v>
      </c>
      <c r="BA155" s="27">
        <f t="shared" si="84"/>
        <v>0</v>
      </c>
      <c r="BB155" s="27">
        <f t="shared" si="71"/>
        <v>0</v>
      </c>
      <c r="BC155" s="27">
        <f t="shared" si="72"/>
        <v>0</v>
      </c>
      <c r="BD155" s="27">
        <f t="shared" si="73"/>
        <v>66733.881177969874</v>
      </c>
      <c r="BE155" s="27">
        <f t="shared" si="74"/>
        <v>17951.828503035882</v>
      </c>
      <c r="BF155" s="27">
        <f t="shared" si="75"/>
        <v>0</v>
      </c>
      <c r="BG155" s="27"/>
      <c r="BH155" s="27"/>
      <c r="BI155" s="65">
        <f>BI153</f>
        <v>1</v>
      </c>
      <c r="BJ155" s="66">
        <f>BJ153</f>
        <v>0.95</v>
      </c>
      <c r="BK155" s="59">
        <f>BK153</f>
        <v>1.1000000000000001</v>
      </c>
      <c r="BL155" s="66">
        <f>BL153</f>
        <v>1.27</v>
      </c>
      <c r="BM155" s="67">
        <f>BM153</f>
        <v>1.27</v>
      </c>
      <c r="BN155" s="61"/>
      <c r="BO155" s="61" t="str">
        <f t="shared" si="85"/>
        <v xml:space="preserve"> </v>
      </c>
      <c r="BP155" s="62" t="str">
        <f t="shared" si="76"/>
        <v xml:space="preserve"> </v>
      </c>
      <c r="BQ155" s="62" t="e">
        <f t="shared" si="77"/>
        <v>#VALUE!</v>
      </c>
      <c r="BR155" s="63">
        <f t="shared" si="78"/>
        <v>1</v>
      </c>
      <c r="BS155" s="64">
        <f t="shared" si="86"/>
        <v>1</v>
      </c>
      <c r="BT155" s="60">
        <f t="shared" si="79"/>
        <v>84685.709681005756</v>
      </c>
      <c r="BU155" s="33"/>
    </row>
    <row r="156" spans="2:73" s="22" customFormat="1" ht="13.5" x14ac:dyDescent="0.15">
      <c r="B156" s="563"/>
      <c r="C156" s="535">
        <v>136</v>
      </c>
      <c r="D156" s="536"/>
      <c r="E156" s="537">
        <f t="shared" si="66"/>
        <v>84685.709681005756</v>
      </c>
      <c r="F156" s="486"/>
      <c r="G156" s="486"/>
      <c r="H156" s="538"/>
      <c r="I156" s="485">
        <f t="shared" si="80"/>
        <v>66789.49274561819</v>
      </c>
      <c r="J156" s="486"/>
      <c r="K156" s="486"/>
      <c r="L156" s="538"/>
      <c r="M156" s="539">
        <f t="shared" si="81"/>
        <v>17896.216935387572</v>
      </c>
      <c r="N156" s="539"/>
      <c r="O156" s="539"/>
      <c r="P156" s="539"/>
      <c r="Q156" s="121">
        <f t="shared" si="82"/>
        <v>21408670.829719469</v>
      </c>
      <c r="R156" s="485"/>
      <c r="S156" s="530"/>
      <c r="T156" s="530"/>
      <c r="U156" s="531"/>
      <c r="V156" s="485"/>
      <c r="W156" s="530"/>
      <c r="X156" s="530"/>
      <c r="Y156" s="531"/>
      <c r="Z156" s="485"/>
      <c r="AA156" s="530"/>
      <c r="AB156" s="530"/>
      <c r="AC156" s="531"/>
      <c r="AD156" s="118">
        <f t="shared" si="89"/>
        <v>0</v>
      </c>
      <c r="AE156" s="532">
        <f t="shared" si="88"/>
        <v>2925927.3463362297</v>
      </c>
      <c r="AF156" s="533"/>
      <c r="AG156" s="533"/>
      <c r="AH156" s="534"/>
      <c r="AI156" s="485">
        <f t="shared" si="68"/>
        <v>21408670.829719469</v>
      </c>
      <c r="AJ156" s="486"/>
      <c r="AK156" s="486"/>
      <c r="AL156" s="486"/>
      <c r="AM156" s="487"/>
      <c r="AN156" s="527">
        <f t="shared" si="69"/>
        <v>1</v>
      </c>
      <c r="AO156" s="528"/>
      <c r="AP156" s="529"/>
      <c r="AQ156" s="26"/>
      <c r="AR156" s="26"/>
      <c r="AS156" s="26"/>
      <c r="AT156" s="469"/>
      <c r="AU156" s="469"/>
      <c r="AV156" s="469"/>
      <c r="AW156" s="469"/>
      <c r="AX156" s="27"/>
      <c r="AY156" s="27">
        <f t="shared" si="70"/>
        <v>0</v>
      </c>
      <c r="AZ156" s="27">
        <f t="shared" si="83"/>
        <v>0</v>
      </c>
      <c r="BA156" s="27">
        <f t="shared" si="84"/>
        <v>0</v>
      </c>
      <c r="BB156" s="27">
        <f t="shared" si="71"/>
        <v>0</v>
      </c>
      <c r="BC156" s="27">
        <f t="shared" si="72"/>
        <v>0</v>
      </c>
      <c r="BD156" s="27">
        <f t="shared" si="73"/>
        <v>66789.49274561819</v>
      </c>
      <c r="BE156" s="27">
        <f t="shared" si="74"/>
        <v>17896.216935387572</v>
      </c>
      <c r="BF156" s="27">
        <f t="shared" si="75"/>
        <v>0</v>
      </c>
      <c r="BG156" s="27"/>
      <c r="BH156" s="27"/>
      <c r="BI156" s="65">
        <f>BI153</f>
        <v>1</v>
      </c>
      <c r="BJ156" s="66">
        <f>BJ153</f>
        <v>0.95</v>
      </c>
      <c r="BK156" s="59">
        <f>BK153</f>
        <v>1.1000000000000001</v>
      </c>
      <c r="BL156" s="66">
        <f>BL153</f>
        <v>1.27</v>
      </c>
      <c r="BM156" s="67">
        <f>BM153</f>
        <v>1.27</v>
      </c>
      <c r="BN156" s="61"/>
      <c r="BO156" s="61" t="str">
        <f t="shared" si="85"/>
        <v xml:space="preserve"> </v>
      </c>
      <c r="BP156" s="62" t="str">
        <f t="shared" si="76"/>
        <v xml:space="preserve"> </v>
      </c>
      <c r="BQ156" s="62" t="e">
        <f t="shared" si="77"/>
        <v>#VALUE!</v>
      </c>
      <c r="BR156" s="63">
        <f t="shared" si="78"/>
        <v>1</v>
      </c>
      <c r="BS156" s="64">
        <f t="shared" si="86"/>
        <v>1</v>
      </c>
      <c r="BT156" s="60">
        <f t="shared" si="79"/>
        <v>84685.709681005756</v>
      </c>
      <c r="BU156" s="33"/>
    </row>
    <row r="157" spans="2:73" s="22" customFormat="1" ht="13.5" x14ac:dyDescent="0.15">
      <c r="B157" s="563"/>
      <c r="C157" s="535">
        <v>137</v>
      </c>
      <c r="D157" s="536"/>
      <c r="E157" s="537">
        <f t="shared" si="66"/>
        <v>84685.709681005756</v>
      </c>
      <c r="F157" s="486"/>
      <c r="G157" s="486"/>
      <c r="H157" s="538"/>
      <c r="I157" s="485">
        <f t="shared" si="80"/>
        <v>66845.150656239537</v>
      </c>
      <c r="J157" s="486"/>
      <c r="K157" s="486"/>
      <c r="L157" s="538"/>
      <c r="M157" s="539">
        <f t="shared" si="81"/>
        <v>17840.559024766222</v>
      </c>
      <c r="N157" s="539"/>
      <c r="O157" s="539"/>
      <c r="P157" s="539"/>
      <c r="Q157" s="121">
        <f t="shared" si="82"/>
        <v>21341825.679063231</v>
      </c>
      <c r="R157" s="485"/>
      <c r="S157" s="530"/>
      <c r="T157" s="530"/>
      <c r="U157" s="531"/>
      <c r="V157" s="485"/>
      <c r="W157" s="530"/>
      <c r="X157" s="530"/>
      <c r="Y157" s="531"/>
      <c r="Z157" s="485"/>
      <c r="AA157" s="530"/>
      <c r="AB157" s="530"/>
      <c r="AC157" s="531"/>
      <c r="AD157" s="118">
        <f t="shared" si="89"/>
        <v>0</v>
      </c>
      <c r="AE157" s="532">
        <f t="shared" si="88"/>
        <v>2943767.9053609958</v>
      </c>
      <c r="AF157" s="533"/>
      <c r="AG157" s="533"/>
      <c r="AH157" s="534"/>
      <c r="AI157" s="485">
        <f t="shared" si="68"/>
        <v>21341825.679063231</v>
      </c>
      <c r="AJ157" s="486"/>
      <c r="AK157" s="486"/>
      <c r="AL157" s="486"/>
      <c r="AM157" s="487"/>
      <c r="AN157" s="527">
        <f t="shared" si="69"/>
        <v>1</v>
      </c>
      <c r="AO157" s="528"/>
      <c r="AP157" s="529"/>
      <c r="AQ157" s="26"/>
      <c r="AR157" s="26"/>
      <c r="AS157" s="26"/>
      <c r="AT157" s="469"/>
      <c r="AU157" s="469"/>
      <c r="AV157" s="469"/>
      <c r="AW157" s="469"/>
      <c r="AX157" s="27"/>
      <c r="AY157" s="27">
        <f t="shared" si="70"/>
        <v>0</v>
      </c>
      <c r="AZ157" s="27">
        <f t="shared" si="83"/>
        <v>0</v>
      </c>
      <c r="BA157" s="27">
        <f t="shared" si="84"/>
        <v>0</v>
      </c>
      <c r="BB157" s="27">
        <f t="shared" si="71"/>
        <v>0</v>
      </c>
      <c r="BC157" s="27">
        <f t="shared" si="72"/>
        <v>0</v>
      </c>
      <c r="BD157" s="27">
        <f t="shared" si="73"/>
        <v>66845.150656239537</v>
      </c>
      <c r="BE157" s="27">
        <f t="shared" si="74"/>
        <v>17840.559024766222</v>
      </c>
      <c r="BF157" s="27">
        <f t="shared" si="75"/>
        <v>0</v>
      </c>
      <c r="BG157" s="27"/>
      <c r="BH157" s="27"/>
      <c r="BI157" s="65">
        <f>BI153</f>
        <v>1</v>
      </c>
      <c r="BJ157" s="66">
        <f>BJ153</f>
        <v>0.95</v>
      </c>
      <c r="BK157" s="59">
        <f>BK153</f>
        <v>1.1000000000000001</v>
      </c>
      <c r="BL157" s="66">
        <f>BL153</f>
        <v>1.27</v>
      </c>
      <c r="BM157" s="67">
        <f>BM153</f>
        <v>1.27</v>
      </c>
      <c r="BN157" s="61"/>
      <c r="BO157" s="61" t="str">
        <f t="shared" si="85"/>
        <v xml:space="preserve"> </v>
      </c>
      <c r="BP157" s="62" t="str">
        <f t="shared" si="76"/>
        <v xml:space="preserve"> </v>
      </c>
      <c r="BQ157" s="62" t="e">
        <f t="shared" si="77"/>
        <v>#VALUE!</v>
      </c>
      <c r="BR157" s="63">
        <f t="shared" si="78"/>
        <v>1</v>
      </c>
      <c r="BS157" s="64">
        <f t="shared" si="86"/>
        <v>1</v>
      </c>
      <c r="BT157" s="60">
        <f t="shared" si="79"/>
        <v>84685.709681005756</v>
      </c>
      <c r="BU157" s="33"/>
    </row>
    <row r="158" spans="2:73" s="22" customFormat="1" ht="13.5" x14ac:dyDescent="0.15">
      <c r="B158" s="563"/>
      <c r="C158" s="535">
        <v>138</v>
      </c>
      <c r="D158" s="536"/>
      <c r="E158" s="537">
        <f t="shared" si="66"/>
        <v>84685.709681005756</v>
      </c>
      <c r="F158" s="486"/>
      <c r="G158" s="486"/>
      <c r="H158" s="538"/>
      <c r="I158" s="485">
        <f t="shared" si="80"/>
        <v>66900.854948453067</v>
      </c>
      <c r="J158" s="486"/>
      <c r="K158" s="486"/>
      <c r="L158" s="538"/>
      <c r="M158" s="539">
        <f t="shared" si="81"/>
        <v>17784.854732552692</v>
      </c>
      <c r="N158" s="539"/>
      <c r="O158" s="539"/>
      <c r="P158" s="539"/>
      <c r="Q158" s="121">
        <f t="shared" si="82"/>
        <v>21274924.824114777</v>
      </c>
      <c r="R158" s="559">
        <f>IF((AD152-V152)&lt;0,AD152+Z158,IF(AD152-V152&lt;V152,AD152+Z158,R152))</f>
        <v>0</v>
      </c>
      <c r="S158" s="560"/>
      <c r="T158" s="560"/>
      <c r="U158" s="561"/>
      <c r="V158" s="485">
        <f>IF((AD152-V152)&lt;0,AD152,IF((AD152-V152)&gt;=0,R158-Z158))</f>
        <v>0</v>
      </c>
      <c r="W158" s="530"/>
      <c r="X158" s="530"/>
      <c r="Y158" s="531"/>
      <c r="Z158" s="485">
        <f>IF(AD152&gt;0,AD152*AN158/100/2,0)</f>
        <v>0</v>
      </c>
      <c r="AA158" s="530"/>
      <c r="AB158" s="530"/>
      <c r="AC158" s="531"/>
      <c r="AD158" s="118">
        <f t="shared" si="89"/>
        <v>0</v>
      </c>
      <c r="AE158" s="532">
        <f t="shared" si="88"/>
        <v>2961552.7600935483</v>
      </c>
      <c r="AF158" s="533"/>
      <c r="AG158" s="533"/>
      <c r="AH158" s="534"/>
      <c r="AI158" s="485">
        <f t="shared" si="68"/>
        <v>21274924.824114777</v>
      </c>
      <c r="AJ158" s="486"/>
      <c r="AK158" s="486"/>
      <c r="AL158" s="486"/>
      <c r="AM158" s="487"/>
      <c r="AN158" s="527">
        <f t="shared" si="69"/>
        <v>1</v>
      </c>
      <c r="AO158" s="528"/>
      <c r="AP158" s="529"/>
      <c r="AQ158" s="26"/>
      <c r="AR158" s="26"/>
      <c r="AS158" s="26"/>
      <c r="AT158" s="469"/>
      <c r="AU158" s="469"/>
      <c r="AV158" s="469"/>
      <c r="AW158" s="469"/>
      <c r="AX158" s="27"/>
      <c r="AY158" s="27">
        <f t="shared" si="70"/>
        <v>0</v>
      </c>
      <c r="AZ158" s="27">
        <f t="shared" si="83"/>
        <v>0</v>
      </c>
      <c r="BA158" s="27">
        <f t="shared" si="84"/>
        <v>0</v>
      </c>
      <c r="BB158" s="27">
        <f t="shared" si="71"/>
        <v>0</v>
      </c>
      <c r="BC158" s="27">
        <f t="shared" si="72"/>
        <v>0</v>
      </c>
      <c r="BD158" s="27">
        <f t="shared" si="73"/>
        <v>66900.854948453067</v>
      </c>
      <c r="BE158" s="27">
        <f t="shared" si="74"/>
        <v>17784.854732552692</v>
      </c>
      <c r="BF158" s="27">
        <f t="shared" si="75"/>
        <v>0</v>
      </c>
      <c r="BG158" s="27"/>
      <c r="BH158" s="27"/>
      <c r="BI158" s="65">
        <f>BI153</f>
        <v>1</v>
      </c>
      <c r="BJ158" s="66">
        <f>BJ153</f>
        <v>0.95</v>
      </c>
      <c r="BK158" s="59">
        <f>BK153</f>
        <v>1.1000000000000001</v>
      </c>
      <c r="BL158" s="66">
        <f>BL153</f>
        <v>1.27</v>
      </c>
      <c r="BM158" s="67">
        <f>BM153</f>
        <v>1.27</v>
      </c>
      <c r="BN158" s="61"/>
      <c r="BO158" s="61" t="str">
        <f t="shared" si="85"/>
        <v xml:space="preserve"> </v>
      </c>
      <c r="BP158" s="62" t="str">
        <f t="shared" si="76"/>
        <v xml:space="preserve"> </v>
      </c>
      <c r="BQ158" s="62" t="e">
        <f t="shared" si="77"/>
        <v>#VALUE!</v>
      </c>
      <c r="BR158" s="63">
        <f t="shared" si="78"/>
        <v>1</v>
      </c>
      <c r="BS158" s="64">
        <f t="shared" si="86"/>
        <v>1</v>
      </c>
      <c r="BT158" s="60">
        <f t="shared" si="79"/>
        <v>84685.709681005756</v>
      </c>
      <c r="BU158" s="33"/>
    </row>
    <row r="159" spans="2:73" s="22" customFormat="1" ht="13.5" x14ac:dyDescent="0.15">
      <c r="B159" s="563"/>
      <c r="C159" s="535">
        <v>139</v>
      </c>
      <c r="D159" s="536"/>
      <c r="E159" s="537">
        <f t="shared" si="66"/>
        <v>84685.709681005756</v>
      </c>
      <c r="F159" s="486"/>
      <c r="G159" s="486"/>
      <c r="H159" s="538"/>
      <c r="I159" s="485">
        <f t="shared" si="80"/>
        <v>66956.605660910107</v>
      </c>
      <c r="J159" s="486"/>
      <c r="K159" s="486"/>
      <c r="L159" s="538"/>
      <c r="M159" s="539">
        <f t="shared" si="81"/>
        <v>17729.104020095649</v>
      </c>
      <c r="N159" s="539"/>
      <c r="O159" s="539"/>
      <c r="P159" s="539"/>
      <c r="Q159" s="121">
        <f t="shared" si="82"/>
        <v>21207968.218453865</v>
      </c>
      <c r="R159" s="485"/>
      <c r="S159" s="530"/>
      <c r="T159" s="530"/>
      <c r="U159" s="531"/>
      <c r="V159" s="485"/>
      <c r="W159" s="530"/>
      <c r="X159" s="530"/>
      <c r="Y159" s="531"/>
      <c r="Z159" s="485"/>
      <c r="AA159" s="530"/>
      <c r="AB159" s="530"/>
      <c r="AC159" s="531"/>
      <c r="AD159" s="118">
        <f t="shared" si="89"/>
        <v>0</v>
      </c>
      <c r="AE159" s="532">
        <f t="shared" si="88"/>
        <v>2979281.8641136438</v>
      </c>
      <c r="AF159" s="533"/>
      <c r="AG159" s="533"/>
      <c r="AH159" s="534"/>
      <c r="AI159" s="485">
        <f t="shared" si="68"/>
        <v>21207968.218453865</v>
      </c>
      <c r="AJ159" s="486"/>
      <c r="AK159" s="486"/>
      <c r="AL159" s="486"/>
      <c r="AM159" s="487"/>
      <c r="AN159" s="527">
        <f t="shared" si="69"/>
        <v>1</v>
      </c>
      <c r="AO159" s="528"/>
      <c r="AP159" s="529"/>
      <c r="AQ159" s="26"/>
      <c r="AR159" s="26"/>
      <c r="AS159" s="26"/>
      <c r="AT159" s="469"/>
      <c r="AU159" s="469"/>
      <c r="AV159" s="469"/>
      <c r="AW159" s="469"/>
      <c r="AX159" s="27"/>
      <c r="AY159" s="27">
        <f t="shared" si="70"/>
        <v>0</v>
      </c>
      <c r="AZ159" s="27">
        <f t="shared" si="83"/>
        <v>0</v>
      </c>
      <c r="BA159" s="27">
        <f t="shared" si="84"/>
        <v>0</v>
      </c>
      <c r="BB159" s="27">
        <f t="shared" si="71"/>
        <v>0</v>
      </c>
      <c r="BC159" s="27">
        <f t="shared" si="72"/>
        <v>0</v>
      </c>
      <c r="BD159" s="27">
        <f t="shared" si="73"/>
        <v>66956.605660910107</v>
      </c>
      <c r="BE159" s="27">
        <f t="shared" si="74"/>
        <v>17729.104020095649</v>
      </c>
      <c r="BF159" s="27">
        <f t="shared" si="75"/>
        <v>0</v>
      </c>
      <c r="BG159" s="27"/>
      <c r="BH159" s="27"/>
      <c r="BI159" s="72">
        <f t="shared" ref="BI159:BL159" si="90">BI153</f>
        <v>1</v>
      </c>
      <c r="BJ159" s="72">
        <f t="shared" si="90"/>
        <v>0.95</v>
      </c>
      <c r="BK159" s="72">
        <f t="shared" si="90"/>
        <v>1.1000000000000001</v>
      </c>
      <c r="BL159" s="72">
        <f t="shared" si="90"/>
        <v>1.27</v>
      </c>
      <c r="BM159" s="73">
        <f>BM153</f>
        <v>1.27</v>
      </c>
      <c r="BN159" s="61"/>
      <c r="BO159" s="61" t="str">
        <f t="shared" si="85"/>
        <v xml:space="preserve"> </v>
      </c>
      <c r="BP159" s="62" t="str">
        <f t="shared" si="76"/>
        <v xml:space="preserve"> </v>
      </c>
      <c r="BQ159" s="62" t="e">
        <f t="shared" si="77"/>
        <v>#VALUE!</v>
      </c>
      <c r="BR159" s="63">
        <f t="shared" si="78"/>
        <v>1</v>
      </c>
      <c r="BS159" s="64">
        <f t="shared" si="86"/>
        <v>1</v>
      </c>
      <c r="BT159" s="60">
        <f t="shared" si="79"/>
        <v>84685.709681005756</v>
      </c>
      <c r="BU159" s="33"/>
    </row>
    <row r="160" spans="2:73" s="22" customFormat="1" ht="13.5" x14ac:dyDescent="0.15">
      <c r="B160" s="563"/>
      <c r="C160" s="535">
        <v>140</v>
      </c>
      <c r="D160" s="536"/>
      <c r="E160" s="537">
        <f t="shared" si="66"/>
        <v>84685.709681005756</v>
      </c>
      <c r="F160" s="486"/>
      <c r="G160" s="486"/>
      <c r="H160" s="538"/>
      <c r="I160" s="485">
        <f t="shared" si="80"/>
        <v>67012.402832294203</v>
      </c>
      <c r="J160" s="486"/>
      <c r="K160" s="486"/>
      <c r="L160" s="538"/>
      <c r="M160" s="539">
        <f t="shared" si="81"/>
        <v>17673.306848711556</v>
      </c>
      <c r="N160" s="539"/>
      <c r="O160" s="539"/>
      <c r="P160" s="539"/>
      <c r="Q160" s="121">
        <f t="shared" si="82"/>
        <v>21140955.81562157</v>
      </c>
      <c r="R160" s="485"/>
      <c r="S160" s="530"/>
      <c r="T160" s="530"/>
      <c r="U160" s="531"/>
      <c r="V160" s="485"/>
      <c r="W160" s="530"/>
      <c r="X160" s="530"/>
      <c r="Y160" s="531"/>
      <c r="Z160" s="485"/>
      <c r="AA160" s="530"/>
      <c r="AB160" s="530"/>
      <c r="AC160" s="531"/>
      <c r="AD160" s="118">
        <f t="shared" si="89"/>
        <v>0</v>
      </c>
      <c r="AE160" s="532">
        <f t="shared" si="88"/>
        <v>2996955.1709623551</v>
      </c>
      <c r="AF160" s="533"/>
      <c r="AG160" s="533"/>
      <c r="AH160" s="534"/>
      <c r="AI160" s="485">
        <f t="shared" si="68"/>
        <v>21140955.81562157</v>
      </c>
      <c r="AJ160" s="486"/>
      <c r="AK160" s="486"/>
      <c r="AL160" s="486"/>
      <c r="AM160" s="487"/>
      <c r="AN160" s="527">
        <f t="shared" si="69"/>
        <v>1</v>
      </c>
      <c r="AO160" s="528"/>
      <c r="AP160" s="529"/>
      <c r="AQ160" s="26"/>
      <c r="AR160" s="26"/>
      <c r="AS160" s="26"/>
      <c r="AT160" s="469"/>
      <c r="AU160" s="469"/>
      <c r="AV160" s="469"/>
      <c r="AW160" s="469"/>
      <c r="AX160" s="27"/>
      <c r="AY160" s="27">
        <f t="shared" si="70"/>
        <v>0</v>
      </c>
      <c r="AZ160" s="27">
        <f t="shared" si="83"/>
        <v>0</v>
      </c>
      <c r="BA160" s="27">
        <f t="shared" si="84"/>
        <v>0</v>
      </c>
      <c r="BB160" s="27">
        <f t="shared" si="71"/>
        <v>0</v>
      </c>
      <c r="BC160" s="27">
        <f t="shared" si="72"/>
        <v>0</v>
      </c>
      <c r="BD160" s="27">
        <f t="shared" si="73"/>
        <v>67012.402832294203</v>
      </c>
      <c r="BE160" s="27">
        <f t="shared" si="74"/>
        <v>17673.306848711556</v>
      </c>
      <c r="BF160" s="27">
        <f t="shared" si="75"/>
        <v>0</v>
      </c>
      <c r="BG160" s="27"/>
      <c r="BH160" s="27"/>
      <c r="BI160" s="65">
        <f>BI159</f>
        <v>1</v>
      </c>
      <c r="BJ160" s="66">
        <f>BJ159</f>
        <v>0.95</v>
      </c>
      <c r="BK160" s="59">
        <f>BK159</f>
        <v>1.1000000000000001</v>
      </c>
      <c r="BL160" s="66">
        <f>BL159</f>
        <v>1.27</v>
      </c>
      <c r="BM160" s="67">
        <f>BM159</f>
        <v>1.27</v>
      </c>
      <c r="BN160" s="61"/>
      <c r="BO160" s="61" t="str">
        <f t="shared" si="85"/>
        <v xml:space="preserve"> </v>
      </c>
      <c r="BP160" s="62" t="str">
        <f t="shared" si="76"/>
        <v xml:space="preserve"> </v>
      </c>
      <c r="BQ160" s="62" t="e">
        <f t="shared" si="77"/>
        <v>#VALUE!</v>
      </c>
      <c r="BR160" s="63">
        <f t="shared" si="78"/>
        <v>1</v>
      </c>
      <c r="BS160" s="64">
        <f t="shared" si="86"/>
        <v>1</v>
      </c>
      <c r="BT160" s="60">
        <f t="shared" si="79"/>
        <v>84685.709681005756</v>
      </c>
      <c r="BU160" s="33"/>
    </row>
    <row r="161" spans="2:73" s="22" customFormat="1" ht="13.5" x14ac:dyDescent="0.15">
      <c r="B161" s="563"/>
      <c r="C161" s="535">
        <v>141</v>
      </c>
      <c r="D161" s="536"/>
      <c r="E161" s="537">
        <f t="shared" si="66"/>
        <v>84685.709681005756</v>
      </c>
      <c r="F161" s="486"/>
      <c r="G161" s="486"/>
      <c r="H161" s="538"/>
      <c r="I161" s="485">
        <f t="shared" si="80"/>
        <v>67068.246501321119</v>
      </c>
      <c r="J161" s="486"/>
      <c r="K161" s="486"/>
      <c r="L161" s="538"/>
      <c r="M161" s="539">
        <f t="shared" si="81"/>
        <v>17617.463179684641</v>
      </c>
      <c r="N161" s="539"/>
      <c r="O161" s="539"/>
      <c r="P161" s="539"/>
      <c r="Q161" s="121">
        <f t="shared" si="82"/>
        <v>21073887.569120247</v>
      </c>
      <c r="R161" s="485"/>
      <c r="S161" s="530"/>
      <c r="T161" s="530"/>
      <c r="U161" s="531"/>
      <c r="V161" s="485"/>
      <c r="W161" s="530"/>
      <c r="X161" s="530"/>
      <c r="Y161" s="531"/>
      <c r="Z161" s="485"/>
      <c r="AA161" s="530"/>
      <c r="AB161" s="530"/>
      <c r="AC161" s="531"/>
      <c r="AD161" s="118">
        <f t="shared" si="89"/>
        <v>0</v>
      </c>
      <c r="AE161" s="532">
        <f t="shared" si="88"/>
        <v>3014572.6341420398</v>
      </c>
      <c r="AF161" s="533"/>
      <c r="AG161" s="533"/>
      <c r="AH161" s="534"/>
      <c r="AI161" s="485">
        <f t="shared" si="68"/>
        <v>21073887.569120247</v>
      </c>
      <c r="AJ161" s="486"/>
      <c r="AK161" s="486"/>
      <c r="AL161" s="486"/>
      <c r="AM161" s="487"/>
      <c r="AN161" s="527">
        <f t="shared" si="69"/>
        <v>1</v>
      </c>
      <c r="AO161" s="528"/>
      <c r="AP161" s="529"/>
      <c r="AQ161" s="26"/>
      <c r="AR161" s="26"/>
      <c r="AS161" s="26"/>
      <c r="AT161" s="469"/>
      <c r="AU161" s="469"/>
      <c r="AV161" s="469"/>
      <c r="AW161" s="469"/>
      <c r="AX161" s="27"/>
      <c r="AY161" s="27">
        <f t="shared" si="70"/>
        <v>0</v>
      </c>
      <c r="AZ161" s="27">
        <f t="shared" si="83"/>
        <v>0</v>
      </c>
      <c r="BA161" s="27">
        <f t="shared" si="84"/>
        <v>0</v>
      </c>
      <c r="BB161" s="27">
        <f t="shared" si="71"/>
        <v>0</v>
      </c>
      <c r="BC161" s="27">
        <f t="shared" si="72"/>
        <v>0</v>
      </c>
      <c r="BD161" s="27">
        <f t="shared" si="73"/>
        <v>67068.246501321119</v>
      </c>
      <c r="BE161" s="27">
        <f t="shared" si="74"/>
        <v>17617.463179684641</v>
      </c>
      <c r="BF161" s="27">
        <f t="shared" si="75"/>
        <v>0</v>
      </c>
      <c r="BG161" s="27"/>
      <c r="BH161" s="27"/>
      <c r="BI161" s="65">
        <f>BI159</f>
        <v>1</v>
      </c>
      <c r="BJ161" s="66">
        <f>BJ159</f>
        <v>0.95</v>
      </c>
      <c r="BK161" s="59">
        <f>BK159</f>
        <v>1.1000000000000001</v>
      </c>
      <c r="BL161" s="66">
        <f>BL159</f>
        <v>1.27</v>
      </c>
      <c r="BM161" s="67">
        <f>BM159</f>
        <v>1.27</v>
      </c>
      <c r="BN161" s="61"/>
      <c r="BO161" s="61" t="str">
        <f t="shared" si="85"/>
        <v xml:space="preserve"> </v>
      </c>
      <c r="BP161" s="62" t="str">
        <f t="shared" si="76"/>
        <v xml:space="preserve"> </v>
      </c>
      <c r="BQ161" s="62" t="e">
        <f t="shared" si="77"/>
        <v>#VALUE!</v>
      </c>
      <c r="BR161" s="63">
        <f t="shared" si="78"/>
        <v>1</v>
      </c>
      <c r="BS161" s="64">
        <f t="shared" si="86"/>
        <v>1</v>
      </c>
      <c r="BT161" s="60">
        <f t="shared" si="79"/>
        <v>84685.709681005756</v>
      </c>
      <c r="BU161" s="33"/>
    </row>
    <row r="162" spans="2:73" s="22" customFormat="1" ht="13.5" x14ac:dyDescent="0.15">
      <c r="B162" s="563"/>
      <c r="C162" s="535">
        <v>142</v>
      </c>
      <c r="D162" s="536"/>
      <c r="E162" s="537">
        <f t="shared" si="66"/>
        <v>84685.709681005756</v>
      </c>
      <c r="F162" s="486"/>
      <c r="G162" s="486"/>
      <c r="H162" s="538"/>
      <c r="I162" s="485">
        <f t="shared" si="80"/>
        <v>67124.136706738878</v>
      </c>
      <c r="J162" s="486"/>
      <c r="K162" s="486"/>
      <c r="L162" s="538"/>
      <c r="M162" s="539">
        <f t="shared" si="81"/>
        <v>17561.572974266874</v>
      </c>
      <c r="N162" s="539"/>
      <c r="O162" s="539"/>
      <c r="P162" s="539"/>
      <c r="Q162" s="121">
        <f t="shared" si="82"/>
        <v>21006763.432413507</v>
      </c>
      <c r="R162" s="485"/>
      <c r="S162" s="530"/>
      <c r="T162" s="530"/>
      <c r="U162" s="531"/>
      <c r="V162" s="485"/>
      <c r="W162" s="530"/>
      <c r="X162" s="530"/>
      <c r="Y162" s="531"/>
      <c r="Z162" s="485"/>
      <c r="AA162" s="530"/>
      <c r="AB162" s="530"/>
      <c r="AC162" s="531"/>
      <c r="AD162" s="118">
        <f t="shared" si="89"/>
        <v>0</v>
      </c>
      <c r="AE162" s="532">
        <f t="shared" si="88"/>
        <v>3032134.2071163068</v>
      </c>
      <c r="AF162" s="533"/>
      <c r="AG162" s="533"/>
      <c r="AH162" s="534"/>
      <c r="AI162" s="485">
        <f t="shared" si="68"/>
        <v>21006763.432413507</v>
      </c>
      <c r="AJ162" s="486"/>
      <c r="AK162" s="486"/>
      <c r="AL162" s="486"/>
      <c r="AM162" s="487"/>
      <c r="AN162" s="527">
        <f t="shared" si="69"/>
        <v>1</v>
      </c>
      <c r="AO162" s="528"/>
      <c r="AP162" s="529"/>
      <c r="AQ162" s="26"/>
      <c r="AR162" s="26"/>
      <c r="AS162" s="26"/>
      <c r="AT162" s="469"/>
      <c r="AU162" s="469"/>
      <c r="AV162" s="469"/>
      <c r="AW162" s="469"/>
      <c r="AX162" s="27"/>
      <c r="AY162" s="27">
        <f t="shared" si="70"/>
        <v>0</v>
      </c>
      <c r="AZ162" s="27">
        <f t="shared" si="83"/>
        <v>0</v>
      </c>
      <c r="BA162" s="27">
        <f t="shared" si="84"/>
        <v>0</v>
      </c>
      <c r="BB162" s="27">
        <f t="shared" si="71"/>
        <v>0</v>
      </c>
      <c r="BC162" s="27">
        <f t="shared" si="72"/>
        <v>0</v>
      </c>
      <c r="BD162" s="27">
        <f t="shared" si="73"/>
        <v>67124.136706738878</v>
      </c>
      <c r="BE162" s="27">
        <f t="shared" si="74"/>
        <v>17561.572974266874</v>
      </c>
      <c r="BF162" s="27">
        <f t="shared" si="75"/>
        <v>0</v>
      </c>
      <c r="BG162" s="27"/>
      <c r="BH162" s="27"/>
      <c r="BI162" s="65">
        <f>BI159</f>
        <v>1</v>
      </c>
      <c r="BJ162" s="66">
        <f>BJ159</f>
        <v>0.95</v>
      </c>
      <c r="BK162" s="59">
        <f>BK159</f>
        <v>1.1000000000000001</v>
      </c>
      <c r="BL162" s="66">
        <f>BL159</f>
        <v>1.27</v>
      </c>
      <c r="BM162" s="67">
        <f>BM159</f>
        <v>1.27</v>
      </c>
      <c r="BN162" s="61"/>
      <c r="BO162" s="61" t="str">
        <f t="shared" si="85"/>
        <v xml:space="preserve"> </v>
      </c>
      <c r="BP162" s="62" t="str">
        <f t="shared" si="76"/>
        <v xml:space="preserve"> </v>
      </c>
      <c r="BQ162" s="62" t="e">
        <f t="shared" si="77"/>
        <v>#VALUE!</v>
      </c>
      <c r="BR162" s="63">
        <f t="shared" si="78"/>
        <v>1</v>
      </c>
      <c r="BS162" s="64">
        <f t="shared" si="86"/>
        <v>1</v>
      </c>
      <c r="BT162" s="60">
        <f t="shared" si="79"/>
        <v>84685.709681005756</v>
      </c>
      <c r="BU162" s="33"/>
    </row>
    <row r="163" spans="2:73" s="22" customFormat="1" ht="13.5" x14ac:dyDescent="0.15">
      <c r="B163" s="563"/>
      <c r="C163" s="535">
        <v>143</v>
      </c>
      <c r="D163" s="536"/>
      <c r="E163" s="537">
        <f t="shared" si="66"/>
        <v>84685.709681005756</v>
      </c>
      <c r="F163" s="486"/>
      <c r="G163" s="486"/>
      <c r="H163" s="538"/>
      <c r="I163" s="485">
        <f t="shared" si="80"/>
        <v>67180.073487327827</v>
      </c>
      <c r="J163" s="486"/>
      <c r="K163" s="486"/>
      <c r="L163" s="538"/>
      <c r="M163" s="539">
        <f t="shared" si="81"/>
        <v>17505.636193677925</v>
      </c>
      <c r="N163" s="539"/>
      <c r="O163" s="539"/>
      <c r="P163" s="539"/>
      <c r="Q163" s="121">
        <f t="shared" si="82"/>
        <v>20939583.358926181</v>
      </c>
      <c r="R163" s="485"/>
      <c r="S163" s="530"/>
      <c r="T163" s="530"/>
      <c r="U163" s="531"/>
      <c r="V163" s="485"/>
      <c r="W163" s="530"/>
      <c r="X163" s="530"/>
      <c r="Y163" s="531"/>
      <c r="Z163" s="485"/>
      <c r="AA163" s="530"/>
      <c r="AB163" s="530"/>
      <c r="AC163" s="531"/>
      <c r="AD163" s="118">
        <f t="shared" si="89"/>
        <v>0</v>
      </c>
      <c r="AE163" s="532">
        <f t="shared" si="88"/>
        <v>3049639.8433099845</v>
      </c>
      <c r="AF163" s="533"/>
      <c r="AG163" s="533"/>
      <c r="AH163" s="534"/>
      <c r="AI163" s="485">
        <f t="shared" si="68"/>
        <v>20939583.358926181</v>
      </c>
      <c r="AJ163" s="486"/>
      <c r="AK163" s="486"/>
      <c r="AL163" s="486"/>
      <c r="AM163" s="487"/>
      <c r="AN163" s="527">
        <f t="shared" si="69"/>
        <v>1</v>
      </c>
      <c r="AO163" s="528"/>
      <c r="AP163" s="529"/>
      <c r="AQ163" s="26"/>
      <c r="AR163" s="26"/>
      <c r="AS163" s="26"/>
      <c r="AT163" s="469"/>
      <c r="AU163" s="469"/>
      <c r="AV163" s="469"/>
      <c r="AW163" s="469"/>
      <c r="AX163" s="27"/>
      <c r="AY163" s="27">
        <f t="shared" si="70"/>
        <v>0</v>
      </c>
      <c r="AZ163" s="27">
        <f t="shared" si="83"/>
        <v>0</v>
      </c>
      <c r="BA163" s="27">
        <f t="shared" si="84"/>
        <v>0</v>
      </c>
      <c r="BB163" s="27">
        <f t="shared" si="71"/>
        <v>0</v>
      </c>
      <c r="BC163" s="27">
        <f t="shared" si="72"/>
        <v>0</v>
      </c>
      <c r="BD163" s="27">
        <f t="shared" si="73"/>
        <v>67180.073487327827</v>
      </c>
      <c r="BE163" s="27">
        <f t="shared" si="74"/>
        <v>17505.636193677925</v>
      </c>
      <c r="BF163" s="27">
        <f t="shared" si="75"/>
        <v>0</v>
      </c>
      <c r="BG163" s="27"/>
      <c r="BH163" s="27"/>
      <c r="BI163" s="65">
        <f>BI159</f>
        <v>1</v>
      </c>
      <c r="BJ163" s="66">
        <f>BJ159</f>
        <v>0.95</v>
      </c>
      <c r="BK163" s="59">
        <f>BK159</f>
        <v>1.1000000000000001</v>
      </c>
      <c r="BL163" s="66">
        <f>BL159</f>
        <v>1.27</v>
      </c>
      <c r="BM163" s="67">
        <f>BM159</f>
        <v>1.27</v>
      </c>
      <c r="BN163" s="61"/>
      <c r="BO163" s="61" t="str">
        <f t="shared" si="85"/>
        <v xml:space="preserve"> </v>
      </c>
      <c r="BP163" s="62" t="str">
        <f t="shared" si="76"/>
        <v xml:space="preserve"> </v>
      </c>
      <c r="BQ163" s="62" t="e">
        <f t="shared" si="77"/>
        <v>#VALUE!</v>
      </c>
      <c r="BR163" s="63">
        <f t="shared" si="78"/>
        <v>1</v>
      </c>
      <c r="BS163" s="64">
        <f t="shared" si="86"/>
        <v>1</v>
      </c>
      <c r="BT163" s="60">
        <f t="shared" si="79"/>
        <v>84685.709681005756</v>
      </c>
      <c r="BU163" s="33"/>
    </row>
    <row r="164" spans="2:73" s="22" customFormat="1" ht="13.5" x14ac:dyDescent="0.15">
      <c r="B164" s="564"/>
      <c r="C164" s="518">
        <v>144</v>
      </c>
      <c r="D164" s="519"/>
      <c r="E164" s="520">
        <f t="shared" si="66"/>
        <v>84685.709681005756</v>
      </c>
      <c r="F164" s="521"/>
      <c r="G164" s="521"/>
      <c r="H164" s="522"/>
      <c r="I164" s="509">
        <f t="shared" si="80"/>
        <v>67236.0568819006</v>
      </c>
      <c r="J164" s="521"/>
      <c r="K164" s="521"/>
      <c r="L164" s="522"/>
      <c r="M164" s="523">
        <f t="shared" si="81"/>
        <v>17449.652799105152</v>
      </c>
      <c r="N164" s="523"/>
      <c r="O164" s="523"/>
      <c r="P164" s="523"/>
      <c r="Q164" s="123">
        <f t="shared" si="82"/>
        <v>20872347.30204428</v>
      </c>
      <c r="R164" s="509">
        <f>IF((AD158-V158)&lt;0,AD158+Z164,IF(AD158-V158&lt;V158,AD158+Z164,R158))</f>
        <v>0</v>
      </c>
      <c r="S164" s="510"/>
      <c r="T164" s="510"/>
      <c r="U164" s="511"/>
      <c r="V164" s="509">
        <f>IF((AD158-V158)&lt;0,AD158,IF((AD158-V158)&gt;=0,R164-Z164))</f>
        <v>0</v>
      </c>
      <c r="W164" s="510"/>
      <c r="X164" s="510"/>
      <c r="Y164" s="511"/>
      <c r="Z164" s="509">
        <f>IF(AD158&gt;0,AD158*AN164/100/2,0)</f>
        <v>0</v>
      </c>
      <c r="AA164" s="510"/>
      <c r="AB164" s="510"/>
      <c r="AC164" s="511"/>
      <c r="AD164" s="122">
        <f t="shared" si="89"/>
        <v>0</v>
      </c>
      <c r="AE164" s="512">
        <f t="shared" si="88"/>
        <v>3067089.4961090898</v>
      </c>
      <c r="AF164" s="513"/>
      <c r="AG164" s="513"/>
      <c r="AH164" s="514"/>
      <c r="AI164" s="485">
        <f t="shared" si="68"/>
        <v>20872347.30204428</v>
      </c>
      <c r="AJ164" s="486"/>
      <c r="AK164" s="486"/>
      <c r="AL164" s="486"/>
      <c r="AM164" s="487"/>
      <c r="AN164" s="515">
        <f t="shared" si="69"/>
        <v>1</v>
      </c>
      <c r="AO164" s="516"/>
      <c r="AP164" s="517"/>
      <c r="AQ164" s="25"/>
      <c r="AR164" s="25"/>
      <c r="AS164" s="25"/>
      <c r="AT164" s="469"/>
      <c r="AU164" s="469"/>
      <c r="AV164" s="469"/>
      <c r="AW164" s="469"/>
      <c r="AX164" s="27"/>
      <c r="AY164" s="27">
        <f t="shared" si="70"/>
        <v>0</v>
      </c>
      <c r="AZ164" s="27">
        <f t="shared" si="83"/>
        <v>0</v>
      </c>
      <c r="BA164" s="27">
        <f t="shared" si="84"/>
        <v>0</v>
      </c>
      <c r="BB164" s="27">
        <f t="shared" si="71"/>
        <v>0</v>
      </c>
      <c r="BC164" s="27">
        <f t="shared" si="72"/>
        <v>0</v>
      </c>
      <c r="BD164" s="27">
        <f t="shared" si="73"/>
        <v>67236.0568819006</v>
      </c>
      <c r="BE164" s="27">
        <f t="shared" si="74"/>
        <v>17449.652799105152</v>
      </c>
      <c r="BF164" s="27">
        <f t="shared" si="75"/>
        <v>0</v>
      </c>
      <c r="BG164" s="27"/>
      <c r="BH164" s="27"/>
      <c r="BI164" s="65">
        <f>BI159</f>
        <v>1</v>
      </c>
      <c r="BJ164" s="66">
        <f>BJ159</f>
        <v>0.95</v>
      </c>
      <c r="BK164" s="59">
        <f>BK159</f>
        <v>1.1000000000000001</v>
      </c>
      <c r="BL164" s="66">
        <f>BL159</f>
        <v>1.27</v>
      </c>
      <c r="BM164" s="67">
        <f>BM159</f>
        <v>1.27</v>
      </c>
      <c r="BN164" s="61"/>
      <c r="BO164" s="61" t="str">
        <f t="shared" si="85"/>
        <v xml:space="preserve"> </v>
      </c>
      <c r="BP164" s="62" t="str">
        <f t="shared" si="76"/>
        <v xml:space="preserve"> </v>
      </c>
      <c r="BQ164" s="62" t="e">
        <f t="shared" si="77"/>
        <v>#VALUE!</v>
      </c>
      <c r="BR164" s="63">
        <f t="shared" si="78"/>
        <v>1</v>
      </c>
      <c r="BS164" s="64">
        <f t="shared" si="86"/>
        <v>1</v>
      </c>
      <c r="BT164" s="60">
        <f t="shared" si="79"/>
        <v>84685.709681005756</v>
      </c>
      <c r="BU164" s="33"/>
    </row>
    <row r="165" spans="2:73" s="22" customFormat="1" ht="13.5" x14ac:dyDescent="0.15">
      <c r="B165" s="540">
        <v>13</v>
      </c>
      <c r="C165" s="543">
        <v>145</v>
      </c>
      <c r="D165" s="544"/>
      <c r="E165" s="499">
        <f t="shared" si="66"/>
        <v>84685.709681005756</v>
      </c>
      <c r="F165" s="471"/>
      <c r="G165" s="471"/>
      <c r="H165" s="472"/>
      <c r="I165" s="545">
        <f t="shared" si="80"/>
        <v>67292.086929302197</v>
      </c>
      <c r="J165" s="546"/>
      <c r="K165" s="546"/>
      <c r="L165" s="547"/>
      <c r="M165" s="548">
        <f t="shared" si="81"/>
        <v>17393.622751703566</v>
      </c>
      <c r="N165" s="548"/>
      <c r="O165" s="548"/>
      <c r="P165" s="477"/>
      <c r="Q165" s="48">
        <f t="shared" si="82"/>
        <v>20805055.215114977</v>
      </c>
      <c r="R165" s="549"/>
      <c r="S165" s="550"/>
      <c r="T165" s="550"/>
      <c r="U165" s="551"/>
      <c r="V165" s="549"/>
      <c r="W165" s="550"/>
      <c r="X165" s="550"/>
      <c r="Y165" s="551"/>
      <c r="Z165" s="549"/>
      <c r="AA165" s="550"/>
      <c r="AB165" s="550"/>
      <c r="AC165" s="551"/>
      <c r="AD165" s="114">
        <f t="shared" si="89"/>
        <v>0</v>
      </c>
      <c r="AE165" s="552">
        <f t="shared" si="88"/>
        <v>3084483.1188607933</v>
      </c>
      <c r="AF165" s="553"/>
      <c r="AG165" s="553"/>
      <c r="AH165" s="554"/>
      <c r="AI165" s="552">
        <f t="shared" si="68"/>
        <v>20805055.215114977</v>
      </c>
      <c r="AJ165" s="553"/>
      <c r="AK165" s="553"/>
      <c r="AL165" s="553"/>
      <c r="AM165" s="555"/>
      <c r="AN165" s="556">
        <f t="shared" si="69"/>
        <v>1</v>
      </c>
      <c r="AO165" s="557"/>
      <c r="AP165" s="558"/>
      <c r="AQ165" s="51"/>
      <c r="AR165" s="51"/>
      <c r="AS165" s="51"/>
      <c r="AT165" s="469"/>
      <c r="AU165" s="469"/>
      <c r="AV165" s="469"/>
      <c r="AW165" s="469"/>
      <c r="AX165" s="27"/>
      <c r="AY165" s="27">
        <f t="shared" si="70"/>
        <v>0</v>
      </c>
      <c r="AZ165" s="27">
        <f t="shared" si="83"/>
        <v>0</v>
      </c>
      <c r="BA165" s="27">
        <f t="shared" si="84"/>
        <v>0</v>
      </c>
      <c r="BB165" s="27">
        <f t="shared" si="71"/>
        <v>0</v>
      </c>
      <c r="BC165" s="27">
        <f t="shared" si="72"/>
        <v>0</v>
      </c>
      <c r="BD165" s="27">
        <f t="shared" si="73"/>
        <v>67292.086929302197</v>
      </c>
      <c r="BE165" s="27">
        <f t="shared" si="74"/>
        <v>17393.622751703566</v>
      </c>
      <c r="BF165" s="27">
        <f t="shared" si="75"/>
        <v>0</v>
      </c>
      <c r="BG165" s="27"/>
      <c r="BH165" s="27"/>
      <c r="BI165" s="72">
        <f t="shared" ref="BI165:BL165" si="91">BI159</f>
        <v>1</v>
      </c>
      <c r="BJ165" s="72">
        <f t="shared" si="91"/>
        <v>0.95</v>
      </c>
      <c r="BK165" s="72">
        <f t="shared" si="91"/>
        <v>1.1000000000000001</v>
      </c>
      <c r="BL165" s="72">
        <f t="shared" si="91"/>
        <v>1.27</v>
      </c>
      <c r="BM165" s="73">
        <f>BM159</f>
        <v>1.27</v>
      </c>
      <c r="BN165" s="61"/>
      <c r="BO165" s="61" t="str">
        <f t="shared" si="85"/>
        <v xml:space="preserve"> </v>
      </c>
      <c r="BP165" s="62" t="str">
        <f t="shared" si="76"/>
        <v xml:space="preserve"> </v>
      </c>
      <c r="BQ165" s="62" t="e">
        <f t="shared" si="77"/>
        <v>#VALUE!</v>
      </c>
      <c r="BR165" s="63">
        <f t="shared" si="78"/>
        <v>1</v>
      </c>
      <c r="BS165" s="64">
        <f t="shared" si="86"/>
        <v>1</v>
      </c>
      <c r="BT165" s="60">
        <f t="shared" si="79"/>
        <v>84685.709681005756</v>
      </c>
      <c r="BU165" s="33"/>
    </row>
    <row r="166" spans="2:73" s="22" customFormat="1" ht="13.5" x14ac:dyDescent="0.15">
      <c r="B166" s="541"/>
      <c r="C166" s="497">
        <v>146</v>
      </c>
      <c r="D166" s="498"/>
      <c r="E166" s="499">
        <f t="shared" si="66"/>
        <v>84685.709681005756</v>
      </c>
      <c r="F166" s="471"/>
      <c r="G166" s="471"/>
      <c r="H166" s="472"/>
      <c r="I166" s="470">
        <f t="shared" si="80"/>
        <v>67348.163668409936</v>
      </c>
      <c r="J166" s="471"/>
      <c r="K166" s="471"/>
      <c r="L166" s="472"/>
      <c r="M166" s="473">
        <f t="shared" si="81"/>
        <v>17337.546012595816</v>
      </c>
      <c r="N166" s="473"/>
      <c r="O166" s="473"/>
      <c r="P166" s="474"/>
      <c r="Q166" s="47">
        <f t="shared" si="82"/>
        <v>20737707.051446568</v>
      </c>
      <c r="R166" s="470"/>
      <c r="S166" s="475"/>
      <c r="T166" s="475"/>
      <c r="U166" s="476"/>
      <c r="V166" s="470"/>
      <c r="W166" s="475"/>
      <c r="X166" s="475"/>
      <c r="Y166" s="476"/>
      <c r="Z166" s="470"/>
      <c r="AA166" s="475"/>
      <c r="AB166" s="475"/>
      <c r="AC166" s="476"/>
      <c r="AD166" s="117">
        <f t="shared" si="89"/>
        <v>0</v>
      </c>
      <c r="AE166" s="477">
        <f t="shared" si="88"/>
        <v>3101820.6648733891</v>
      </c>
      <c r="AF166" s="478"/>
      <c r="AG166" s="478"/>
      <c r="AH166" s="479"/>
      <c r="AI166" s="474">
        <f t="shared" si="68"/>
        <v>20737707.051446568</v>
      </c>
      <c r="AJ166" s="480"/>
      <c r="AK166" s="480"/>
      <c r="AL166" s="480"/>
      <c r="AM166" s="481"/>
      <c r="AN166" s="482">
        <f t="shared" si="69"/>
        <v>1</v>
      </c>
      <c r="AO166" s="483"/>
      <c r="AP166" s="484"/>
      <c r="AQ166" s="26"/>
      <c r="AR166" s="26"/>
      <c r="AS166" s="26"/>
      <c r="AT166" s="469"/>
      <c r="AU166" s="469"/>
      <c r="AV166" s="469"/>
      <c r="AW166" s="469"/>
      <c r="AX166" s="27"/>
      <c r="AY166" s="27">
        <f t="shared" si="70"/>
        <v>0</v>
      </c>
      <c r="AZ166" s="27">
        <f t="shared" si="83"/>
        <v>0</v>
      </c>
      <c r="BA166" s="27">
        <f t="shared" si="84"/>
        <v>0</v>
      </c>
      <c r="BB166" s="27">
        <f t="shared" si="71"/>
        <v>0</v>
      </c>
      <c r="BC166" s="27">
        <f t="shared" si="72"/>
        <v>0</v>
      </c>
      <c r="BD166" s="27">
        <f t="shared" si="73"/>
        <v>67348.163668409936</v>
      </c>
      <c r="BE166" s="27">
        <f t="shared" si="74"/>
        <v>17337.546012595816</v>
      </c>
      <c r="BF166" s="27">
        <f t="shared" si="75"/>
        <v>0</v>
      </c>
      <c r="BG166" s="27"/>
      <c r="BH166" s="27"/>
      <c r="BI166" s="65">
        <f>BI165</f>
        <v>1</v>
      </c>
      <c r="BJ166" s="66">
        <f>BJ165</f>
        <v>0.95</v>
      </c>
      <c r="BK166" s="59">
        <f>BK165</f>
        <v>1.1000000000000001</v>
      </c>
      <c r="BL166" s="66">
        <f>BL165</f>
        <v>1.27</v>
      </c>
      <c r="BM166" s="67">
        <f>BM165</f>
        <v>1.27</v>
      </c>
      <c r="BN166" s="61"/>
      <c r="BO166" s="61" t="str">
        <f t="shared" si="85"/>
        <v xml:space="preserve"> </v>
      </c>
      <c r="BP166" s="62" t="str">
        <f t="shared" si="76"/>
        <v xml:space="preserve"> </v>
      </c>
      <c r="BQ166" s="62" t="e">
        <f t="shared" si="77"/>
        <v>#VALUE!</v>
      </c>
      <c r="BR166" s="63">
        <f t="shared" si="78"/>
        <v>1</v>
      </c>
      <c r="BS166" s="64">
        <f t="shared" si="86"/>
        <v>1</v>
      </c>
      <c r="BT166" s="60">
        <f t="shared" si="79"/>
        <v>84685.709681005756</v>
      </c>
      <c r="BU166" s="33"/>
    </row>
    <row r="167" spans="2:73" s="22" customFormat="1" ht="13.5" x14ac:dyDescent="0.15">
      <c r="B167" s="541"/>
      <c r="C167" s="497">
        <v>147</v>
      </c>
      <c r="D167" s="498"/>
      <c r="E167" s="499">
        <f t="shared" si="66"/>
        <v>84685.709681005756</v>
      </c>
      <c r="F167" s="471"/>
      <c r="G167" s="471"/>
      <c r="H167" s="472"/>
      <c r="I167" s="470">
        <f t="shared" si="80"/>
        <v>67404.287138133615</v>
      </c>
      <c r="J167" s="471"/>
      <c r="K167" s="471"/>
      <c r="L167" s="472"/>
      <c r="M167" s="473">
        <f t="shared" si="81"/>
        <v>17281.42254287214</v>
      </c>
      <c r="N167" s="473"/>
      <c r="O167" s="473"/>
      <c r="P167" s="474"/>
      <c r="Q167" s="47">
        <f t="shared" si="82"/>
        <v>20670302.764308434</v>
      </c>
      <c r="R167" s="470"/>
      <c r="S167" s="475"/>
      <c r="T167" s="475"/>
      <c r="U167" s="476"/>
      <c r="V167" s="470"/>
      <c r="W167" s="475"/>
      <c r="X167" s="475"/>
      <c r="Y167" s="476"/>
      <c r="Z167" s="470"/>
      <c r="AA167" s="475"/>
      <c r="AB167" s="475"/>
      <c r="AC167" s="476"/>
      <c r="AD167" s="117">
        <f t="shared" si="89"/>
        <v>0</v>
      </c>
      <c r="AE167" s="477">
        <f t="shared" si="88"/>
        <v>3119102.0874162614</v>
      </c>
      <c r="AF167" s="478"/>
      <c r="AG167" s="478"/>
      <c r="AH167" s="479"/>
      <c r="AI167" s="474">
        <f t="shared" si="68"/>
        <v>20670302.764308434</v>
      </c>
      <c r="AJ167" s="480"/>
      <c r="AK167" s="480"/>
      <c r="AL167" s="480"/>
      <c r="AM167" s="481"/>
      <c r="AN167" s="482">
        <f t="shared" si="69"/>
        <v>1</v>
      </c>
      <c r="AO167" s="483"/>
      <c r="AP167" s="484"/>
      <c r="AQ167" s="26"/>
      <c r="AR167" s="26"/>
      <c r="AS167" s="26"/>
      <c r="AT167" s="469"/>
      <c r="AU167" s="469"/>
      <c r="AV167" s="469"/>
      <c r="AW167" s="469"/>
      <c r="AX167" s="27"/>
      <c r="AY167" s="27">
        <f t="shared" si="70"/>
        <v>0</v>
      </c>
      <c r="AZ167" s="27">
        <f t="shared" si="83"/>
        <v>0</v>
      </c>
      <c r="BA167" s="27">
        <f t="shared" si="84"/>
        <v>0</v>
      </c>
      <c r="BB167" s="27">
        <f t="shared" si="71"/>
        <v>0</v>
      </c>
      <c r="BC167" s="27">
        <f t="shared" si="72"/>
        <v>0</v>
      </c>
      <c r="BD167" s="27">
        <f t="shared" si="73"/>
        <v>67404.287138133615</v>
      </c>
      <c r="BE167" s="27">
        <f t="shared" si="74"/>
        <v>17281.42254287214</v>
      </c>
      <c r="BF167" s="27">
        <f t="shared" si="75"/>
        <v>0</v>
      </c>
      <c r="BG167" s="27"/>
      <c r="BH167" s="27"/>
      <c r="BI167" s="65">
        <f>BI165</f>
        <v>1</v>
      </c>
      <c r="BJ167" s="66">
        <f>BJ165</f>
        <v>0.95</v>
      </c>
      <c r="BK167" s="59">
        <f>BK165</f>
        <v>1.1000000000000001</v>
      </c>
      <c r="BL167" s="66">
        <f>BL165</f>
        <v>1.27</v>
      </c>
      <c r="BM167" s="67">
        <f>BM165</f>
        <v>1.27</v>
      </c>
      <c r="BN167" s="61"/>
      <c r="BO167" s="61" t="str">
        <f t="shared" si="85"/>
        <v xml:space="preserve"> </v>
      </c>
      <c r="BP167" s="62" t="str">
        <f t="shared" si="76"/>
        <v xml:space="preserve"> </v>
      </c>
      <c r="BQ167" s="62" t="e">
        <f t="shared" si="77"/>
        <v>#VALUE!</v>
      </c>
      <c r="BR167" s="63">
        <f t="shared" si="78"/>
        <v>1</v>
      </c>
      <c r="BS167" s="64">
        <f t="shared" si="86"/>
        <v>1</v>
      </c>
      <c r="BT167" s="60">
        <f t="shared" si="79"/>
        <v>84685.709681005756</v>
      </c>
      <c r="BU167" s="33"/>
    </row>
    <row r="168" spans="2:73" s="22" customFormat="1" ht="13.5" x14ac:dyDescent="0.15">
      <c r="B168" s="541"/>
      <c r="C168" s="497">
        <v>148</v>
      </c>
      <c r="D168" s="498"/>
      <c r="E168" s="499">
        <f t="shared" si="66"/>
        <v>84685.709681005756</v>
      </c>
      <c r="F168" s="471"/>
      <c r="G168" s="471"/>
      <c r="H168" s="472"/>
      <c r="I168" s="470">
        <f t="shared" si="80"/>
        <v>67460.457377415398</v>
      </c>
      <c r="J168" s="471"/>
      <c r="K168" s="471"/>
      <c r="L168" s="472"/>
      <c r="M168" s="473">
        <f t="shared" si="81"/>
        <v>17225.252303590361</v>
      </c>
      <c r="N168" s="473"/>
      <c r="O168" s="473"/>
      <c r="P168" s="474"/>
      <c r="Q168" s="47">
        <f t="shared" si="82"/>
        <v>20602842.306931019</v>
      </c>
      <c r="R168" s="470"/>
      <c r="S168" s="475"/>
      <c r="T168" s="475"/>
      <c r="U168" s="476"/>
      <c r="V168" s="470"/>
      <c r="W168" s="475"/>
      <c r="X168" s="475"/>
      <c r="Y168" s="476"/>
      <c r="Z168" s="470"/>
      <c r="AA168" s="475"/>
      <c r="AB168" s="475"/>
      <c r="AC168" s="476"/>
      <c r="AD168" s="117">
        <f t="shared" si="89"/>
        <v>0</v>
      </c>
      <c r="AE168" s="477">
        <f t="shared" si="88"/>
        <v>3136327.339719852</v>
      </c>
      <c r="AF168" s="478"/>
      <c r="AG168" s="478"/>
      <c r="AH168" s="479"/>
      <c r="AI168" s="474">
        <f t="shared" si="68"/>
        <v>20602842.306931019</v>
      </c>
      <c r="AJ168" s="480"/>
      <c r="AK168" s="480"/>
      <c r="AL168" s="480"/>
      <c r="AM168" s="481"/>
      <c r="AN168" s="482">
        <f t="shared" si="69"/>
        <v>1</v>
      </c>
      <c r="AO168" s="483"/>
      <c r="AP168" s="484"/>
      <c r="AQ168" s="26"/>
      <c r="AR168" s="26"/>
      <c r="AS168" s="26"/>
      <c r="AT168" s="469"/>
      <c r="AU168" s="469"/>
      <c r="AV168" s="469"/>
      <c r="AW168" s="469"/>
      <c r="AX168" s="27"/>
      <c r="AY168" s="27">
        <f t="shared" si="70"/>
        <v>0</v>
      </c>
      <c r="AZ168" s="27">
        <f t="shared" si="83"/>
        <v>0</v>
      </c>
      <c r="BA168" s="27">
        <f t="shared" si="84"/>
        <v>0</v>
      </c>
      <c r="BB168" s="27">
        <f t="shared" si="71"/>
        <v>0</v>
      </c>
      <c r="BC168" s="27">
        <f t="shared" si="72"/>
        <v>0</v>
      </c>
      <c r="BD168" s="27">
        <f t="shared" si="73"/>
        <v>67460.457377415398</v>
      </c>
      <c r="BE168" s="27">
        <f t="shared" si="74"/>
        <v>17225.252303590361</v>
      </c>
      <c r="BF168" s="27">
        <f t="shared" si="75"/>
        <v>0</v>
      </c>
      <c r="BG168" s="27"/>
      <c r="BH168" s="27"/>
      <c r="BI168" s="65">
        <f>BI165</f>
        <v>1</v>
      </c>
      <c r="BJ168" s="66">
        <f>BJ165</f>
        <v>0.95</v>
      </c>
      <c r="BK168" s="59">
        <f>BK165</f>
        <v>1.1000000000000001</v>
      </c>
      <c r="BL168" s="66">
        <f>BL165</f>
        <v>1.27</v>
      </c>
      <c r="BM168" s="67">
        <f>BM165</f>
        <v>1.27</v>
      </c>
      <c r="BN168" s="61"/>
      <c r="BO168" s="61" t="str">
        <f t="shared" si="85"/>
        <v xml:space="preserve"> </v>
      </c>
      <c r="BP168" s="62" t="str">
        <f t="shared" si="76"/>
        <v xml:space="preserve"> </v>
      </c>
      <c r="BQ168" s="62" t="e">
        <f t="shared" si="77"/>
        <v>#VALUE!</v>
      </c>
      <c r="BR168" s="63">
        <f t="shared" si="78"/>
        <v>1</v>
      </c>
      <c r="BS168" s="64">
        <f t="shared" si="86"/>
        <v>1</v>
      </c>
      <c r="BT168" s="60">
        <f t="shared" si="79"/>
        <v>84685.709681005756</v>
      </c>
      <c r="BU168" s="33"/>
    </row>
    <row r="169" spans="2:73" s="22" customFormat="1" ht="13.5" x14ac:dyDescent="0.15">
      <c r="B169" s="541"/>
      <c r="C169" s="497">
        <v>149</v>
      </c>
      <c r="D169" s="498"/>
      <c r="E169" s="499">
        <f t="shared" si="66"/>
        <v>84685.709681005756</v>
      </c>
      <c r="F169" s="471"/>
      <c r="G169" s="471"/>
      <c r="H169" s="472"/>
      <c r="I169" s="470">
        <f t="shared" si="80"/>
        <v>67516.67442522991</v>
      </c>
      <c r="J169" s="471"/>
      <c r="K169" s="471"/>
      <c r="L169" s="472"/>
      <c r="M169" s="473">
        <f t="shared" si="81"/>
        <v>17169.035255775849</v>
      </c>
      <c r="N169" s="473"/>
      <c r="O169" s="473"/>
      <c r="P169" s="474"/>
      <c r="Q169" s="47">
        <f t="shared" si="82"/>
        <v>20535325.632505789</v>
      </c>
      <c r="R169" s="470"/>
      <c r="S169" s="475"/>
      <c r="T169" s="475"/>
      <c r="U169" s="476"/>
      <c r="V169" s="470"/>
      <c r="W169" s="475"/>
      <c r="X169" s="475"/>
      <c r="Y169" s="476"/>
      <c r="Z169" s="470"/>
      <c r="AA169" s="475"/>
      <c r="AB169" s="475"/>
      <c r="AC169" s="476"/>
      <c r="AD169" s="117">
        <f t="shared" si="89"/>
        <v>0</v>
      </c>
      <c r="AE169" s="477">
        <f t="shared" si="88"/>
        <v>3153496.3749756278</v>
      </c>
      <c r="AF169" s="478"/>
      <c r="AG169" s="478"/>
      <c r="AH169" s="479"/>
      <c r="AI169" s="474">
        <f t="shared" si="68"/>
        <v>20535325.632505789</v>
      </c>
      <c r="AJ169" s="480"/>
      <c r="AK169" s="480"/>
      <c r="AL169" s="480"/>
      <c r="AM169" s="481"/>
      <c r="AN169" s="482">
        <f t="shared" si="69"/>
        <v>1</v>
      </c>
      <c r="AO169" s="483"/>
      <c r="AP169" s="484"/>
      <c r="AQ169" s="26"/>
      <c r="AR169" s="26"/>
      <c r="AS169" s="26"/>
      <c r="AT169" s="469"/>
      <c r="AU169" s="469"/>
      <c r="AV169" s="469"/>
      <c r="AW169" s="469"/>
      <c r="AX169" s="27"/>
      <c r="AY169" s="27">
        <f t="shared" si="70"/>
        <v>0</v>
      </c>
      <c r="AZ169" s="27">
        <f t="shared" si="83"/>
        <v>0</v>
      </c>
      <c r="BA169" s="27">
        <f t="shared" si="84"/>
        <v>0</v>
      </c>
      <c r="BB169" s="27">
        <f t="shared" si="71"/>
        <v>0</v>
      </c>
      <c r="BC169" s="27">
        <f t="shared" si="72"/>
        <v>0</v>
      </c>
      <c r="BD169" s="27">
        <f t="shared" si="73"/>
        <v>67516.67442522991</v>
      </c>
      <c r="BE169" s="27">
        <f t="shared" si="74"/>
        <v>17169.035255775849</v>
      </c>
      <c r="BF169" s="27">
        <f t="shared" si="75"/>
        <v>0</v>
      </c>
      <c r="BG169" s="27"/>
      <c r="BH169" s="27"/>
      <c r="BI169" s="65">
        <f>BI165</f>
        <v>1</v>
      </c>
      <c r="BJ169" s="66">
        <f>BJ165</f>
        <v>0.95</v>
      </c>
      <c r="BK169" s="59">
        <f>BK165</f>
        <v>1.1000000000000001</v>
      </c>
      <c r="BL169" s="66">
        <f>BL165</f>
        <v>1.27</v>
      </c>
      <c r="BM169" s="67">
        <f>BM165</f>
        <v>1.27</v>
      </c>
      <c r="BN169" s="61"/>
      <c r="BO169" s="61" t="str">
        <f t="shared" si="85"/>
        <v xml:space="preserve"> </v>
      </c>
      <c r="BP169" s="62" t="str">
        <f t="shared" si="76"/>
        <v xml:space="preserve"> </v>
      </c>
      <c r="BQ169" s="62" t="e">
        <f t="shared" si="77"/>
        <v>#VALUE!</v>
      </c>
      <c r="BR169" s="63">
        <f t="shared" si="78"/>
        <v>1</v>
      </c>
      <c r="BS169" s="64">
        <f t="shared" si="86"/>
        <v>1</v>
      </c>
      <c r="BT169" s="60">
        <f t="shared" si="79"/>
        <v>84685.709681005756</v>
      </c>
      <c r="BU169" s="33"/>
    </row>
    <row r="170" spans="2:73" s="22" customFormat="1" ht="13.5" x14ac:dyDescent="0.15">
      <c r="B170" s="541"/>
      <c r="C170" s="497">
        <v>150</v>
      </c>
      <c r="D170" s="498"/>
      <c r="E170" s="499">
        <f t="shared" si="66"/>
        <v>84685.709681005756</v>
      </c>
      <c r="F170" s="471"/>
      <c r="G170" s="471"/>
      <c r="H170" s="472"/>
      <c r="I170" s="470">
        <f t="shared" si="80"/>
        <v>67572.938320584261</v>
      </c>
      <c r="J170" s="471"/>
      <c r="K170" s="471"/>
      <c r="L170" s="472"/>
      <c r="M170" s="473">
        <f t="shared" si="81"/>
        <v>17112.771360421491</v>
      </c>
      <c r="N170" s="473"/>
      <c r="O170" s="473"/>
      <c r="P170" s="474"/>
      <c r="Q170" s="47">
        <f t="shared" si="82"/>
        <v>20467752.694185205</v>
      </c>
      <c r="R170" s="524">
        <f>IF((AD164-V164)&lt;0,AD164+Z170,IF(AD164-V164&lt;V164,AD164+Z170,R164))</f>
        <v>0</v>
      </c>
      <c r="S170" s="525"/>
      <c r="T170" s="525"/>
      <c r="U170" s="526"/>
      <c r="V170" s="470">
        <f>IF((AD164-V164)&lt;0,AD164,IF((AD164-V164)&gt;=0,R170-Z170))</f>
        <v>0</v>
      </c>
      <c r="W170" s="475"/>
      <c r="X170" s="475"/>
      <c r="Y170" s="476"/>
      <c r="Z170" s="470">
        <f>IF(AD164&gt;0,AD164*AN170/100/2,0)</f>
        <v>0</v>
      </c>
      <c r="AA170" s="475"/>
      <c r="AB170" s="475"/>
      <c r="AC170" s="476"/>
      <c r="AD170" s="117">
        <f t="shared" si="89"/>
        <v>0</v>
      </c>
      <c r="AE170" s="477">
        <f t="shared" si="88"/>
        <v>3170609.1463360493</v>
      </c>
      <c r="AF170" s="478"/>
      <c r="AG170" s="478"/>
      <c r="AH170" s="479"/>
      <c r="AI170" s="474">
        <f t="shared" si="68"/>
        <v>20467752.694185205</v>
      </c>
      <c r="AJ170" s="480"/>
      <c r="AK170" s="480"/>
      <c r="AL170" s="480"/>
      <c r="AM170" s="481"/>
      <c r="AN170" s="482">
        <f t="shared" si="69"/>
        <v>1</v>
      </c>
      <c r="AO170" s="483"/>
      <c r="AP170" s="484"/>
      <c r="AQ170" s="26"/>
      <c r="AR170" s="26"/>
      <c r="AS170" s="26"/>
      <c r="AT170" s="469"/>
      <c r="AU170" s="469"/>
      <c r="AV170" s="469"/>
      <c r="AW170" s="469"/>
      <c r="AX170" s="27"/>
      <c r="AY170" s="27">
        <f t="shared" si="70"/>
        <v>0</v>
      </c>
      <c r="AZ170" s="27">
        <f t="shared" si="83"/>
        <v>0</v>
      </c>
      <c r="BA170" s="27">
        <f t="shared" si="84"/>
        <v>0</v>
      </c>
      <c r="BB170" s="27">
        <f t="shared" si="71"/>
        <v>0</v>
      </c>
      <c r="BC170" s="27">
        <f t="shared" si="72"/>
        <v>0</v>
      </c>
      <c r="BD170" s="27">
        <f t="shared" si="73"/>
        <v>67572.938320584261</v>
      </c>
      <c r="BE170" s="27">
        <f t="shared" si="74"/>
        <v>17112.771360421491</v>
      </c>
      <c r="BF170" s="27">
        <f t="shared" si="75"/>
        <v>0</v>
      </c>
      <c r="BG170" s="27"/>
      <c r="BH170" s="27"/>
      <c r="BI170" s="65">
        <f>BI165</f>
        <v>1</v>
      </c>
      <c r="BJ170" s="66">
        <f>BJ165</f>
        <v>0.95</v>
      </c>
      <c r="BK170" s="59">
        <f>BK165</f>
        <v>1.1000000000000001</v>
      </c>
      <c r="BL170" s="66">
        <f>BL165</f>
        <v>1.27</v>
      </c>
      <c r="BM170" s="67">
        <f>BM165</f>
        <v>1.27</v>
      </c>
      <c r="BN170" s="61"/>
      <c r="BO170" s="61" t="str">
        <f t="shared" si="85"/>
        <v xml:space="preserve"> </v>
      </c>
      <c r="BP170" s="62" t="str">
        <f t="shared" si="76"/>
        <v xml:space="preserve"> </v>
      </c>
      <c r="BQ170" s="62" t="e">
        <f t="shared" si="77"/>
        <v>#VALUE!</v>
      </c>
      <c r="BR170" s="63">
        <f t="shared" si="78"/>
        <v>1</v>
      </c>
      <c r="BS170" s="64">
        <f t="shared" si="86"/>
        <v>1</v>
      </c>
      <c r="BT170" s="60">
        <f t="shared" si="79"/>
        <v>84685.709681005756</v>
      </c>
      <c r="BU170" s="33"/>
    </row>
    <row r="171" spans="2:73" s="22" customFormat="1" ht="13.5" x14ac:dyDescent="0.15">
      <c r="B171" s="541"/>
      <c r="C171" s="497">
        <v>151</v>
      </c>
      <c r="D171" s="498"/>
      <c r="E171" s="499">
        <f t="shared" si="66"/>
        <v>84685.709681005756</v>
      </c>
      <c r="F171" s="471"/>
      <c r="G171" s="471"/>
      <c r="H171" s="472"/>
      <c r="I171" s="470">
        <f t="shared" si="80"/>
        <v>67629.249102518079</v>
      </c>
      <c r="J171" s="471"/>
      <c r="K171" s="471"/>
      <c r="L171" s="472"/>
      <c r="M171" s="473">
        <f t="shared" si="81"/>
        <v>17056.460578487673</v>
      </c>
      <c r="N171" s="473"/>
      <c r="O171" s="473"/>
      <c r="P171" s="474"/>
      <c r="Q171" s="47">
        <f t="shared" si="82"/>
        <v>20400123.445082687</v>
      </c>
      <c r="R171" s="470"/>
      <c r="S171" s="475"/>
      <c r="T171" s="475"/>
      <c r="U171" s="476"/>
      <c r="V171" s="470"/>
      <c r="W171" s="475"/>
      <c r="X171" s="475"/>
      <c r="Y171" s="476"/>
      <c r="Z171" s="470"/>
      <c r="AA171" s="475"/>
      <c r="AB171" s="475"/>
      <c r="AC171" s="476"/>
      <c r="AD171" s="117">
        <f t="shared" si="89"/>
        <v>0</v>
      </c>
      <c r="AE171" s="477">
        <f t="shared" si="88"/>
        <v>3187665.606914537</v>
      </c>
      <c r="AF171" s="478"/>
      <c r="AG171" s="478"/>
      <c r="AH171" s="479"/>
      <c r="AI171" s="474">
        <f t="shared" si="68"/>
        <v>20400123.445082687</v>
      </c>
      <c r="AJ171" s="480"/>
      <c r="AK171" s="480"/>
      <c r="AL171" s="480"/>
      <c r="AM171" s="481"/>
      <c r="AN171" s="482">
        <f t="shared" si="69"/>
        <v>1</v>
      </c>
      <c r="AO171" s="483"/>
      <c r="AP171" s="484"/>
      <c r="AQ171" s="26"/>
      <c r="AR171" s="26"/>
      <c r="AS171" s="26"/>
      <c r="AT171" s="469"/>
      <c r="AU171" s="469"/>
      <c r="AV171" s="469"/>
      <c r="AW171" s="469"/>
      <c r="AX171" s="27"/>
      <c r="AY171" s="27">
        <f t="shared" si="70"/>
        <v>0</v>
      </c>
      <c r="AZ171" s="27">
        <f t="shared" si="83"/>
        <v>0</v>
      </c>
      <c r="BA171" s="27">
        <f t="shared" si="84"/>
        <v>0</v>
      </c>
      <c r="BB171" s="27">
        <f t="shared" si="71"/>
        <v>0</v>
      </c>
      <c r="BC171" s="27">
        <f t="shared" si="72"/>
        <v>0</v>
      </c>
      <c r="BD171" s="27">
        <f t="shared" si="73"/>
        <v>67629.249102518079</v>
      </c>
      <c r="BE171" s="27">
        <f t="shared" si="74"/>
        <v>17056.460578487673</v>
      </c>
      <c r="BF171" s="27">
        <f t="shared" si="75"/>
        <v>0</v>
      </c>
      <c r="BG171" s="27"/>
      <c r="BH171" s="27"/>
      <c r="BI171" s="72">
        <f t="shared" ref="BI171:BL171" si="92">BI165</f>
        <v>1</v>
      </c>
      <c r="BJ171" s="72">
        <f t="shared" si="92"/>
        <v>0.95</v>
      </c>
      <c r="BK171" s="72">
        <f t="shared" si="92"/>
        <v>1.1000000000000001</v>
      </c>
      <c r="BL171" s="72">
        <f t="shared" si="92"/>
        <v>1.27</v>
      </c>
      <c r="BM171" s="73">
        <f>BM165</f>
        <v>1.27</v>
      </c>
      <c r="BN171" s="61"/>
      <c r="BO171" s="61" t="str">
        <f t="shared" si="85"/>
        <v xml:space="preserve"> </v>
      </c>
      <c r="BP171" s="62" t="str">
        <f t="shared" si="76"/>
        <v xml:space="preserve"> </v>
      </c>
      <c r="BQ171" s="62" t="e">
        <f t="shared" si="77"/>
        <v>#VALUE!</v>
      </c>
      <c r="BR171" s="63">
        <f t="shared" si="78"/>
        <v>1</v>
      </c>
      <c r="BS171" s="64">
        <f t="shared" si="86"/>
        <v>1</v>
      </c>
      <c r="BT171" s="60">
        <f t="shared" si="79"/>
        <v>84685.709681005756</v>
      </c>
      <c r="BU171" s="33"/>
    </row>
    <row r="172" spans="2:73" s="22" customFormat="1" ht="13.5" x14ac:dyDescent="0.15">
      <c r="B172" s="541"/>
      <c r="C172" s="497">
        <v>152</v>
      </c>
      <c r="D172" s="498"/>
      <c r="E172" s="499">
        <f t="shared" si="66"/>
        <v>84685.709681005756</v>
      </c>
      <c r="F172" s="471"/>
      <c r="G172" s="471"/>
      <c r="H172" s="472"/>
      <c r="I172" s="470">
        <f t="shared" si="80"/>
        <v>67685.60681010352</v>
      </c>
      <c r="J172" s="471"/>
      <c r="K172" s="471"/>
      <c r="L172" s="472"/>
      <c r="M172" s="473">
        <f t="shared" si="81"/>
        <v>17000.102870902239</v>
      </c>
      <c r="N172" s="473"/>
      <c r="O172" s="473"/>
      <c r="P172" s="474"/>
      <c r="Q172" s="47">
        <f t="shared" si="82"/>
        <v>20332437.838272583</v>
      </c>
      <c r="R172" s="470"/>
      <c r="S172" s="475"/>
      <c r="T172" s="475"/>
      <c r="U172" s="476"/>
      <c r="V172" s="470"/>
      <c r="W172" s="475"/>
      <c r="X172" s="475"/>
      <c r="Y172" s="476"/>
      <c r="Z172" s="470"/>
      <c r="AA172" s="475"/>
      <c r="AB172" s="475"/>
      <c r="AC172" s="476"/>
      <c r="AD172" s="117">
        <f t="shared" si="89"/>
        <v>0</v>
      </c>
      <c r="AE172" s="477">
        <f t="shared" si="88"/>
        <v>3204665.7097854391</v>
      </c>
      <c r="AF172" s="478"/>
      <c r="AG172" s="478"/>
      <c r="AH172" s="479"/>
      <c r="AI172" s="474">
        <f t="shared" si="68"/>
        <v>20332437.838272583</v>
      </c>
      <c r="AJ172" s="480"/>
      <c r="AK172" s="480"/>
      <c r="AL172" s="480"/>
      <c r="AM172" s="481"/>
      <c r="AN172" s="482">
        <f t="shared" si="69"/>
        <v>1</v>
      </c>
      <c r="AO172" s="483"/>
      <c r="AP172" s="484"/>
      <c r="AQ172" s="26"/>
      <c r="AR172" s="26"/>
      <c r="AS172" s="26"/>
      <c r="AT172" s="469"/>
      <c r="AU172" s="469"/>
      <c r="AV172" s="469"/>
      <c r="AW172" s="469"/>
      <c r="AX172" s="27"/>
      <c r="AY172" s="27">
        <f t="shared" si="70"/>
        <v>0</v>
      </c>
      <c r="AZ172" s="27">
        <f t="shared" si="83"/>
        <v>0</v>
      </c>
      <c r="BA172" s="27">
        <f t="shared" si="84"/>
        <v>0</v>
      </c>
      <c r="BB172" s="27">
        <f t="shared" si="71"/>
        <v>0</v>
      </c>
      <c r="BC172" s="27">
        <f t="shared" si="72"/>
        <v>0</v>
      </c>
      <c r="BD172" s="27">
        <f t="shared" si="73"/>
        <v>67685.60681010352</v>
      </c>
      <c r="BE172" s="27">
        <f t="shared" si="74"/>
        <v>17000.102870902239</v>
      </c>
      <c r="BF172" s="27">
        <f t="shared" si="75"/>
        <v>0</v>
      </c>
      <c r="BG172" s="27"/>
      <c r="BH172" s="27"/>
      <c r="BI172" s="65">
        <f>BI171</f>
        <v>1</v>
      </c>
      <c r="BJ172" s="66">
        <f>BJ171</f>
        <v>0.95</v>
      </c>
      <c r="BK172" s="59">
        <f>BK171</f>
        <v>1.1000000000000001</v>
      </c>
      <c r="BL172" s="66">
        <f>BL171</f>
        <v>1.27</v>
      </c>
      <c r="BM172" s="67">
        <f>BM171</f>
        <v>1.27</v>
      </c>
      <c r="BN172" s="61"/>
      <c r="BO172" s="61" t="str">
        <f t="shared" si="85"/>
        <v xml:space="preserve"> </v>
      </c>
      <c r="BP172" s="62" t="str">
        <f t="shared" si="76"/>
        <v xml:space="preserve"> </v>
      </c>
      <c r="BQ172" s="62" t="e">
        <f t="shared" si="77"/>
        <v>#VALUE!</v>
      </c>
      <c r="BR172" s="63">
        <f t="shared" si="78"/>
        <v>1</v>
      </c>
      <c r="BS172" s="64">
        <f t="shared" si="86"/>
        <v>1</v>
      </c>
      <c r="BT172" s="60">
        <f t="shared" si="79"/>
        <v>84685.709681005756</v>
      </c>
      <c r="BU172" s="33"/>
    </row>
    <row r="173" spans="2:73" s="22" customFormat="1" ht="13.5" x14ac:dyDescent="0.15">
      <c r="B173" s="541"/>
      <c r="C173" s="497">
        <v>153</v>
      </c>
      <c r="D173" s="498"/>
      <c r="E173" s="499">
        <f t="shared" si="66"/>
        <v>84685.709681005756</v>
      </c>
      <c r="F173" s="471"/>
      <c r="G173" s="471"/>
      <c r="H173" s="472"/>
      <c r="I173" s="470">
        <f t="shared" si="80"/>
        <v>67742.011482445276</v>
      </c>
      <c r="J173" s="471"/>
      <c r="K173" s="471"/>
      <c r="L173" s="472"/>
      <c r="M173" s="473">
        <f t="shared" si="81"/>
        <v>16943.698198560483</v>
      </c>
      <c r="N173" s="473"/>
      <c r="O173" s="473"/>
      <c r="P173" s="474"/>
      <c r="Q173" s="47">
        <f t="shared" si="82"/>
        <v>20264695.826790139</v>
      </c>
      <c r="R173" s="470"/>
      <c r="S173" s="475"/>
      <c r="T173" s="475"/>
      <c r="U173" s="476"/>
      <c r="V173" s="470"/>
      <c r="W173" s="475"/>
      <c r="X173" s="475"/>
      <c r="Y173" s="476"/>
      <c r="Z173" s="470"/>
      <c r="AA173" s="475"/>
      <c r="AB173" s="475"/>
      <c r="AC173" s="476"/>
      <c r="AD173" s="117">
        <f t="shared" si="89"/>
        <v>0</v>
      </c>
      <c r="AE173" s="477">
        <f t="shared" si="88"/>
        <v>3221609.4079839997</v>
      </c>
      <c r="AF173" s="478"/>
      <c r="AG173" s="478"/>
      <c r="AH173" s="479"/>
      <c r="AI173" s="474">
        <f t="shared" si="68"/>
        <v>20264695.826790139</v>
      </c>
      <c r="AJ173" s="480"/>
      <c r="AK173" s="480"/>
      <c r="AL173" s="480"/>
      <c r="AM173" s="481"/>
      <c r="AN173" s="482">
        <f t="shared" si="69"/>
        <v>1</v>
      </c>
      <c r="AO173" s="483"/>
      <c r="AP173" s="484"/>
      <c r="AQ173" s="26"/>
      <c r="AR173" s="26"/>
      <c r="AS173" s="26"/>
      <c r="AT173" s="469"/>
      <c r="AU173" s="469"/>
      <c r="AV173" s="469"/>
      <c r="AW173" s="469"/>
      <c r="AX173" s="27"/>
      <c r="AY173" s="27">
        <f t="shared" si="70"/>
        <v>0</v>
      </c>
      <c r="AZ173" s="27">
        <f t="shared" si="83"/>
        <v>0</v>
      </c>
      <c r="BA173" s="27">
        <f t="shared" si="84"/>
        <v>0</v>
      </c>
      <c r="BB173" s="27">
        <f t="shared" si="71"/>
        <v>0</v>
      </c>
      <c r="BC173" s="27">
        <f t="shared" si="72"/>
        <v>0</v>
      </c>
      <c r="BD173" s="27">
        <f t="shared" si="73"/>
        <v>67742.011482445276</v>
      </c>
      <c r="BE173" s="27">
        <f t="shared" si="74"/>
        <v>16943.698198560483</v>
      </c>
      <c r="BF173" s="27">
        <f t="shared" si="75"/>
        <v>0</v>
      </c>
      <c r="BG173" s="27"/>
      <c r="BH173" s="27"/>
      <c r="BI173" s="65">
        <f>BI171</f>
        <v>1</v>
      </c>
      <c r="BJ173" s="66">
        <f>BJ171</f>
        <v>0.95</v>
      </c>
      <c r="BK173" s="59">
        <f>BK171</f>
        <v>1.1000000000000001</v>
      </c>
      <c r="BL173" s="66">
        <f>BL171</f>
        <v>1.27</v>
      </c>
      <c r="BM173" s="67">
        <f>BM171</f>
        <v>1.27</v>
      </c>
      <c r="BN173" s="61"/>
      <c r="BO173" s="61" t="str">
        <f t="shared" si="85"/>
        <v xml:space="preserve"> </v>
      </c>
      <c r="BP173" s="62" t="str">
        <f t="shared" si="76"/>
        <v xml:space="preserve"> </v>
      </c>
      <c r="BQ173" s="62" t="e">
        <f t="shared" si="77"/>
        <v>#VALUE!</v>
      </c>
      <c r="BR173" s="63">
        <f t="shared" si="78"/>
        <v>1</v>
      </c>
      <c r="BS173" s="64">
        <f t="shared" si="86"/>
        <v>1</v>
      </c>
      <c r="BT173" s="60">
        <f t="shared" si="79"/>
        <v>84685.709681005756</v>
      </c>
      <c r="BU173" s="33"/>
    </row>
    <row r="174" spans="2:73" s="22" customFormat="1" ht="13.5" x14ac:dyDescent="0.15">
      <c r="B174" s="541"/>
      <c r="C174" s="497">
        <v>154</v>
      </c>
      <c r="D174" s="498"/>
      <c r="E174" s="499">
        <f t="shared" ref="E174:E200" si="93">IF(Q173=0,0,IF(Q173&lt;E173,Q173+M174,E173))</f>
        <v>84685.709681005756</v>
      </c>
      <c r="F174" s="471"/>
      <c r="G174" s="471"/>
      <c r="H174" s="472"/>
      <c r="I174" s="470">
        <f t="shared" si="80"/>
        <v>67798.463158680635</v>
      </c>
      <c r="J174" s="471"/>
      <c r="K174" s="471"/>
      <c r="L174" s="472"/>
      <c r="M174" s="473">
        <f t="shared" si="81"/>
        <v>16887.246522325117</v>
      </c>
      <c r="N174" s="473"/>
      <c r="O174" s="473"/>
      <c r="P174" s="474"/>
      <c r="Q174" s="47">
        <f t="shared" si="82"/>
        <v>20196897.363631457</v>
      </c>
      <c r="R174" s="470"/>
      <c r="S174" s="475"/>
      <c r="T174" s="475"/>
      <c r="U174" s="476"/>
      <c r="V174" s="470"/>
      <c r="W174" s="475"/>
      <c r="X174" s="475"/>
      <c r="Y174" s="476"/>
      <c r="Z174" s="470"/>
      <c r="AA174" s="475"/>
      <c r="AB174" s="475"/>
      <c r="AC174" s="476"/>
      <c r="AD174" s="117">
        <f t="shared" si="89"/>
        <v>0</v>
      </c>
      <c r="AE174" s="477">
        <f t="shared" si="88"/>
        <v>3238496.6545063248</v>
      </c>
      <c r="AF174" s="478"/>
      <c r="AG174" s="478"/>
      <c r="AH174" s="479"/>
      <c r="AI174" s="474">
        <f t="shared" si="68"/>
        <v>20196897.363631457</v>
      </c>
      <c r="AJ174" s="480"/>
      <c r="AK174" s="480"/>
      <c r="AL174" s="480"/>
      <c r="AM174" s="481"/>
      <c r="AN174" s="482">
        <f t="shared" si="69"/>
        <v>1</v>
      </c>
      <c r="AO174" s="483"/>
      <c r="AP174" s="484"/>
      <c r="AQ174" s="26"/>
      <c r="AR174" s="26"/>
      <c r="AS174" s="26"/>
      <c r="AT174" s="469"/>
      <c r="AU174" s="469"/>
      <c r="AV174" s="469"/>
      <c r="AW174" s="469"/>
      <c r="AX174" s="27"/>
      <c r="AY174" s="27">
        <f t="shared" si="70"/>
        <v>0</v>
      </c>
      <c r="AZ174" s="27">
        <f t="shared" si="83"/>
        <v>0</v>
      </c>
      <c r="BA174" s="27">
        <f t="shared" si="84"/>
        <v>0</v>
      </c>
      <c r="BB174" s="27">
        <f t="shared" si="71"/>
        <v>0</v>
      </c>
      <c r="BC174" s="27">
        <f t="shared" si="72"/>
        <v>0</v>
      </c>
      <c r="BD174" s="27">
        <f t="shared" si="73"/>
        <v>67798.463158680635</v>
      </c>
      <c r="BE174" s="27">
        <f t="shared" si="74"/>
        <v>16887.246522325117</v>
      </c>
      <c r="BF174" s="27">
        <f t="shared" si="75"/>
        <v>0</v>
      </c>
      <c r="BG174" s="27"/>
      <c r="BH174" s="27"/>
      <c r="BI174" s="65">
        <f>BI171</f>
        <v>1</v>
      </c>
      <c r="BJ174" s="66">
        <f>BJ171</f>
        <v>0.95</v>
      </c>
      <c r="BK174" s="59">
        <f>BK171</f>
        <v>1.1000000000000001</v>
      </c>
      <c r="BL174" s="66">
        <f>BL171</f>
        <v>1.27</v>
      </c>
      <c r="BM174" s="67">
        <f>BM171</f>
        <v>1.27</v>
      </c>
      <c r="BN174" s="61"/>
      <c r="BO174" s="61" t="str">
        <f t="shared" si="85"/>
        <v xml:space="preserve"> </v>
      </c>
      <c r="BP174" s="62" t="str">
        <f t="shared" si="76"/>
        <v xml:space="preserve"> </v>
      </c>
      <c r="BQ174" s="62" t="e">
        <f t="shared" si="77"/>
        <v>#VALUE!</v>
      </c>
      <c r="BR174" s="63">
        <f t="shared" si="78"/>
        <v>1</v>
      </c>
      <c r="BS174" s="64">
        <f t="shared" si="86"/>
        <v>1</v>
      </c>
      <c r="BT174" s="60">
        <f t="shared" si="79"/>
        <v>84685.709681005756</v>
      </c>
      <c r="BU174" s="33"/>
    </row>
    <row r="175" spans="2:73" s="22" customFormat="1" ht="13.5" x14ac:dyDescent="0.15">
      <c r="B175" s="541"/>
      <c r="C175" s="497">
        <v>155</v>
      </c>
      <c r="D175" s="498"/>
      <c r="E175" s="499">
        <f t="shared" si="93"/>
        <v>84685.709681005756</v>
      </c>
      <c r="F175" s="471"/>
      <c r="G175" s="471"/>
      <c r="H175" s="472"/>
      <c r="I175" s="470">
        <f t="shared" si="80"/>
        <v>67854.961877979542</v>
      </c>
      <c r="J175" s="471"/>
      <c r="K175" s="471"/>
      <c r="L175" s="472"/>
      <c r="M175" s="473">
        <f t="shared" si="81"/>
        <v>16830.747803026214</v>
      </c>
      <c r="N175" s="473"/>
      <c r="O175" s="473"/>
      <c r="P175" s="474"/>
      <c r="Q175" s="47">
        <f t="shared" si="82"/>
        <v>20129042.401753478</v>
      </c>
      <c r="R175" s="470"/>
      <c r="S175" s="475"/>
      <c r="T175" s="475"/>
      <c r="U175" s="476"/>
      <c r="V175" s="470"/>
      <c r="W175" s="475"/>
      <c r="X175" s="475"/>
      <c r="Y175" s="476"/>
      <c r="Z175" s="470"/>
      <c r="AA175" s="475"/>
      <c r="AB175" s="475"/>
      <c r="AC175" s="476"/>
      <c r="AD175" s="117">
        <f t="shared" si="89"/>
        <v>0</v>
      </c>
      <c r="AE175" s="477">
        <f t="shared" si="88"/>
        <v>3255327.4023093511</v>
      </c>
      <c r="AF175" s="478"/>
      <c r="AG175" s="478"/>
      <c r="AH175" s="479"/>
      <c r="AI175" s="474">
        <f t="shared" si="68"/>
        <v>20129042.401753478</v>
      </c>
      <c r="AJ175" s="480"/>
      <c r="AK175" s="480"/>
      <c r="AL175" s="480"/>
      <c r="AM175" s="481"/>
      <c r="AN175" s="482">
        <f t="shared" si="69"/>
        <v>1</v>
      </c>
      <c r="AO175" s="483"/>
      <c r="AP175" s="484"/>
      <c r="AQ175" s="26"/>
      <c r="AR175" s="26"/>
      <c r="AS175" s="26"/>
      <c r="AT175" s="469"/>
      <c r="AU175" s="469"/>
      <c r="AV175" s="469"/>
      <c r="AW175" s="469"/>
      <c r="AX175" s="27"/>
      <c r="AY175" s="27">
        <f t="shared" si="70"/>
        <v>0</v>
      </c>
      <c r="AZ175" s="27">
        <f t="shared" si="83"/>
        <v>0</v>
      </c>
      <c r="BA175" s="27">
        <f t="shared" si="84"/>
        <v>0</v>
      </c>
      <c r="BB175" s="27">
        <f t="shared" si="71"/>
        <v>0</v>
      </c>
      <c r="BC175" s="27">
        <f t="shared" si="72"/>
        <v>0</v>
      </c>
      <c r="BD175" s="27">
        <f t="shared" si="73"/>
        <v>67854.961877979542</v>
      </c>
      <c r="BE175" s="27">
        <f t="shared" si="74"/>
        <v>16830.747803026214</v>
      </c>
      <c r="BF175" s="27">
        <f t="shared" si="75"/>
        <v>0</v>
      </c>
      <c r="BG175" s="27"/>
      <c r="BH175" s="27"/>
      <c r="BI175" s="65">
        <f>BI171</f>
        <v>1</v>
      </c>
      <c r="BJ175" s="66">
        <f>BJ171</f>
        <v>0.95</v>
      </c>
      <c r="BK175" s="59">
        <f>BK171</f>
        <v>1.1000000000000001</v>
      </c>
      <c r="BL175" s="66">
        <f>BL171</f>
        <v>1.27</v>
      </c>
      <c r="BM175" s="67">
        <f>BM171</f>
        <v>1.27</v>
      </c>
      <c r="BN175" s="61"/>
      <c r="BO175" s="61" t="str">
        <f t="shared" si="85"/>
        <v xml:space="preserve"> </v>
      </c>
      <c r="BP175" s="62" t="str">
        <f t="shared" si="76"/>
        <v xml:space="preserve"> </v>
      </c>
      <c r="BQ175" s="62" t="e">
        <f t="shared" si="77"/>
        <v>#VALUE!</v>
      </c>
      <c r="BR175" s="63">
        <f t="shared" si="78"/>
        <v>1</v>
      </c>
      <c r="BS175" s="64">
        <f t="shared" si="86"/>
        <v>1</v>
      </c>
      <c r="BT175" s="60">
        <f t="shared" si="79"/>
        <v>84685.709681005756</v>
      </c>
      <c r="BU175" s="33"/>
    </row>
    <row r="176" spans="2:73" s="22" customFormat="1" ht="13.5" x14ac:dyDescent="0.15">
      <c r="B176" s="593"/>
      <c r="C176" s="587">
        <v>156</v>
      </c>
      <c r="D176" s="588"/>
      <c r="E176" s="589">
        <f t="shared" si="93"/>
        <v>84685.709681005756</v>
      </c>
      <c r="F176" s="590"/>
      <c r="G176" s="590"/>
      <c r="H176" s="591"/>
      <c r="I176" s="578">
        <f t="shared" si="80"/>
        <v>67911.50767954452</v>
      </c>
      <c r="J176" s="590"/>
      <c r="K176" s="590"/>
      <c r="L176" s="591"/>
      <c r="M176" s="592">
        <f t="shared" si="81"/>
        <v>16774.202001461232</v>
      </c>
      <c r="N176" s="592"/>
      <c r="O176" s="592"/>
      <c r="P176" s="592"/>
      <c r="Q176" s="47">
        <f t="shared" si="82"/>
        <v>20061130.894073933</v>
      </c>
      <c r="R176" s="578">
        <f>IF((AD170-V170)&lt;0,AD170+Z176,IF(AD170-V170&lt;V170,AD170+Z176,R170))</f>
        <v>0</v>
      </c>
      <c r="S176" s="579"/>
      <c r="T176" s="579"/>
      <c r="U176" s="580"/>
      <c r="V176" s="578">
        <f>IF((AD170-V170)&lt;0,AD170,IF((AD170-V170)&gt;=0,R176-Z176))</f>
        <v>0</v>
      </c>
      <c r="W176" s="579"/>
      <c r="X176" s="579"/>
      <c r="Y176" s="580"/>
      <c r="Z176" s="578">
        <f>IF(AD170&gt;0,AD170*AN176/100/2,0)</f>
        <v>0</v>
      </c>
      <c r="AA176" s="579"/>
      <c r="AB176" s="579"/>
      <c r="AC176" s="580"/>
      <c r="AD176" s="120">
        <f t="shared" si="89"/>
        <v>0</v>
      </c>
      <c r="AE176" s="581">
        <f t="shared" si="88"/>
        <v>3272101.6043108124</v>
      </c>
      <c r="AF176" s="582"/>
      <c r="AG176" s="582"/>
      <c r="AH176" s="583"/>
      <c r="AI176" s="474">
        <f t="shared" si="68"/>
        <v>20061130.894073933</v>
      </c>
      <c r="AJ176" s="480"/>
      <c r="AK176" s="480"/>
      <c r="AL176" s="480"/>
      <c r="AM176" s="481"/>
      <c r="AN176" s="584">
        <f t="shared" si="69"/>
        <v>1</v>
      </c>
      <c r="AO176" s="585"/>
      <c r="AP176" s="586"/>
      <c r="AQ176" s="25"/>
      <c r="AR176" s="25"/>
      <c r="AS176" s="25"/>
      <c r="AT176" s="469"/>
      <c r="AU176" s="469"/>
      <c r="AV176" s="469"/>
      <c r="AW176" s="469"/>
      <c r="AX176" s="27"/>
      <c r="AY176" s="27">
        <f t="shared" si="70"/>
        <v>0</v>
      </c>
      <c r="AZ176" s="27">
        <f t="shared" si="83"/>
        <v>0</v>
      </c>
      <c r="BA176" s="27">
        <f t="shared" si="84"/>
        <v>0</v>
      </c>
      <c r="BB176" s="27">
        <f t="shared" si="71"/>
        <v>0</v>
      </c>
      <c r="BC176" s="27">
        <f t="shared" si="72"/>
        <v>0</v>
      </c>
      <c r="BD176" s="27">
        <f t="shared" si="73"/>
        <v>67911.50767954452</v>
      </c>
      <c r="BE176" s="27">
        <f t="shared" si="74"/>
        <v>16774.202001461232</v>
      </c>
      <c r="BF176" s="27">
        <f t="shared" si="75"/>
        <v>0</v>
      </c>
      <c r="BG176" s="27"/>
      <c r="BH176" s="27"/>
      <c r="BI176" s="65">
        <f>BI171</f>
        <v>1</v>
      </c>
      <c r="BJ176" s="66">
        <f>BJ171</f>
        <v>0.95</v>
      </c>
      <c r="BK176" s="59">
        <f>BK171</f>
        <v>1.1000000000000001</v>
      </c>
      <c r="BL176" s="66">
        <f>BL171</f>
        <v>1.27</v>
      </c>
      <c r="BM176" s="67">
        <f>BM171</f>
        <v>1.27</v>
      </c>
      <c r="BN176" s="61"/>
      <c r="BO176" s="61" t="str">
        <f t="shared" si="85"/>
        <v xml:space="preserve"> </v>
      </c>
      <c r="BP176" s="62" t="str">
        <f t="shared" si="76"/>
        <v xml:space="preserve"> </v>
      </c>
      <c r="BQ176" s="62" t="e">
        <f t="shared" si="77"/>
        <v>#VALUE!</v>
      </c>
      <c r="BR176" s="63">
        <f t="shared" si="78"/>
        <v>1</v>
      </c>
      <c r="BS176" s="64">
        <f t="shared" si="86"/>
        <v>1</v>
      </c>
      <c r="BT176" s="60">
        <f t="shared" si="79"/>
        <v>84685.709681005756</v>
      </c>
      <c r="BU176" s="33"/>
    </row>
    <row r="177" spans="2:73" s="22" customFormat="1" ht="13.5" x14ac:dyDescent="0.15">
      <c r="B177" s="562">
        <v>14</v>
      </c>
      <c r="C177" s="565">
        <v>157</v>
      </c>
      <c r="D177" s="566"/>
      <c r="E177" s="567">
        <f t="shared" si="93"/>
        <v>84685.709681005756</v>
      </c>
      <c r="F177" s="533"/>
      <c r="G177" s="533"/>
      <c r="H177" s="534"/>
      <c r="I177" s="568">
        <f t="shared" si="80"/>
        <v>67968.100602610808</v>
      </c>
      <c r="J177" s="569"/>
      <c r="K177" s="569"/>
      <c r="L177" s="570"/>
      <c r="M177" s="571">
        <f t="shared" si="81"/>
        <v>16717.609078394944</v>
      </c>
      <c r="N177" s="571"/>
      <c r="O177" s="571"/>
      <c r="P177" s="571"/>
      <c r="Q177" s="30">
        <f t="shared" si="82"/>
        <v>19993162.793471321</v>
      </c>
      <c r="R177" s="568"/>
      <c r="S177" s="572"/>
      <c r="T177" s="572"/>
      <c r="U177" s="573"/>
      <c r="V177" s="568"/>
      <c r="W177" s="572"/>
      <c r="X177" s="572"/>
      <c r="Y177" s="573"/>
      <c r="Z177" s="568"/>
      <c r="AA177" s="572"/>
      <c r="AB177" s="572"/>
      <c r="AC177" s="573"/>
      <c r="AD177" s="119">
        <f t="shared" si="89"/>
        <v>0</v>
      </c>
      <c r="AE177" s="568">
        <f t="shared" si="88"/>
        <v>3288819.2133892071</v>
      </c>
      <c r="AF177" s="569"/>
      <c r="AG177" s="569"/>
      <c r="AH177" s="570"/>
      <c r="AI177" s="568">
        <f t="shared" si="68"/>
        <v>19993162.793471321</v>
      </c>
      <c r="AJ177" s="569"/>
      <c r="AK177" s="569"/>
      <c r="AL177" s="569"/>
      <c r="AM177" s="574"/>
      <c r="AN177" s="575">
        <f t="shared" si="69"/>
        <v>1</v>
      </c>
      <c r="AO177" s="576"/>
      <c r="AP177" s="577"/>
      <c r="AQ177" s="51"/>
      <c r="AR177" s="51"/>
      <c r="AS177" s="51"/>
      <c r="AT177" s="469"/>
      <c r="AU177" s="469"/>
      <c r="AV177" s="469"/>
      <c r="AW177" s="469"/>
      <c r="AX177" s="27"/>
      <c r="AY177" s="27">
        <f t="shared" si="70"/>
        <v>0</v>
      </c>
      <c r="AZ177" s="27">
        <f t="shared" si="83"/>
        <v>0</v>
      </c>
      <c r="BA177" s="27">
        <f t="shared" si="84"/>
        <v>0</v>
      </c>
      <c r="BB177" s="27">
        <f t="shared" si="71"/>
        <v>0</v>
      </c>
      <c r="BC177" s="27">
        <f t="shared" si="72"/>
        <v>0</v>
      </c>
      <c r="BD177" s="27">
        <f t="shared" si="73"/>
        <v>67968.100602610808</v>
      </c>
      <c r="BE177" s="27">
        <f t="shared" si="74"/>
        <v>16717.609078394944</v>
      </c>
      <c r="BF177" s="27">
        <f t="shared" si="75"/>
        <v>0</v>
      </c>
      <c r="BG177" s="27"/>
      <c r="BH177" s="27"/>
      <c r="BI177" s="72">
        <f t="shared" ref="BI177:BL177" si="94">BI171</f>
        <v>1</v>
      </c>
      <c r="BJ177" s="72">
        <f t="shared" si="94"/>
        <v>0.95</v>
      </c>
      <c r="BK177" s="72">
        <f t="shared" si="94"/>
        <v>1.1000000000000001</v>
      </c>
      <c r="BL177" s="72">
        <f t="shared" si="94"/>
        <v>1.27</v>
      </c>
      <c r="BM177" s="73">
        <f>BM171</f>
        <v>1.27</v>
      </c>
      <c r="BN177" s="61"/>
      <c r="BO177" s="61" t="str">
        <f t="shared" si="85"/>
        <v xml:space="preserve"> </v>
      </c>
      <c r="BP177" s="62" t="str">
        <f t="shared" si="76"/>
        <v xml:space="preserve"> </v>
      </c>
      <c r="BQ177" s="62" t="e">
        <f t="shared" si="77"/>
        <v>#VALUE!</v>
      </c>
      <c r="BR177" s="63">
        <f t="shared" si="78"/>
        <v>1</v>
      </c>
      <c r="BS177" s="64">
        <f t="shared" si="86"/>
        <v>1</v>
      </c>
      <c r="BT177" s="60">
        <f t="shared" si="79"/>
        <v>84685.709681005756</v>
      </c>
      <c r="BU177" s="33"/>
    </row>
    <row r="178" spans="2:73" s="22" customFormat="1" ht="13.5" x14ac:dyDescent="0.15">
      <c r="B178" s="563"/>
      <c r="C178" s="535">
        <v>158</v>
      </c>
      <c r="D178" s="536"/>
      <c r="E178" s="537">
        <f t="shared" si="93"/>
        <v>84685.709681005756</v>
      </c>
      <c r="F178" s="486"/>
      <c r="G178" s="486"/>
      <c r="H178" s="538"/>
      <c r="I178" s="485">
        <f t="shared" si="80"/>
        <v>68024.740686446326</v>
      </c>
      <c r="J178" s="486"/>
      <c r="K178" s="486"/>
      <c r="L178" s="538"/>
      <c r="M178" s="539">
        <f t="shared" si="81"/>
        <v>16660.968994559433</v>
      </c>
      <c r="N178" s="539"/>
      <c r="O178" s="539"/>
      <c r="P178" s="539"/>
      <c r="Q178" s="121">
        <f t="shared" si="82"/>
        <v>19925138.052784875</v>
      </c>
      <c r="R178" s="485"/>
      <c r="S178" s="530"/>
      <c r="T178" s="530"/>
      <c r="U178" s="531"/>
      <c r="V178" s="485"/>
      <c r="W178" s="530"/>
      <c r="X178" s="530"/>
      <c r="Y178" s="531"/>
      <c r="Z178" s="485"/>
      <c r="AA178" s="530"/>
      <c r="AB178" s="530"/>
      <c r="AC178" s="531"/>
      <c r="AD178" s="118">
        <f t="shared" si="89"/>
        <v>0</v>
      </c>
      <c r="AE178" s="532">
        <f t="shared" si="88"/>
        <v>3305480.1823837664</v>
      </c>
      <c r="AF178" s="533"/>
      <c r="AG178" s="533"/>
      <c r="AH178" s="534"/>
      <c r="AI178" s="485">
        <f t="shared" si="68"/>
        <v>19925138.052784875</v>
      </c>
      <c r="AJ178" s="486"/>
      <c r="AK178" s="486"/>
      <c r="AL178" s="486"/>
      <c r="AM178" s="487"/>
      <c r="AN178" s="527">
        <f t="shared" si="69"/>
        <v>1</v>
      </c>
      <c r="AO178" s="528"/>
      <c r="AP178" s="529"/>
      <c r="AQ178" s="26"/>
      <c r="AR178" s="26"/>
      <c r="AS178" s="26"/>
      <c r="AT178" s="469"/>
      <c r="AU178" s="469"/>
      <c r="AV178" s="469"/>
      <c r="AW178" s="469"/>
      <c r="AX178" s="27"/>
      <c r="AY178" s="27">
        <f t="shared" si="70"/>
        <v>0</v>
      </c>
      <c r="AZ178" s="27">
        <f t="shared" si="83"/>
        <v>0</v>
      </c>
      <c r="BA178" s="27">
        <f t="shared" si="84"/>
        <v>0</v>
      </c>
      <c r="BB178" s="27">
        <f t="shared" si="71"/>
        <v>0</v>
      </c>
      <c r="BC178" s="27">
        <f t="shared" si="72"/>
        <v>0</v>
      </c>
      <c r="BD178" s="27">
        <f t="shared" si="73"/>
        <v>68024.740686446326</v>
      </c>
      <c r="BE178" s="27">
        <f t="shared" si="74"/>
        <v>16660.968994559433</v>
      </c>
      <c r="BF178" s="27">
        <f t="shared" si="75"/>
        <v>0</v>
      </c>
      <c r="BG178" s="27"/>
      <c r="BH178" s="27"/>
      <c r="BI178" s="65">
        <f>BI177</f>
        <v>1</v>
      </c>
      <c r="BJ178" s="66">
        <f>BJ177</f>
        <v>0.95</v>
      </c>
      <c r="BK178" s="59">
        <f>BK177</f>
        <v>1.1000000000000001</v>
      </c>
      <c r="BL178" s="66">
        <f>BL177</f>
        <v>1.27</v>
      </c>
      <c r="BM178" s="67">
        <f>BM177</f>
        <v>1.27</v>
      </c>
      <c r="BN178" s="61"/>
      <c r="BO178" s="61" t="str">
        <f t="shared" si="85"/>
        <v xml:space="preserve"> </v>
      </c>
      <c r="BP178" s="62" t="str">
        <f t="shared" si="76"/>
        <v xml:space="preserve"> </v>
      </c>
      <c r="BQ178" s="62" t="e">
        <f t="shared" si="77"/>
        <v>#VALUE!</v>
      </c>
      <c r="BR178" s="63">
        <f t="shared" si="78"/>
        <v>1</v>
      </c>
      <c r="BS178" s="64">
        <f t="shared" si="86"/>
        <v>1</v>
      </c>
      <c r="BT178" s="60">
        <f t="shared" si="79"/>
        <v>84685.709681005756</v>
      </c>
      <c r="BU178" s="33"/>
    </row>
    <row r="179" spans="2:73" s="22" customFormat="1" ht="13.5" x14ac:dyDescent="0.15">
      <c r="B179" s="563"/>
      <c r="C179" s="535">
        <v>159</v>
      </c>
      <c r="D179" s="536"/>
      <c r="E179" s="537">
        <f t="shared" si="93"/>
        <v>84685.709681005756</v>
      </c>
      <c r="F179" s="486"/>
      <c r="G179" s="486"/>
      <c r="H179" s="538"/>
      <c r="I179" s="485">
        <f t="shared" si="80"/>
        <v>68081.427970351695</v>
      </c>
      <c r="J179" s="486"/>
      <c r="K179" s="486"/>
      <c r="L179" s="538"/>
      <c r="M179" s="539">
        <f t="shared" si="81"/>
        <v>16604.281710654064</v>
      </c>
      <c r="N179" s="539"/>
      <c r="O179" s="539"/>
      <c r="P179" s="539"/>
      <c r="Q179" s="121">
        <f t="shared" si="82"/>
        <v>19857056.624814522</v>
      </c>
      <c r="R179" s="485"/>
      <c r="S179" s="530"/>
      <c r="T179" s="530"/>
      <c r="U179" s="531"/>
      <c r="V179" s="485"/>
      <c r="W179" s="530"/>
      <c r="X179" s="530"/>
      <c r="Y179" s="531"/>
      <c r="Z179" s="485"/>
      <c r="AA179" s="530"/>
      <c r="AB179" s="530"/>
      <c r="AC179" s="531"/>
      <c r="AD179" s="118">
        <f t="shared" si="89"/>
        <v>0</v>
      </c>
      <c r="AE179" s="532">
        <f t="shared" si="88"/>
        <v>3322084.4640944204</v>
      </c>
      <c r="AF179" s="533"/>
      <c r="AG179" s="533"/>
      <c r="AH179" s="534"/>
      <c r="AI179" s="485">
        <f t="shared" si="68"/>
        <v>19857056.624814522</v>
      </c>
      <c r="AJ179" s="486"/>
      <c r="AK179" s="486"/>
      <c r="AL179" s="486"/>
      <c r="AM179" s="487"/>
      <c r="AN179" s="527">
        <f t="shared" si="69"/>
        <v>1</v>
      </c>
      <c r="AO179" s="528"/>
      <c r="AP179" s="529"/>
      <c r="AQ179" s="26"/>
      <c r="AR179" s="26"/>
      <c r="AS179" s="26"/>
      <c r="AT179" s="469"/>
      <c r="AU179" s="469"/>
      <c r="AV179" s="469"/>
      <c r="AW179" s="469"/>
      <c r="AX179" s="27"/>
      <c r="AY179" s="27">
        <f t="shared" si="70"/>
        <v>0</v>
      </c>
      <c r="AZ179" s="27">
        <f t="shared" si="83"/>
        <v>0</v>
      </c>
      <c r="BA179" s="27">
        <f t="shared" si="84"/>
        <v>0</v>
      </c>
      <c r="BB179" s="27">
        <f t="shared" si="71"/>
        <v>0</v>
      </c>
      <c r="BC179" s="27">
        <f t="shared" si="72"/>
        <v>0</v>
      </c>
      <c r="BD179" s="27">
        <f t="shared" si="73"/>
        <v>68081.427970351695</v>
      </c>
      <c r="BE179" s="27">
        <f t="shared" si="74"/>
        <v>16604.281710654064</v>
      </c>
      <c r="BF179" s="27">
        <f t="shared" si="75"/>
        <v>0</v>
      </c>
      <c r="BG179" s="27"/>
      <c r="BH179" s="27"/>
      <c r="BI179" s="65">
        <f>BI177</f>
        <v>1</v>
      </c>
      <c r="BJ179" s="66">
        <f>BJ177</f>
        <v>0.95</v>
      </c>
      <c r="BK179" s="59">
        <f>BK177</f>
        <v>1.1000000000000001</v>
      </c>
      <c r="BL179" s="66">
        <f>BL177</f>
        <v>1.27</v>
      </c>
      <c r="BM179" s="67">
        <f>BM177</f>
        <v>1.27</v>
      </c>
      <c r="BN179" s="61"/>
      <c r="BO179" s="61" t="str">
        <f t="shared" si="85"/>
        <v xml:space="preserve"> </v>
      </c>
      <c r="BP179" s="62" t="str">
        <f t="shared" si="76"/>
        <v xml:space="preserve"> </v>
      </c>
      <c r="BQ179" s="62" t="e">
        <f t="shared" si="77"/>
        <v>#VALUE!</v>
      </c>
      <c r="BR179" s="63">
        <f t="shared" si="78"/>
        <v>1</v>
      </c>
      <c r="BS179" s="64">
        <f t="shared" si="86"/>
        <v>1</v>
      </c>
      <c r="BT179" s="60">
        <f t="shared" si="79"/>
        <v>84685.709681005756</v>
      </c>
      <c r="BU179" s="33"/>
    </row>
    <row r="180" spans="2:73" s="22" customFormat="1" ht="13.5" x14ac:dyDescent="0.15">
      <c r="B180" s="563"/>
      <c r="C180" s="535">
        <v>160</v>
      </c>
      <c r="D180" s="536"/>
      <c r="E180" s="537">
        <f t="shared" si="93"/>
        <v>84685.709681005756</v>
      </c>
      <c r="F180" s="486"/>
      <c r="G180" s="486"/>
      <c r="H180" s="538"/>
      <c r="I180" s="485">
        <f t="shared" si="80"/>
        <v>68138.162493660318</v>
      </c>
      <c r="J180" s="486"/>
      <c r="K180" s="486"/>
      <c r="L180" s="538"/>
      <c r="M180" s="539">
        <f t="shared" si="81"/>
        <v>16547.547187345433</v>
      </c>
      <c r="N180" s="539"/>
      <c r="O180" s="539"/>
      <c r="P180" s="539"/>
      <c r="Q180" s="121">
        <f t="shared" si="82"/>
        <v>19788918.46232086</v>
      </c>
      <c r="R180" s="485"/>
      <c r="S180" s="530"/>
      <c r="T180" s="530"/>
      <c r="U180" s="531"/>
      <c r="V180" s="485"/>
      <c r="W180" s="530"/>
      <c r="X180" s="530"/>
      <c r="Y180" s="531"/>
      <c r="Z180" s="485"/>
      <c r="AA180" s="530"/>
      <c r="AB180" s="530"/>
      <c r="AC180" s="531"/>
      <c r="AD180" s="118">
        <f t="shared" si="89"/>
        <v>0</v>
      </c>
      <c r="AE180" s="532">
        <f t="shared" si="88"/>
        <v>3338632.011281766</v>
      </c>
      <c r="AF180" s="533"/>
      <c r="AG180" s="533"/>
      <c r="AH180" s="534"/>
      <c r="AI180" s="485">
        <f t="shared" si="68"/>
        <v>19788918.46232086</v>
      </c>
      <c r="AJ180" s="486"/>
      <c r="AK180" s="486"/>
      <c r="AL180" s="486"/>
      <c r="AM180" s="487"/>
      <c r="AN180" s="527">
        <f t="shared" si="69"/>
        <v>1</v>
      </c>
      <c r="AO180" s="528"/>
      <c r="AP180" s="529"/>
      <c r="AQ180" s="26"/>
      <c r="AR180" s="26"/>
      <c r="AS180" s="26"/>
      <c r="AT180" s="469"/>
      <c r="AU180" s="469"/>
      <c r="AV180" s="469"/>
      <c r="AW180" s="469"/>
      <c r="AX180" s="27"/>
      <c r="AY180" s="27">
        <f t="shared" si="70"/>
        <v>0</v>
      </c>
      <c r="AZ180" s="27">
        <f t="shared" si="83"/>
        <v>0</v>
      </c>
      <c r="BA180" s="27">
        <f t="shared" si="84"/>
        <v>0</v>
      </c>
      <c r="BB180" s="27">
        <f t="shared" si="71"/>
        <v>0</v>
      </c>
      <c r="BC180" s="27">
        <f t="shared" si="72"/>
        <v>0</v>
      </c>
      <c r="BD180" s="27">
        <f t="shared" si="73"/>
        <v>68138.162493660318</v>
      </c>
      <c r="BE180" s="27">
        <f t="shared" si="74"/>
        <v>16547.547187345433</v>
      </c>
      <c r="BF180" s="27">
        <f t="shared" si="75"/>
        <v>0</v>
      </c>
      <c r="BG180" s="27"/>
      <c r="BH180" s="27"/>
      <c r="BI180" s="65">
        <f>BI177</f>
        <v>1</v>
      </c>
      <c r="BJ180" s="66">
        <f>BJ177</f>
        <v>0.95</v>
      </c>
      <c r="BK180" s="59">
        <f>BK177</f>
        <v>1.1000000000000001</v>
      </c>
      <c r="BL180" s="66">
        <f>BL177</f>
        <v>1.27</v>
      </c>
      <c r="BM180" s="67">
        <f>BM177</f>
        <v>1.27</v>
      </c>
      <c r="BN180" s="61"/>
      <c r="BO180" s="61" t="str">
        <f t="shared" si="85"/>
        <v xml:space="preserve"> </v>
      </c>
      <c r="BP180" s="62" t="str">
        <f t="shared" si="76"/>
        <v xml:space="preserve"> </v>
      </c>
      <c r="BQ180" s="62" t="e">
        <f t="shared" si="77"/>
        <v>#VALUE!</v>
      </c>
      <c r="BR180" s="63">
        <f t="shared" si="78"/>
        <v>1</v>
      </c>
      <c r="BS180" s="64">
        <f t="shared" si="86"/>
        <v>1</v>
      </c>
      <c r="BT180" s="60">
        <f t="shared" si="79"/>
        <v>84685.709681005756</v>
      </c>
      <c r="BU180" s="33"/>
    </row>
    <row r="181" spans="2:73" s="22" customFormat="1" ht="13.5" x14ac:dyDescent="0.15">
      <c r="B181" s="563"/>
      <c r="C181" s="535">
        <v>161</v>
      </c>
      <c r="D181" s="536"/>
      <c r="E181" s="537">
        <f t="shared" si="93"/>
        <v>84685.709681005756</v>
      </c>
      <c r="F181" s="486"/>
      <c r="G181" s="486"/>
      <c r="H181" s="538"/>
      <c r="I181" s="485">
        <f t="shared" si="80"/>
        <v>68194.944295738373</v>
      </c>
      <c r="J181" s="486"/>
      <c r="K181" s="486"/>
      <c r="L181" s="538"/>
      <c r="M181" s="539">
        <f t="shared" si="81"/>
        <v>16490.765385267383</v>
      </c>
      <c r="N181" s="539"/>
      <c r="O181" s="539"/>
      <c r="P181" s="539"/>
      <c r="Q181" s="121">
        <f t="shared" si="82"/>
        <v>19720723.518025123</v>
      </c>
      <c r="R181" s="485"/>
      <c r="S181" s="530"/>
      <c r="T181" s="530"/>
      <c r="U181" s="531"/>
      <c r="V181" s="485"/>
      <c r="W181" s="530"/>
      <c r="X181" s="530"/>
      <c r="Y181" s="531"/>
      <c r="Z181" s="485"/>
      <c r="AA181" s="530"/>
      <c r="AB181" s="530"/>
      <c r="AC181" s="531"/>
      <c r="AD181" s="118">
        <f t="shared" si="89"/>
        <v>0</v>
      </c>
      <c r="AE181" s="532">
        <f t="shared" si="88"/>
        <v>3355122.7766670333</v>
      </c>
      <c r="AF181" s="533"/>
      <c r="AG181" s="533"/>
      <c r="AH181" s="534"/>
      <c r="AI181" s="485">
        <f t="shared" si="68"/>
        <v>19720723.518025123</v>
      </c>
      <c r="AJ181" s="486"/>
      <c r="AK181" s="486"/>
      <c r="AL181" s="486"/>
      <c r="AM181" s="487"/>
      <c r="AN181" s="527">
        <f t="shared" si="69"/>
        <v>1</v>
      </c>
      <c r="AO181" s="528"/>
      <c r="AP181" s="529"/>
      <c r="AQ181" s="26"/>
      <c r="AR181" s="26"/>
      <c r="AS181" s="26"/>
      <c r="AT181" s="469"/>
      <c r="AU181" s="469"/>
      <c r="AV181" s="469"/>
      <c r="AW181" s="469"/>
      <c r="AX181" s="27"/>
      <c r="AY181" s="27">
        <f t="shared" si="70"/>
        <v>0</v>
      </c>
      <c r="AZ181" s="27">
        <f t="shared" si="83"/>
        <v>0</v>
      </c>
      <c r="BA181" s="27">
        <f t="shared" si="84"/>
        <v>0</v>
      </c>
      <c r="BB181" s="27">
        <f t="shared" si="71"/>
        <v>0</v>
      </c>
      <c r="BC181" s="27">
        <f t="shared" si="72"/>
        <v>0</v>
      </c>
      <c r="BD181" s="27">
        <f t="shared" si="73"/>
        <v>68194.944295738373</v>
      </c>
      <c r="BE181" s="27">
        <f t="shared" si="74"/>
        <v>16490.765385267383</v>
      </c>
      <c r="BF181" s="27">
        <f t="shared" si="75"/>
        <v>0</v>
      </c>
      <c r="BG181" s="27"/>
      <c r="BH181" s="27"/>
      <c r="BI181" s="65">
        <f>BI177</f>
        <v>1</v>
      </c>
      <c r="BJ181" s="66">
        <f>BJ177</f>
        <v>0.95</v>
      </c>
      <c r="BK181" s="59">
        <f>BK177</f>
        <v>1.1000000000000001</v>
      </c>
      <c r="BL181" s="66">
        <f>BL177</f>
        <v>1.27</v>
      </c>
      <c r="BM181" s="67">
        <f>BM177</f>
        <v>1.27</v>
      </c>
      <c r="BN181" s="61"/>
      <c r="BO181" s="61" t="str">
        <f t="shared" si="85"/>
        <v xml:space="preserve"> </v>
      </c>
      <c r="BP181" s="62" t="str">
        <f t="shared" si="76"/>
        <v xml:space="preserve"> </v>
      </c>
      <c r="BQ181" s="62" t="e">
        <f t="shared" si="77"/>
        <v>#VALUE!</v>
      </c>
      <c r="BR181" s="63">
        <f t="shared" si="78"/>
        <v>1</v>
      </c>
      <c r="BS181" s="64">
        <f t="shared" si="86"/>
        <v>1</v>
      </c>
      <c r="BT181" s="60">
        <f t="shared" si="79"/>
        <v>84685.709681005756</v>
      </c>
      <c r="BU181" s="33"/>
    </row>
    <row r="182" spans="2:73" s="22" customFormat="1" ht="13.5" x14ac:dyDescent="0.15">
      <c r="B182" s="563"/>
      <c r="C182" s="535">
        <v>162</v>
      </c>
      <c r="D182" s="536"/>
      <c r="E182" s="537">
        <f t="shared" si="93"/>
        <v>84685.709681005756</v>
      </c>
      <c r="F182" s="486"/>
      <c r="G182" s="486"/>
      <c r="H182" s="538"/>
      <c r="I182" s="485">
        <f t="shared" si="80"/>
        <v>68251.773415984819</v>
      </c>
      <c r="J182" s="486"/>
      <c r="K182" s="486"/>
      <c r="L182" s="538"/>
      <c r="M182" s="539">
        <f t="shared" si="81"/>
        <v>16433.936265020933</v>
      </c>
      <c r="N182" s="539"/>
      <c r="O182" s="539"/>
      <c r="P182" s="539"/>
      <c r="Q182" s="121">
        <f t="shared" si="82"/>
        <v>19652471.744609136</v>
      </c>
      <c r="R182" s="559">
        <f>IF((AD176-V176)&lt;0,AD176+Z182,IF(AD176-V176&lt;V176,AD176+Z182,R176))</f>
        <v>0</v>
      </c>
      <c r="S182" s="560"/>
      <c r="T182" s="560"/>
      <c r="U182" s="561"/>
      <c r="V182" s="485">
        <f>IF((AD176-V176)&lt;0,AD176,IF((AD176-V176)&gt;=0,R182-Z182))</f>
        <v>0</v>
      </c>
      <c r="W182" s="530"/>
      <c r="X182" s="530"/>
      <c r="Y182" s="531"/>
      <c r="Z182" s="485">
        <f>IF(AD176&gt;0,AD176*AN182/100/2,0)</f>
        <v>0</v>
      </c>
      <c r="AA182" s="530"/>
      <c r="AB182" s="530"/>
      <c r="AC182" s="531"/>
      <c r="AD182" s="118">
        <f t="shared" si="89"/>
        <v>0</v>
      </c>
      <c r="AE182" s="532">
        <f t="shared" si="88"/>
        <v>3371556.7129320544</v>
      </c>
      <c r="AF182" s="533"/>
      <c r="AG182" s="533"/>
      <c r="AH182" s="534"/>
      <c r="AI182" s="485">
        <f t="shared" si="68"/>
        <v>19652471.744609136</v>
      </c>
      <c r="AJ182" s="486"/>
      <c r="AK182" s="486"/>
      <c r="AL182" s="486"/>
      <c r="AM182" s="487"/>
      <c r="AN182" s="527">
        <f t="shared" si="69"/>
        <v>1</v>
      </c>
      <c r="AO182" s="528"/>
      <c r="AP182" s="529"/>
      <c r="AQ182" s="26"/>
      <c r="AR182" s="26"/>
      <c r="AS182" s="26"/>
      <c r="AT182" s="469"/>
      <c r="AU182" s="469"/>
      <c r="AV182" s="469"/>
      <c r="AW182" s="469"/>
      <c r="AX182" s="27"/>
      <c r="AY182" s="27">
        <f t="shared" si="70"/>
        <v>0</v>
      </c>
      <c r="AZ182" s="27">
        <f t="shared" si="83"/>
        <v>0</v>
      </c>
      <c r="BA182" s="27">
        <f t="shared" si="84"/>
        <v>0</v>
      </c>
      <c r="BB182" s="27">
        <f t="shared" si="71"/>
        <v>0</v>
      </c>
      <c r="BC182" s="27">
        <f t="shared" si="72"/>
        <v>0</v>
      </c>
      <c r="BD182" s="27">
        <f t="shared" si="73"/>
        <v>68251.773415984819</v>
      </c>
      <c r="BE182" s="27">
        <f t="shared" si="74"/>
        <v>16433.936265020933</v>
      </c>
      <c r="BF182" s="27">
        <f t="shared" si="75"/>
        <v>0</v>
      </c>
      <c r="BG182" s="27"/>
      <c r="BH182" s="27"/>
      <c r="BI182" s="65">
        <f>BI177</f>
        <v>1</v>
      </c>
      <c r="BJ182" s="66">
        <f>BJ177</f>
        <v>0.95</v>
      </c>
      <c r="BK182" s="59">
        <f>BK177</f>
        <v>1.1000000000000001</v>
      </c>
      <c r="BL182" s="66">
        <f>BL177</f>
        <v>1.27</v>
      </c>
      <c r="BM182" s="67">
        <f>BM177</f>
        <v>1.27</v>
      </c>
      <c r="BN182" s="61"/>
      <c r="BO182" s="61" t="str">
        <f t="shared" si="85"/>
        <v xml:space="preserve"> </v>
      </c>
      <c r="BP182" s="62" t="str">
        <f t="shared" si="76"/>
        <v xml:space="preserve"> </v>
      </c>
      <c r="BQ182" s="62" t="e">
        <f t="shared" si="77"/>
        <v>#VALUE!</v>
      </c>
      <c r="BR182" s="63">
        <f t="shared" si="78"/>
        <v>1</v>
      </c>
      <c r="BS182" s="64">
        <f t="shared" si="86"/>
        <v>1</v>
      </c>
      <c r="BT182" s="60">
        <f t="shared" si="79"/>
        <v>84685.709681005756</v>
      </c>
      <c r="BU182" s="33"/>
    </row>
    <row r="183" spans="2:73" s="22" customFormat="1" ht="13.5" x14ac:dyDescent="0.15">
      <c r="B183" s="563"/>
      <c r="C183" s="535">
        <v>163</v>
      </c>
      <c r="D183" s="536"/>
      <c r="E183" s="537">
        <f t="shared" si="93"/>
        <v>84685.709681005756</v>
      </c>
      <c r="F183" s="486"/>
      <c r="G183" s="486"/>
      <c r="H183" s="538"/>
      <c r="I183" s="485">
        <f t="shared" si="80"/>
        <v>68308.649893831476</v>
      </c>
      <c r="J183" s="486"/>
      <c r="K183" s="486"/>
      <c r="L183" s="538"/>
      <c r="M183" s="539">
        <f t="shared" si="81"/>
        <v>16377.059787174279</v>
      </c>
      <c r="N183" s="539"/>
      <c r="O183" s="539"/>
      <c r="P183" s="539"/>
      <c r="Q183" s="121">
        <f t="shared" si="82"/>
        <v>19584163.094715305</v>
      </c>
      <c r="R183" s="485"/>
      <c r="S183" s="530"/>
      <c r="T183" s="530"/>
      <c r="U183" s="531"/>
      <c r="V183" s="485"/>
      <c r="W183" s="530"/>
      <c r="X183" s="530"/>
      <c r="Y183" s="531"/>
      <c r="Z183" s="485"/>
      <c r="AA183" s="530"/>
      <c r="AB183" s="530"/>
      <c r="AC183" s="531"/>
      <c r="AD183" s="118">
        <f t="shared" si="89"/>
        <v>0</v>
      </c>
      <c r="AE183" s="532">
        <f t="shared" si="88"/>
        <v>3387933.7727192286</v>
      </c>
      <c r="AF183" s="533"/>
      <c r="AG183" s="533"/>
      <c r="AH183" s="534"/>
      <c r="AI183" s="485">
        <f t="shared" si="68"/>
        <v>19584163.094715305</v>
      </c>
      <c r="AJ183" s="486"/>
      <c r="AK183" s="486"/>
      <c r="AL183" s="486"/>
      <c r="AM183" s="487"/>
      <c r="AN183" s="527">
        <f t="shared" si="69"/>
        <v>1</v>
      </c>
      <c r="AO183" s="528"/>
      <c r="AP183" s="529"/>
      <c r="AQ183" s="26"/>
      <c r="AR183" s="26"/>
      <c r="AS183" s="26"/>
      <c r="AT183" s="469"/>
      <c r="AU183" s="469"/>
      <c r="AV183" s="469"/>
      <c r="AW183" s="469"/>
      <c r="AX183" s="27"/>
      <c r="AY183" s="27">
        <f t="shared" si="70"/>
        <v>0</v>
      </c>
      <c r="AZ183" s="27">
        <f t="shared" si="83"/>
        <v>0</v>
      </c>
      <c r="BA183" s="27">
        <f t="shared" si="84"/>
        <v>0</v>
      </c>
      <c r="BB183" s="27">
        <f t="shared" si="71"/>
        <v>0</v>
      </c>
      <c r="BC183" s="27">
        <f t="shared" si="72"/>
        <v>0</v>
      </c>
      <c r="BD183" s="27">
        <f t="shared" si="73"/>
        <v>68308.649893831476</v>
      </c>
      <c r="BE183" s="27">
        <f t="shared" si="74"/>
        <v>16377.059787174279</v>
      </c>
      <c r="BF183" s="27">
        <f t="shared" si="75"/>
        <v>0</v>
      </c>
      <c r="BG183" s="27"/>
      <c r="BH183" s="27"/>
      <c r="BI183" s="72">
        <f t="shared" ref="BI183:BL183" si="95">BI177</f>
        <v>1</v>
      </c>
      <c r="BJ183" s="72">
        <f t="shared" si="95"/>
        <v>0.95</v>
      </c>
      <c r="BK183" s="72">
        <f t="shared" si="95"/>
        <v>1.1000000000000001</v>
      </c>
      <c r="BL183" s="72">
        <f t="shared" si="95"/>
        <v>1.27</v>
      </c>
      <c r="BM183" s="73">
        <f>BM177</f>
        <v>1.27</v>
      </c>
      <c r="BN183" s="61"/>
      <c r="BO183" s="61" t="str">
        <f t="shared" si="85"/>
        <v xml:space="preserve"> </v>
      </c>
      <c r="BP183" s="62" t="str">
        <f t="shared" si="76"/>
        <v xml:space="preserve"> </v>
      </c>
      <c r="BQ183" s="62" t="e">
        <f t="shared" si="77"/>
        <v>#VALUE!</v>
      </c>
      <c r="BR183" s="63">
        <f t="shared" si="78"/>
        <v>1</v>
      </c>
      <c r="BS183" s="64">
        <f t="shared" si="86"/>
        <v>1</v>
      </c>
      <c r="BT183" s="60">
        <f t="shared" si="79"/>
        <v>84685.709681005756</v>
      </c>
      <c r="BU183" s="33"/>
    </row>
    <row r="184" spans="2:73" s="22" customFormat="1" ht="13.5" x14ac:dyDescent="0.15">
      <c r="B184" s="563"/>
      <c r="C184" s="535">
        <v>164</v>
      </c>
      <c r="D184" s="536"/>
      <c r="E184" s="537">
        <f t="shared" si="93"/>
        <v>84685.709681005756</v>
      </c>
      <c r="F184" s="486"/>
      <c r="G184" s="486"/>
      <c r="H184" s="538"/>
      <c r="I184" s="485">
        <f t="shared" si="80"/>
        <v>68365.573768742994</v>
      </c>
      <c r="J184" s="486"/>
      <c r="K184" s="486"/>
      <c r="L184" s="538"/>
      <c r="M184" s="539">
        <f t="shared" si="81"/>
        <v>16320.135912262755</v>
      </c>
      <c r="N184" s="539"/>
      <c r="O184" s="539"/>
      <c r="P184" s="539"/>
      <c r="Q184" s="121">
        <f t="shared" si="82"/>
        <v>19515797.520946562</v>
      </c>
      <c r="R184" s="485"/>
      <c r="S184" s="530"/>
      <c r="T184" s="530"/>
      <c r="U184" s="531"/>
      <c r="V184" s="485"/>
      <c r="W184" s="530"/>
      <c r="X184" s="530"/>
      <c r="Y184" s="531"/>
      <c r="Z184" s="485"/>
      <c r="AA184" s="530"/>
      <c r="AB184" s="530"/>
      <c r="AC184" s="531"/>
      <c r="AD184" s="118">
        <f t="shared" si="89"/>
        <v>0</v>
      </c>
      <c r="AE184" s="532">
        <f t="shared" si="88"/>
        <v>3404253.9086314915</v>
      </c>
      <c r="AF184" s="533"/>
      <c r="AG184" s="533"/>
      <c r="AH184" s="534"/>
      <c r="AI184" s="485">
        <f t="shared" si="68"/>
        <v>19515797.520946562</v>
      </c>
      <c r="AJ184" s="486"/>
      <c r="AK184" s="486"/>
      <c r="AL184" s="486"/>
      <c r="AM184" s="487"/>
      <c r="AN184" s="527">
        <f t="shared" si="69"/>
        <v>1</v>
      </c>
      <c r="AO184" s="528"/>
      <c r="AP184" s="529"/>
      <c r="AQ184" s="26"/>
      <c r="AR184" s="26"/>
      <c r="AS184" s="26"/>
      <c r="AT184" s="469"/>
      <c r="AU184" s="469"/>
      <c r="AV184" s="469"/>
      <c r="AW184" s="469"/>
      <c r="AX184" s="27"/>
      <c r="AY184" s="27">
        <f t="shared" si="70"/>
        <v>0</v>
      </c>
      <c r="AZ184" s="27">
        <f t="shared" si="83"/>
        <v>0</v>
      </c>
      <c r="BA184" s="27">
        <f t="shared" si="84"/>
        <v>0</v>
      </c>
      <c r="BB184" s="27">
        <f t="shared" si="71"/>
        <v>0</v>
      </c>
      <c r="BC184" s="27">
        <f t="shared" si="72"/>
        <v>0</v>
      </c>
      <c r="BD184" s="27">
        <f t="shared" si="73"/>
        <v>68365.573768742994</v>
      </c>
      <c r="BE184" s="27">
        <f t="shared" si="74"/>
        <v>16320.135912262755</v>
      </c>
      <c r="BF184" s="27">
        <f t="shared" si="75"/>
        <v>0</v>
      </c>
      <c r="BG184" s="27"/>
      <c r="BH184" s="27"/>
      <c r="BI184" s="65">
        <f>BI183</f>
        <v>1</v>
      </c>
      <c r="BJ184" s="66">
        <f>BJ183</f>
        <v>0.95</v>
      </c>
      <c r="BK184" s="59">
        <f>BK183</f>
        <v>1.1000000000000001</v>
      </c>
      <c r="BL184" s="66">
        <f>BL183</f>
        <v>1.27</v>
      </c>
      <c r="BM184" s="67">
        <f>BM183</f>
        <v>1.27</v>
      </c>
      <c r="BN184" s="61"/>
      <c r="BO184" s="61" t="str">
        <f t="shared" si="85"/>
        <v xml:space="preserve"> </v>
      </c>
      <c r="BP184" s="62" t="str">
        <f t="shared" si="76"/>
        <v xml:space="preserve"> </v>
      </c>
      <c r="BQ184" s="62" t="e">
        <f t="shared" si="77"/>
        <v>#VALUE!</v>
      </c>
      <c r="BR184" s="63">
        <f t="shared" si="78"/>
        <v>1</v>
      </c>
      <c r="BS184" s="64">
        <f t="shared" si="86"/>
        <v>1</v>
      </c>
      <c r="BT184" s="60">
        <f t="shared" si="79"/>
        <v>84685.709681005756</v>
      </c>
      <c r="BU184" s="33"/>
    </row>
    <row r="185" spans="2:73" s="22" customFormat="1" ht="13.5" x14ac:dyDescent="0.15">
      <c r="B185" s="563"/>
      <c r="C185" s="535">
        <v>165</v>
      </c>
      <c r="D185" s="536"/>
      <c r="E185" s="537">
        <f t="shared" si="93"/>
        <v>84685.709681005756</v>
      </c>
      <c r="F185" s="486"/>
      <c r="G185" s="486"/>
      <c r="H185" s="538"/>
      <c r="I185" s="485">
        <f t="shared" si="80"/>
        <v>68422.545080216951</v>
      </c>
      <c r="J185" s="486"/>
      <c r="K185" s="486"/>
      <c r="L185" s="538"/>
      <c r="M185" s="539">
        <f t="shared" si="81"/>
        <v>16263.164600788803</v>
      </c>
      <c r="N185" s="539"/>
      <c r="O185" s="539"/>
      <c r="P185" s="539"/>
      <c r="Q185" s="121">
        <f t="shared" si="82"/>
        <v>19447374.975866344</v>
      </c>
      <c r="R185" s="485"/>
      <c r="S185" s="530"/>
      <c r="T185" s="530"/>
      <c r="U185" s="531"/>
      <c r="V185" s="485"/>
      <c r="W185" s="530"/>
      <c r="X185" s="530"/>
      <c r="Y185" s="531"/>
      <c r="Z185" s="485"/>
      <c r="AA185" s="530"/>
      <c r="AB185" s="530"/>
      <c r="AC185" s="531"/>
      <c r="AD185" s="118">
        <f t="shared" si="89"/>
        <v>0</v>
      </c>
      <c r="AE185" s="532">
        <f t="shared" si="88"/>
        <v>3420517.0732322801</v>
      </c>
      <c r="AF185" s="533"/>
      <c r="AG185" s="533"/>
      <c r="AH185" s="534"/>
      <c r="AI185" s="485">
        <f t="shared" si="68"/>
        <v>19447374.975866344</v>
      </c>
      <c r="AJ185" s="486"/>
      <c r="AK185" s="486"/>
      <c r="AL185" s="486"/>
      <c r="AM185" s="487"/>
      <c r="AN185" s="527">
        <f t="shared" si="69"/>
        <v>1</v>
      </c>
      <c r="AO185" s="528"/>
      <c r="AP185" s="529"/>
      <c r="AQ185" s="26"/>
      <c r="AR185" s="26"/>
      <c r="AS185" s="26"/>
      <c r="AT185" s="469"/>
      <c r="AU185" s="469"/>
      <c r="AV185" s="469"/>
      <c r="AW185" s="469"/>
      <c r="AX185" s="27"/>
      <c r="AY185" s="27">
        <f t="shared" si="70"/>
        <v>0</v>
      </c>
      <c r="AZ185" s="27">
        <f t="shared" si="83"/>
        <v>0</v>
      </c>
      <c r="BA185" s="27">
        <f t="shared" si="84"/>
        <v>0</v>
      </c>
      <c r="BB185" s="27">
        <f t="shared" si="71"/>
        <v>0</v>
      </c>
      <c r="BC185" s="27">
        <f t="shared" si="72"/>
        <v>0</v>
      </c>
      <c r="BD185" s="27">
        <f t="shared" si="73"/>
        <v>68422.545080216951</v>
      </c>
      <c r="BE185" s="27">
        <f t="shared" si="74"/>
        <v>16263.164600788803</v>
      </c>
      <c r="BF185" s="27">
        <f t="shared" si="75"/>
        <v>0</v>
      </c>
      <c r="BG185" s="27"/>
      <c r="BH185" s="27"/>
      <c r="BI185" s="65">
        <f>BI183</f>
        <v>1</v>
      </c>
      <c r="BJ185" s="66">
        <f>BJ183</f>
        <v>0.95</v>
      </c>
      <c r="BK185" s="59">
        <f>BK183</f>
        <v>1.1000000000000001</v>
      </c>
      <c r="BL185" s="66">
        <f>BL183</f>
        <v>1.27</v>
      </c>
      <c r="BM185" s="67">
        <f>BM183</f>
        <v>1.27</v>
      </c>
      <c r="BN185" s="61"/>
      <c r="BO185" s="61" t="str">
        <f t="shared" si="85"/>
        <v xml:space="preserve"> </v>
      </c>
      <c r="BP185" s="62" t="str">
        <f t="shared" si="76"/>
        <v xml:space="preserve"> </v>
      </c>
      <c r="BQ185" s="62" t="e">
        <f t="shared" si="77"/>
        <v>#VALUE!</v>
      </c>
      <c r="BR185" s="63">
        <f t="shared" si="78"/>
        <v>1</v>
      </c>
      <c r="BS185" s="64">
        <f t="shared" si="86"/>
        <v>1</v>
      </c>
      <c r="BT185" s="60">
        <f t="shared" si="79"/>
        <v>84685.709681005756</v>
      </c>
      <c r="BU185" s="33"/>
    </row>
    <row r="186" spans="2:73" s="22" customFormat="1" ht="13.5" x14ac:dyDescent="0.15">
      <c r="B186" s="563"/>
      <c r="C186" s="535">
        <v>166</v>
      </c>
      <c r="D186" s="536"/>
      <c r="E186" s="537">
        <f t="shared" si="93"/>
        <v>84685.709681005756</v>
      </c>
      <c r="F186" s="486"/>
      <c r="G186" s="486"/>
      <c r="H186" s="538"/>
      <c r="I186" s="485">
        <f t="shared" si="80"/>
        <v>68479.5638677838</v>
      </c>
      <c r="J186" s="486"/>
      <c r="K186" s="486"/>
      <c r="L186" s="538"/>
      <c r="M186" s="539">
        <f t="shared" si="81"/>
        <v>16206.145813221954</v>
      </c>
      <c r="N186" s="539"/>
      <c r="O186" s="539"/>
      <c r="P186" s="539"/>
      <c r="Q186" s="121">
        <f t="shared" si="82"/>
        <v>19378895.411998559</v>
      </c>
      <c r="R186" s="485"/>
      <c r="S186" s="530"/>
      <c r="T186" s="530"/>
      <c r="U186" s="531"/>
      <c r="V186" s="485"/>
      <c r="W186" s="530"/>
      <c r="X186" s="530"/>
      <c r="Y186" s="531"/>
      <c r="Z186" s="485"/>
      <c r="AA186" s="530"/>
      <c r="AB186" s="530"/>
      <c r="AC186" s="531"/>
      <c r="AD186" s="118">
        <f t="shared" si="89"/>
        <v>0</v>
      </c>
      <c r="AE186" s="532">
        <f t="shared" si="88"/>
        <v>3436723.2190455021</v>
      </c>
      <c r="AF186" s="533"/>
      <c r="AG186" s="533"/>
      <c r="AH186" s="534"/>
      <c r="AI186" s="485">
        <f t="shared" si="68"/>
        <v>19378895.411998559</v>
      </c>
      <c r="AJ186" s="486"/>
      <c r="AK186" s="486"/>
      <c r="AL186" s="486"/>
      <c r="AM186" s="487"/>
      <c r="AN186" s="527">
        <f t="shared" si="69"/>
        <v>1</v>
      </c>
      <c r="AO186" s="528"/>
      <c r="AP186" s="529"/>
      <c r="AQ186" s="26"/>
      <c r="AR186" s="26"/>
      <c r="AS186" s="26"/>
      <c r="AT186" s="469"/>
      <c r="AU186" s="469"/>
      <c r="AV186" s="469"/>
      <c r="AW186" s="469"/>
      <c r="AX186" s="27"/>
      <c r="AY186" s="27">
        <f t="shared" si="70"/>
        <v>0</v>
      </c>
      <c r="AZ186" s="27">
        <f t="shared" si="83"/>
        <v>0</v>
      </c>
      <c r="BA186" s="27">
        <f t="shared" si="84"/>
        <v>0</v>
      </c>
      <c r="BB186" s="27">
        <f t="shared" si="71"/>
        <v>0</v>
      </c>
      <c r="BC186" s="27">
        <f t="shared" si="72"/>
        <v>0</v>
      </c>
      <c r="BD186" s="27">
        <f t="shared" si="73"/>
        <v>68479.5638677838</v>
      </c>
      <c r="BE186" s="27">
        <f t="shared" si="74"/>
        <v>16206.145813221954</v>
      </c>
      <c r="BF186" s="27">
        <f t="shared" si="75"/>
        <v>0</v>
      </c>
      <c r="BG186" s="27"/>
      <c r="BH186" s="27"/>
      <c r="BI186" s="65">
        <f>BI183</f>
        <v>1</v>
      </c>
      <c r="BJ186" s="66">
        <f>BJ183</f>
        <v>0.95</v>
      </c>
      <c r="BK186" s="59">
        <f>BK183</f>
        <v>1.1000000000000001</v>
      </c>
      <c r="BL186" s="66">
        <f>BL183</f>
        <v>1.27</v>
      </c>
      <c r="BM186" s="67">
        <f>BM183</f>
        <v>1.27</v>
      </c>
      <c r="BN186" s="61"/>
      <c r="BO186" s="61" t="str">
        <f t="shared" si="85"/>
        <v xml:space="preserve"> </v>
      </c>
      <c r="BP186" s="62" t="str">
        <f t="shared" si="76"/>
        <v xml:space="preserve"> </v>
      </c>
      <c r="BQ186" s="62" t="e">
        <f t="shared" si="77"/>
        <v>#VALUE!</v>
      </c>
      <c r="BR186" s="63">
        <f t="shared" si="78"/>
        <v>1</v>
      </c>
      <c r="BS186" s="64">
        <f t="shared" si="86"/>
        <v>1</v>
      </c>
      <c r="BT186" s="60">
        <f t="shared" si="79"/>
        <v>84685.709681005756</v>
      </c>
      <c r="BU186" s="33"/>
    </row>
    <row r="187" spans="2:73" s="22" customFormat="1" ht="13.5" x14ac:dyDescent="0.15">
      <c r="B187" s="563"/>
      <c r="C187" s="535">
        <v>167</v>
      </c>
      <c r="D187" s="536"/>
      <c r="E187" s="537">
        <f t="shared" si="93"/>
        <v>84685.709681005756</v>
      </c>
      <c r="F187" s="486"/>
      <c r="G187" s="486"/>
      <c r="H187" s="538"/>
      <c r="I187" s="485">
        <f t="shared" si="80"/>
        <v>68536.630171006953</v>
      </c>
      <c r="J187" s="486"/>
      <c r="K187" s="486"/>
      <c r="L187" s="538"/>
      <c r="M187" s="539">
        <f t="shared" si="81"/>
        <v>16149.079509998797</v>
      </c>
      <c r="N187" s="539"/>
      <c r="O187" s="539"/>
      <c r="P187" s="539"/>
      <c r="Q187" s="121">
        <f t="shared" si="82"/>
        <v>19310358.78182755</v>
      </c>
      <c r="R187" s="485"/>
      <c r="S187" s="530"/>
      <c r="T187" s="530"/>
      <c r="U187" s="531"/>
      <c r="V187" s="485"/>
      <c r="W187" s="530"/>
      <c r="X187" s="530"/>
      <c r="Y187" s="531"/>
      <c r="Z187" s="485"/>
      <c r="AA187" s="530"/>
      <c r="AB187" s="530"/>
      <c r="AC187" s="531"/>
      <c r="AD187" s="118">
        <f t="shared" si="89"/>
        <v>0</v>
      </c>
      <c r="AE187" s="532">
        <f t="shared" si="88"/>
        <v>3452872.2985555008</v>
      </c>
      <c r="AF187" s="533"/>
      <c r="AG187" s="533"/>
      <c r="AH187" s="534"/>
      <c r="AI187" s="485">
        <f t="shared" si="68"/>
        <v>19310358.78182755</v>
      </c>
      <c r="AJ187" s="486"/>
      <c r="AK187" s="486"/>
      <c r="AL187" s="486"/>
      <c r="AM187" s="487"/>
      <c r="AN187" s="527">
        <f t="shared" si="69"/>
        <v>1</v>
      </c>
      <c r="AO187" s="528"/>
      <c r="AP187" s="529"/>
      <c r="AQ187" s="26"/>
      <c r="AR187" s="26"/>
      <c r="AS187" s="26"/>
      <c r="AT187" s="469"/>
      <c r="AU187" s="469"/>
      <c r="AV187" s="469"/>
      <c r="AW187" s="469"/>
      <c r="AX187" s="27"/>
      <c r="AY187" s="27">
        <f t="shared" si="70"/>
        <v>0</v>
      </c>
      <c r="AZ187" s="27">
        <f t="shared" si="83"/>
        <v>0</v>
      </c>
      <c r="BA187" s="27">
        <f t="shared" si="84"/>
        <v>0</v>
      </c>
      <c r="BB187" s="27">
        <f t="shared" si="71"/>
        <v>0</v>
      </c>
      <c r="BC187" s="27">
        <f t="shared" si="72"/>
        <v>0</v>
      </c>
      <c r="BD187" s="27">
        <f t="shared" si="73"/>
        <v>68536.630171006953</v>
      </c>
      <c r="BE187" s="27">
        <f t="shared" si="74"/>
        <v>16149.079509998797</v>
      </c>
      <c r="BF187" s="27">
        <f t="shared" si="75"/>
        <v>0</v>
      </c>
      <c r="BG187" s="27"/>
      <c r="BH187" s="27"/>
      <c r="BI187" s="65">
        <f>BI183</f>
        <v>1</v>
      </c>
      <c r="BJ187" s="66">
        <f>BJ183</f>
        <v>0.95</v>
      </c>
      <c r="BK187" s="59">
        <f>BK183</f>
        <v>1.1000000000000001</v>
      </c>
      <c r="BL187" s="66">
        <f>BL183</f>
        <v>1.27</v>
      </c>
      <c r="BM187" s="67">
        <f>BM183</f>
        <v>1.27</v>
      </c>
      <c r="BN187" s="61"/>
      <c r="BO187" s="61" t="str">
        <f t="shared" si="85"/>
        <v xml:space="preserve"> </v>
      </c>
      <c r="BP187" s="62" t="str">
        <f t="shared" si="76"/>
        <v xml:space="preserve"> </v>
      </c>
      <c r="BQ187" s="62" t="e">
        <f t="shared" si="77"/>
        <v>#VALUE!</v>
      </c>
      <c r="BR187" s="63">
        <f t="shared" si="78"/>
        <v>1</v>
      </c>
      <c r="BS187" s="64">
        <f t="shared" si="86"/>
        <v>1</v>
      </c>
      <c r="BT187" s="60">
        <f t="shared" si="79"/>
        <v>84685.709681005756</v>
      </c>
      <c r="BU187" s="33"/>
    </row>
    <row r="188" spans="2:73" s="22" customFormat="1" ht="13.5" x14ac:dyDescent="0.15">
      <c r="B188" s="564"/>
      <c r="C188" s="518">
        <v>168</v>
      </c>
      <c r="D188" s="519"/>
      <c r="E188" s="520">
        <f t="shared" si="93"/>
        <v>84685.709681005756</v>
      </c>
      <c r="F188" s="521"/>
      <c r="G188" s="521"/>
      <c r="H188" s="522"/>
      <c r="I188" s="509">
        <f t="shared" si="80"/>
        <v>68593.744029482797</v>
      </c>
      <c r="J188" s="521"/>
      <c r="K188" s="521"/>
      <c r="L188" s="522"/>
      <c r="M188" s="523">
        <f t="shared" si="81"/>
        <v>16091.965651522958</v>
      </c>
      <c r="N188" s="523"/>
      <c r="O188" s="523"/>
      <c r="P188" s="523"/>
      <c r="Q188" s="123">
        <f t="shared" si="82"/>
        <v>19241765.037798069</v>
      </c>
      <c r="R188" s="509">
        <f>IF((AD182-V182)&lt;0,AD182+Z188,IF(AD182-V182&lt;V182,AD182+Z188,R182))</f>
        <v>0</v>
      </c>
      <c r="S188" s="510"/>
      <c r="T188" s="510"/>
      <c r="U188" s="511"/>
      <c r="V188" s="509">
        <f>IF((AD182-V182)&lt;0,AD182,IF((AD182-V182)&gt;=0,R188-Z188))</f>
        <v>0</v>
      </c>
      <c r="W188" s="510"/>
      <c r="X188" s="510"/>
      <c r="Y188" s="511"/>
      <c r="Z188" s="509">
        <f>IF(AD182&gt;0,AD182*AN188/100/2,0)</f>
        <v>0</v>
      </c>
      <c r="AA188" s="510"/>
      <c r="AB188" s="510"/>
      <c r="AC188" s="511"/>
      <c r="AD188" s="122">
        <f t="shared" si="89"/>
        <v>0</v>
      </c>
      <c r="AE188" s="512">
        <f t="shared" si="88"/>
        <v>3468964.2642070237</v>
      </c>
      <c r="AF188" s="513"/>
      <c r="AG188" s="513"/>
      <c r="AH188" s="514"/>
      <c r="AI188" s="485">
        <f t="shared" si="68"/>
        <v>19241765.037798069</v>
      </c>
      <c r="AJ188" s="486"/>
      <c r="AK188" s="486"/>
      <c r="AL188" s="486"/>
      <c r="AM188" s="487"/>
      <c r="AN188" s="515">
        <f t="shared" si="69"/>
        <v>1</v>
      </c>
      <c r="AO188" s="516"/>
      <c r="AP188" s="517"/>
      <c r="AQ188" s="25"/>
      <c r="AR188" s="25"/>
      <c r="AS188" s="25"/>
      <c r="AT188" s="469"/>
      <c r="AU188" s="469"/>
      <c r="AV188" s="469"/>
      <c r="AW188" s="469"/>
      <c r="AX188" s="27"/>
      <c r="AY188" s="27">
        <f t="shared" si="70"/>
        <v>0</v>
      </c>
      <c r="AZ188" s="27">
        <f t="shared" si="83"/>
        <v>0</v>
      </c>
      <c r="BA188" s="27">
        <f t="shared" si="84"/>
        <v>0</v>
      </c>
      <c r="BB188" s="27">
        <f t="shared" si="71"/>
        <v>0</v>
      </c>
      <c r="BC188" s="27">
        <f t="shared" si="72"/>
        <v>0</v>
      </c>
      <c r="BD188" s="27">
        <f t="shared" si="73"/>
        <v>68593.744029482797</v>
      </c>
      <c r="BE188" s="27">
        <f t="shared" si="74"/>
        <v>16091.965651522958</v>
      </c>
      <c r="BF188" s="27">
        <f t="shared" si="75"/>
        <v>0</v>
      </c>
      <c r="BG188" s="27"/>
      <c r="BH188" s="27"/>
      <c r="BI188" s="65">
        <f>BI183</f>
        <v>1</v>
      </c>
      <c r="BJ188" s="66">
        <f>BJ183</f>
        <v>0.95</v>
      </c>
      <c r="BK188" s="59">
        <f>BK183</f>
        <v>1.1000000000000001</v>
      </c>
      <c r="BL188" s="66">
        <f>BL183</f>
        <v>1.27</v>
      </c>
      <c r="BM188" s="67">
        <f>BM183</f>
        <v>1.27</v>
      </c>
      <c r="BN188" s="61"/>
      <c r="BO188" s="61" t="str">
        <f t="shared" si="85"/>
        <v xml:space="preserve"> </v>
      </c>
      <c r="BP188" s="62" t="str">
        <f t="shared" si="76"/>
        <v xml:space="preserve"> </v>
      </c>
      <c r="BQ188" s="62" t="e">
        <f t="shared" si="77"/>
        <v>#VALUE!</v>
      </c>
      <c r="BR188" s="63">
        <f t="shared" si="78"/>
        <v>1</v>
      </c>
      <c r="BS188" s="64">
        <f t="shared" si="86"/>
        <v>1</v>
      </c>
      <c r="BT188" s="60">
        <f t="shared" si="79"/>
        <v>84685.709681005756</v>
      </c>
      <c r="BU188" s="33"/>
    </row>
    <row r="189" spans="2:73" s="22" customFormat="1" ht="13.5" x14ac:dyDescent="0.15">
      <c r="B189" s="540">
        <v>15</v>
      </c>
      <c r="C189" s="543">
        <v>169</v>
      </c>
      <c r="D189" s="544"/>
      <c r="E189" s="499">
        <f t="shared" si="93"/>
        <v>84685.709681005756</v>
      </c>
      <c r="F189" s="471"/>
      <c r="G189" s="471"/>
      <c r="H189" s="472"/>
      <c r="I189" s="545">
        <f t="shared" si="80"/>
        <v>68650.905482840695</v>
      </c>
      <c r="J189" s="546"/>
      <c r="K189" s="546"/>
      <c r="L189" s="547"/>
      <c r="M189" s="548">
        <f t="shared" si="81"/>
        <v>16034.804198165059</v>
      </c>
      <c r="N189" s="548"/>
      <c r="O189" s="548"/>
      <c r="P189" s="477"/>
      <c r="Q189" s="48">
        <f t="shared" si="82"/>
        <v>19173114.13231523</v>
      </c>
      <c r="R189" s="549"/>
      <c r="S189" s="550"/>
      <c r="T189" s="550"/>
      <c r="U189" s="551"/>
      <c r="V189" s="549"/>
      <c r="W189" s="550"/>
      <c r="X189" s="550"/>
      <c r="Y189" s="551"/>
      <c r="Z189" s="549"/>
      <c r="AA189" s="550"/>
      <c r="AB189" s="550"/>
      <c r="AC189" s="551"/>
      <c r="AD189" s="114">
        <f t="shared" si="89"/>
        <v>0</v>
      </c>
      <c r="AE189" s="552">
        <f t="shared" si="88"/>
        <v>3484999.0684051886</v>
      </c>
      <c r="AF189" s="553"/>
      <c r="AG189" s="553"/>
      <c r="AH189" s="554"/>
      <c r="AI189" s="552">
        <f t="shared" si="68"/>
        <v>19173114.13231523</v>
      </c>
      <c r="AJ189" s="553"/>
      <c r="AK189" s="553"/>
      <c r="AL189" s="553"/>
      <c r="AM189" s="555"/>
      <c r="AN189" s="556">
        <f t="shared" si="69"/>
        <v>1</v>
      </c>
      <c r="AO189" s="557"/>
      <c r="AP189" s="558"/>
      <c r="AQ189" s="51"/>
      <c r="AR189" s="51"/>
      <c r="AS189" s="51"/>
      <c r="AT189" s="469"/>
      <c r="AU189" s="469"/>
      <c r="AV189" s="469"/>
      <c r="AW189" s="469"/>
      <c r="AX189" s="27"/>
      <c r="AY189" s="27">
        <f t="shared" si="70"/>
        <v>0</v>
      </c>
      <c r="AZ189" s="27">
        <f t="shared" si="83"/>
        <v>0</v>
      </c>
      <c r="BA189" s="27">
        <f t="shared" si="84"/>
        <v>0</v>
      </c>
      <c r="BB189" s="27">
        <f t="shared" si="71"/>
        <v>0</v>
      </c>
      <c r="BC189" s="27">
        <f t="shared" si="72"/>
        <v>0</v>
      </c>
      <c r="BD189" s="27">
        <f t="shared" si="73"/>
        <v>68650.905482840695</v>
      </c>
      <c r="BE189" s="27">
        <f t="shared" si="74"/>
        <v>16034.804198165059</v>
      </c>
      <c r="BF189" s="27">
        <f t="shared" si="75"/>
        <v>0</v>
      </c>
      <c r="BG189" s="27"/>
      <c r="BH189" s="27"/>
      <c r="BI189" s="72">
        <f t="shared" ref="BI189:BL189" si="96">BI183</f>
        <v>1</v>
      </c>
      <c r="BJ189" s="72">
        <f t="shared" si="96"/>
        <v>0.95</v>
      </c>
      <c r="BK189" s="72">
        <f t="shared" si="96"/>
        <v>1.1000000000000001</v>
      </c>
      <c r="BL189" s="72">
        <f t="shared" si="96"/>
        <v>1.27</v>
      </c>
      <c r="BM189" s="73">
        <f>BM183</f>
        <v>1.27</v>
      </c>
      <c r="BN189" s="61"/>
      <c r="BO189" s="61" t="str">
        <f t="shared" si="85"/>
        <v xml:space="preserve"> </v>
      </c>
      <c r="BP189" s="62" t="str">
        <f t="shared" si="76"/>
        <v xml:space="preserve"> </v>
      </c>
      <c r="BQ189" s="62" t="e">
        <f t="shared" si="77"/>
        <v>#VALUE!</v>
      </c>
      <c r="BR189" s="63">
        <f t="shared" si="78"/>
        <v>1</v>
      </c>
      <c r="BS189" s="64">
        <f t="shared" si="86"/>
        <v>1</v>
      </c>
      <c r="BT189" s="60">
        <f t="shared" si="79"/>
        <v>84685.709681005756</v>
      </c>
      <c r="BU189" s="33"/>
    </row>
    <row r="190" spans="2:73" s="22" customFormat="1" ht="13.5" x14ac:dyDescent="0.15">
      <c r="B190" s="541"/>
      <c r="C190" s="497">
        <v>170</v>
      </c>
      <c r="D190" s="498"/>
      <c r="E190" s="499">
        <f t="shared" si="93"/>
        <v>84685.709681005756</v>
      </c>
      <c r="F190" s="471"/>
      <c r="G190" s="471"/>
      <c r="H190" s="472"/>
      <c r="I190" s="470">
        <f t="shared" si="80"/>
        <v>68708.11457074307</v>
      </c>
      <c r="J190" s="471"/>
      <c r="K190" s="471"/>
      <c r="L190" s="472"/>
      <c r="M190" s="473">
        <f t="shared" si="81"/>
        <v>15977.595110262691</v>
      </c>
      <c r="N190" s="473"/>
      <c r="O190" s="473"/>
      <c r="P190" s="474"/>
      <c r="Q190" s="47">
        <f t="shared" si="82"/>
        <v>19104406.017744485</v>
      </c>
      <c r="R190" s="470"/>
      <c r="S190" s="475"/>
      <c r="T190" s="475"/>
      <c r="U190" s="476"/>
      <c r="V190" s="470"/>
      <c r="W190" s="475"/>
      <c r="X190" s="475"/>
      <c r="Y190" s="476"/>
      <c r="Z190" s="470"/>
      <c r="AA190" s="475"/>
      <c r="AB190" s="475"/>
      <c r="AC190" s="476"/>
      <c r="AD190" s="117">
        <f t="shared" si="89"/>
        <v>0</v>
      </c>
      <c r="AE190" s="477">
        <f t="shared" si="88"/>
        <v>3500976.6635154514</v>
      </c>
      <c r="AF190" s="478"/>
      <c r="AG190" s="478"/>
      <c r="AH190" s="479"/>
      <c r="AI190" s="474">
        <f t="shared" si="68"/>
        <v>19104406.017744485</v>
      </c>
      <c r="AJ190" s="480"/>
      <c r="AK190" s="480"/>
      <c r="AL190" s="480"/>
      <c r="AM190" s="481"/>
      <c r="AN190" s="482">
        <f t="shared" si="69"/>
        <v>1</v>
      </c>
      <c r="AO190" s="483"/>
      <c r="AP190" s="484"/>
      <c r="AQ190" s="26"/>
      <c r="AR190" s="26"/>
      <c r="AS190" s="26"/>
      <c r="AT190" s="469"/>
      <c r="AU190" s="469"/>
      <c r="AV190" s="469"/>
      <c r="AW190" s="469"/>
      <c r="AX190" s="27"/>
      <c r="AY190" s="27">
        <f t="shared" si="70"/>
        <v>0</v>
      </c>
      <c r="AZ190" s="27">
        <f t="shared" si="83"/>
        <v>0</v>
      </c>
      <c r="BA190" s="27">
        <f t="shared" si="84"/>
        <v>0</v>
      </c>
      <c r="BB190" s="27">
        <f t="shared" si="71"/>
        <v>0</v>
      </c>
      <c r="BC190" s="27">
        <f t="shared" si="72"/>
        <v>0</v>
      </c>
      <c r="BD190" s="27">
        <f t="shared" si="73"/>
        <v>68708.11457074307</v>
      </c>
      <c r="BE190" s="27">
        <f t="shared" si="74"/>
        <v>15977.595110262691</v>
      </c>
      <c r="BF190" s="27">
        <f t="shared" si="75"/>
        <v>0</v>
      </c>
      <c r="BG190" s="27"/>
      <c r="BH190" s="27"/>
      <c r="BI190" s="65">
        <f>BI189</f>
        <v>1</v>
      </c>
      <c r="BJ190" s="66">
        <f>BJ189</f>
        <v>0.95</v>
      </c>
      <c r="BK190" s="59">
        <f>BK189</f>
        <v>1.1000000000000001</v>
      </c>
      <c r="BL190" s="66">
        <f>BL189</f>
        <v>1.27</v>
      </c>
      <c r="BM190" s="67">
        <f>BM189</f>
        <v>1.27</v>
      </c>
      <c r="BN190" s="61"/>
      <c r="BO190" s="61" t="str">
        <f t="shared" si="85"/>
        <v xml:space="preserve"> </v>
      </c>
      <c r="BP190" s="62" t="str">
        <f t="shared" si="76"/>
        <v xml:space="preserve"> </v>
      </c>
      <c r="BQ190" s="62" t="e">
        <f t="shared" si="77"/>
        <v>#VALUE!</v>
      </c>
      <c r="BR190" s="63">
        <f t="shared" si="78"/>
        <v>1</v>
      </c>
      <c r="BS190" s="64">
        <f t="shared" si="86"/>
        <v>1</v>
      </c>
      <c r="BT190" s="60">
        <f t="shared" si="79"/>
        <v>84685.709681005756</v>
      </c>
      <c r="BU190" s="33"/>
    </row>
    <row r="191" spans="2:73" s="22" customFormat="1" ht="13.5" x14ac:dyDescent="0.15">
      <c r="B191" s="541"/>
      <c r="C191" s="497">
        <v>171</v>
      </c>
      <c r="D191" s="498"/>
      <c r="E191" s="499">
        <f t="shared" si="93"/>
        <v>84685.709681005756</v>
      </c>
      <c r="F191" s="471"/>
      <c r="G191" s="471"/>
      <c r="H191" s="472"/>
      <c r="I191" s="470">
        <f t="shared" si="80"/>
        <v>68765.371332885348</v>
      </c>
      <c r="J191" s="471"/>
      <c r="K191" s="471"/>
      <c r="L191" s="472"/>
      <c r="M191" s="473">
        <f t="shared" si="81"/>
        <v>15920.338348120405</v>
      </c>
      <c r="N191" s="473"/>
      <c r="O191" s="473"/>
      <c r="P191" s="474"/>
      <c r="Q191" s="47">
        <f t="shared" si="82"/>
        <v>19035640.646411601</v>
      </c>
      <c r="R191" s="470"/>
      <c r="S191" s="475"/>
      <c r="T191" s="475"/>
      <c r="U191" s="476"/>
      <c r="V191" s="470"/>
      <c r="W191" s="475"/>
      <c r="X191" s="475"/>
      <c r="Y191" s="476"/>
      <c r="Z191" s="470"/>
      <c r="AA191" s="475"/>
      <c r="AB191" s="475"/>
      <c r="AC191" s="476"/>
      <c r="AD191" s="117">
        <f t="shared" si="89"/>
        <v>0</v>
      </c>
      <c r="AE191" s="477">
        <f t="shared" si="88"/>
        <v>3516897.0018635718</v>
      </c>
      <c r="AF191" s="478"/>
      <c r="AG191" s="478"/>
      <c r="AH191" s="479"/>
      <c r="AI191" s="474">
        <f t="shared" si="68"/>
        <v>19035640.646411601</v>
      </c>
      <c r="AJ191" s="480"/>
      <c r="AK191" s="480"/>
      <c r="AL191" s="480"/>
      <c r="AM191" s="481"/>
      <c r="AN191" s="482">
        <f t="shared" si="69"/>
        <v>1</v>
      </c>
      <c r="AO191" s="483"/>
      <c r="AP191" s="484"/>
      <c r="AQ191" s="26"/>
      <c r="AR191" s="26"/>
      <c r="AS191" s="26"/>
      <c r="AT191" s="469"/>
      <c r="AU191" s="469"/>
      <c r="AV191" s="469"/>
      <c r="AW191" s="469"/>
      <c r="AX191" s="27"/>
      <c r="AY191" s="27">
        <f t="shared" si="70"/>
        <v>0</v>
      </c>
      <c r="AZ191" s="27">
        <f t="shared" si="83"/>
        <v>0</v>
      </c>
      <c r="BA191" s="27">
        <f t="shared" si="84"/>
        <v>0</v>
      </c>
      <c r="BB191" s="27">
        <f t="shared" si="71"/>
        <v>0</v>
      </c>
      <c r="BC191" s="27">
        <f t="shared" si="72"/>
        <v>0</v>
      </c>
      <c r="BD191" s="27">
        <f t="shared" si="73"/>
        <v>68765.371332885348</v>
      </c>
      <c r="BE191" s="27">
        <f t="shared" si="74"/>
        <v>15920.338348120405</v>
      </c>
      <c r="BF191" s="27">
        <f t="shared" si="75"/>
        <v>0</v>
      </c>
      <c r="BG191" s="27"/>
      <c r="BH191" s="27"/>
      <c r="BI191" s="65">
        <f>BI189</f>
        <v>1</v>
      </c>
      <c r="BJ191" s="66">
        <f>BJ189</f>
        <v>0.95</v>
      </c>
      <c r="BK191" s="59">
        <f>BK189</f>
        <v>1.1000000000000001</v>
      </c>
      <c r="BL191" s="66">
        <f>BL189</f>
        <v>1.27</v>
      </c>
      <c r="BM191" s="67">
        <f>BM189</f>
        <v>1.27</v>
      </c>
      <c r="BN191" s="61"/>
      <c r="BO191" s="61" t="str">
        <f t="shared" si="85"/>
        <v xml:space="preserve"> </v>
      </c>
      <c r="BP191" s="62" t="str">
        <f t="shared" si="76"/>
        <v xml:space="preserve"> </v>
      </c>
      <c r="BQ191" s="62" t="e">
        <f t="shared" si="77"/>
        <v>#VALUE!</v>
      </c>
      <c r="BR191" s="63">
        <f t="shared" si="78"/>
        <v>1</v>
      </c>
      <c r="BS191" s="64">
        <f t="shared" si="86"/>
        <v>1</v>
      </c>
      <c r="BT191" s="60">
        <f t="shared" si="79"/>
        <v>84685.709681005756</v>
      </c>
      <c r="BU191" s="33"/>
    </row>
    <row r="192" spans="2:73" s="22" customFormat="1" ht="13.5" x14ac:dyDescent="0.15">
      <c r="B192" s="541"/>
      <c r="C192" s="497">
        <v>172</v>
      </c>
      <c r="D192" s="498"/>
      <c r="E192" s="499">
        <f t="shared" si="93"/>
        <v>84685.709681005756</v>
      </c>
      <c r="F192" s="471"/>
      <c r="G192" s="471"/>
      <c r="H192" s="472"/>
      <c r="I192" s="470">
        <f t="shared" si="80"/>
        <v>68822.675808996093</v>
      </c>
      <c r="J192" s="471"/>
      <c r="K192" s="471"/>
      <c r="L192" s="472"/>
      <c r="M192" s="473">
        <f t="shared" si="81"/>
        <v>15863.033872009668</v>
      </c>
      <c r="N192" s="473"/>
      <c r="O192" s="473"/>
      <c r="P192" s="474"/>
      <c r="Q192" s="47">
        <f t="shared" si="82"/>
        <v>18966817.970602605</v>
      </c>
      <c r="R192" s="470"/>
      <c r="S192" s="475"/>
      <c r="T192" s="475"/>
      <c r="U192" s="476"/>
      <c r="V192" s="470"/>
      <c r="W192" s="475"/>
      <c r="X192" s="475"/>
      <c r="Y192" s="476"/>
      <c r="Z192" s="470"/>
      <c r="AA192" s="475"/>
      <c r="AB192" s="475"/>
      <c r="AC192" s="476"/>
      <c r="AD192" s="117">
        <f t="shared" si="89"/>
        <v>0</v>
      </c>
      <c r="AE192" s="477">
        <f t="shared" si="88"/>
        <v>3532760.0357355815</v>
      </c>
      <c r="AF192" s="478"/>
      <c r="AG192" s="478"/>
      <c r="AH192" s="479"/>
      <c r="AI192" s="474">
        <f t="shared" si="68"/>
        <v>18966817.970602605</v>
      </c>
      <c r="AJ192" s="480"/>
      <c r="AK192" s="480"/>
      <c r="AL192" s="480"/>
      <c r="AM192" s="481"/>
      <c r="AN192" s="482">
        <f t="shared" si="69"/>
        <v>1</v>
      </c>
      <c r="AO192" s="483"/>
      <c r="AP192" s="484"/>
      <c r="AQ192" s="26"/>
      <c r="AR192" s="26"/>
      <c r="AS192" s="26"/>
      <c r="AT192" s="469"/>
      <c r="AU192" s="469"/>
      <c r="AV192" s="469"/>
      <c r="AW192" s="469"/>
      <c r="AX192" s="27"/>
      <c r="AY192" s="27">
        <f t="shared" si="70"/>
        <v>0</v>
      </c>
      <c r="AZ192" s="27">
        <f t="shared" si="83"/>
        <v>0</v>
      </c>
      <c r="BA192" s="27">
        <f t="shared" si="84"/>
        <v>0</v>
      </c>
      <c r="BB192" s="27">
        <f t="shared" si="71"/>
        <v>0</v>
      </c>
      <c r="BC192" s="27">
        <f t="shared" si="72"/>
        <v>0</v>
      </c>
      <c r="BD192" s="27">
        <f t="shared" si="73"/>
        <v>68822.675808996093</v>
      </c>
      <c r="BE192" s="27">
        <f t="shared" si="74"/>
        <v>15863.033872009668</v>
      </c>
      <c r="BF192" s="27">
        <f t="shared" si="75"/>
        <v>0</v>
      </c>
      <c r="BG192" s="27"/>
      <c r="BH192" s="27"/>
      <c r="BI192" s="65">
        <f>BI189</f>
        <v>1</v>
      </c>
      <c r="BJ192" s="66">
        <f>BJ189</f>
        <v>0.95</v>
      </c>
      <c r="BK192" s="59">
        <f>BK189</f>
        <v>1.1000000000000001</v>
      </c>
      <c r="BL192" s="66">
        <f>BL189</f>
        <v>1.27</v>
      </c>
      <c r="BM192" s="67">
        <f>BM189</f>
        <v>1.27</v>
      </c>
      <c r="BN192" s="61"/>
      <c r="BO192" s="61" t="str">
        <f t="shared" si="85"/>
        <v xml:space="preserve"> </v>
      </c>
      <c r="BP192" s="62" t="str">
        <f t="shared" si="76"/>
        <v xml:space="preserve"> </v>
      </c>
      <c r="BQ192" s="62" t="e">
        <f t="shared" si="77"/>
        <v>#VALUE!</v>
      </c>
      <c r="BR192" s="63">
        <f t="shared" si="78"/>
        <v>1</v>
      </c>
      <c r="BS192" s="64">
        <f t="shared" si="86"/>
        <v>1</v>
      </c>
      <c r="BT192" s="60">
        <f t="shared" si="79"/>
        <v>84685.709681005756</v>
      </c>
      <c r="BU192" s="33"/>
    </row>
    <row r="193" spans="2:73" s="22" customFormat="1" ht="13.5" x14ac:dyDescent="0.15">
      <c r="B193" s="541"/>
      <c r="C193" s="497">
        <v>173</v>
      </c>
      <c r="D193" s="498"/>
      <c r="E193" s="499">
        <f t="shared" si="93"/>
        <v>84685.709681005756</v>
      </c>
      <c r="F193" s="471"/>
      <c r="G193" s="471"/>
      <c r="H193" s="472"/>
      <c r="I193" s="470">
        <f t="shared" si="80"/>
        <v>68880.028038836914</v>
      </c>
      <c r="J193" s="471"/>
      <c r="K193" s="471"/>
      <c r="L193" s="472"/>
      <c r="M193" s="473">
        <f t="shared" si="81"/>
        <v>15805.681642168836</v>
      </c>
      <c r="N193" s="473"/>
      <c r="O193" s="473"/>
      <c r="P193" s="474"/>
      <c r="Q193" s="47">
        <f t="shared" si="82"/>
        <v>18897937.942563768</v>
      </c>
      <c r="R193" s="470"/>
      <c r="S193" s="475"/>
      <c r="T193" s="475"/>
      <c r="U193" s="476"/>
      <c r="V193" s="470"/>
      <c r="W193" s="475"/>
      <c r="X193" s="475"/>
      <c r="Y193" s="476"/>
      <c r="Z193" s="470"/>
      <c r="AA193" s="475"/>
      <c r="AB193" s="475"/>
      <c r="AC193" s="476"/>
      <c r="AD193" s="117">
        <f t="shared" si="89"/>
        <v>0</v>
      </c>
      <c r="AE193" s="477">
        <f t="shared" si="88"/>
        <v>3548565.7173777502</v>
      </c>
      <c r="AF193" s="478"/>
      <c r="AG193" s="478"/>
      <c r="AH193" s="479"/>
      <c r="AI193" s="474">
        <f t="shared" si="68"/>
        <v>18897937.942563768</v>
      </c>
      <c r="AJ193" s="480"/>
      <c r="AK193" s="480"/>
      <c r="AL193" s="480"/>
      <c r="AM193" s="481"/>
      <c r="AN193" s="482">
        <f t="shared" si="69"/>
        <v>1</v>
      </c>
      <c r="AO193" s="483"/>
      <c r="AP193" s="484"/>
      <c r="AQ193" s="26"/>
      <c r="AR193" s="26"/>
      <c r="AS193" s="26"/>
      <c r="AT193" s="469"/>
      <c r="AU193" s="469"/>
      <c r="AV193" s="469"/>
      <c r="AW193" s="469"/>
      <c r="AX193" s="27"/>
      <c r="AY193" s="27">
        <f t="shared" si="70"/>
        <v>0</v>
      </c>
      <c r="AZ193" s="27">
        <f t="shared" si="83"/>
        <v>0</v>
      </c>
      <c r="BA193" s="27">
        <f t="shared" si="84"/>
        <v>0</v>
      </c>
      <c r="BB193" s="27">
        <f t="shared" si="71"/>
        <v>0</v>
      </c>
      <c r="BC193" s="27">
        <f t="shared" si="72"/>
        <v>0</v>
      </c>
      <c r="BD193" s="27">
        <f t="shared" si="73"/>
        <v>68880.028038836914</v>
      </c>
      <c r="BE193" s="27">
        <f t="shared" si="74"/>
        <v>15805.681642168836</v>
      </c>
      <c r="BF193" s="27">
        <f t="shared" si="75"/>
        <v>0</v>
      </c>
      <c r="BG193" s="27"/>
      <c r="BH193" s="27"/>
      <c r="BI193" s="65">
        <f>BI189</f>
        <v>1</v>
      </c>
      <c r="BJ193" s="66">
        <f>BJ189</f>
        <v>0.95</v>
      </c>
      <c r="BK193" s="59">
        <f>BK189</f>
        <v>1.1000000000000001</v>
      </c>
      <c r="BL193" s="66">
        <f>BL189</f>
        <v>1.27</v>
      </c>
      <c r="BM193" s="67">
        <f>BM189</f>
        <v>1.27</v>
      </c>
      <c r="BN193" s="61"/>
      <c r="BO193" s="61" t="str">
        <f t="shared" si="85"/>
        <v xml:space="preserve"> </v>
      </c>
      <c r="BP193" s="62" t="str">
        <f t="shared" si="76"/>
        <v xml:space="preserve"> </v>
      </c>
      <c r="BQ193" s="62" t="e">
        <f t="shared" si="77"/>
        <v>#VALUE!</v>
      </c>
      <c r="BR193" s="63">
        <f t="shared" si="78"/>
        <v>1</v>
      </c>
      <c r="BS193" s="64">
        <f t="shared" si="86"/>
        <v>1</v>
      </c>
      <c r="BT193" s="60">
        <f t="shared" si="79"/>
        <v>84685.709681005756</v>
      </c>
      <c r="BU193" s="33"/>
    </row>
    <row r="194" spans="2:73" s="22" customFormat="1" ht="13.5" x14ac:dyDescent="0.15">
      <c r="B194" s="541"/>
      <c r="C194" s="497">
        <v>174</v>
      </c>
      <c r="D194" s="498"/>
      <c r="E194" s="499">
        <f t="shared" si="93"/>
        <v>84685.709681005756</v>
      </c>
      <c r="F194" s="471"/>
      <c r="G194" s="471"/>
      <c r="H194" s="472"/>
      <c r="I194" s="470">
        <f t="shared" si="80"/>
        <v>68937.428062202613</v>
      </c>
      <c r="J194" s="471"/>
      <c r="K194" s="471"/>
      <c r="L194" s="472"/>
      <c r="M194" s="473">
        <f t="shared" si="81"/>
        <v>15748.281618803141</v>
      </c>
      <c r="N194" s="473"/>
      <c r="O194" s="473"/>
      <c r="P194" s="474"/>
      <c r="Q194" s="47">
        <f t="shared" si="82"/>
        <v>18829000.514501564</v>
      </c>
      <c r="R194" s="524">
        <f>IF((AD188-V188)&lt;0,AD188+Z194,IF(AD188-V188&lt;V188,AD188+Z194,R188))</f>
        <v>0</v>
      </c>
      <c r="S194" s="525"/>
      <c r="T194" s="525"/>
      <c r="U194" s="526"/>
      <c r="V194" s="470">
        <f>IF((AD188-V188)&lt;0,AD188,IF((AD188-V188)&gt;=0,R194-Z194))</f>
        <v>0</v>
      </c>
      <c r="W194" s="475"/>
      <c r="X194" s="475"/>
      <c r="Y194" s="476"/>
      <c r="Z194" s="470">
        <f>IF(AD188&gt;0,AD188*AN194/100/2,0)</f>
        <v>0</v>
      </c>
      <c r="AA194" s="475"/>
      <c r="AB194" s="475"/>
      <c r="AC194" s="476"/>
      <c r="AD194" s="117">
        <f t="shared" si="89"/>
        <v>0</v>
      </c>
      <c r="AE194" s="477">
        <f t="shared" si="88"/>
        <v>3564313.9989965535</v>
      </c>
      <c r="AF194" s="478"/>
      <c r="AG194" s="478"/>
      <c r="AH194" s="479"/>
      <c r="AI194" s="474">
        <f t="shared" si="68"/>
        <v>18829000.514501564</v>
      </c>
      <c r="AJ194" s="480"/>
      <c r="AK194" s="480"/>
      <c r="AL194" s="480"/>
      <c r="AM194" s="481"/>
      <c r="AN194" s="482">
        <f t="shared" si="69"/>
        <v>1</v>
      </c>
      <c r="AO194" s="483"/>
      <c r="AP194" s="484"/>
      <c r="AQ194" s="26"/>
      <c r="AR194" s="26"/>
      <c r="AS194" s="26"/>
      <c r="AT194" s="469"/>
      <c r="AU194" s="469"/>
      <c r="AV194" s="469"/>
      <c r="AW194" s="469"/>
      <c r="AX194" s="27"/>
      <c r="AY194" s="27">
        <f t="shared" si="70"/>
        <v>0</v>
      </c>
      <c r="AZ194" s="27">
        <f t="shared" si="83"/>
        <v>0</v>
      </c>
      <c r="BA194" s="27">
        <f t="shared" si="84"/>
        <v>0</v>
      </c>
      <c r="BB194" s="27">
        <f t="shared" si="71"/>
        <v>0</v>
      </c>
      <c r="BC194" s="27">
        <f t="shared" si="72"/>
        <v>0</v>
      </c>
      <c r="BD194" s="27">
        <f t="shared" si="73"/>
        <v>68937.428062202613</v>
      </c>
      <c r="BE194" s="27">
        <f t="shared" si="74"/>
        <v>15748.281618803141</v>
      </c>
      <c r="BF194" s="27">
        <f t="shared" si="75"/>
        <v>0</v>
      </c>
      <c r="BG194" s="27"/>
      <c r="BH194" s="27"/>
      <c r="BI194" s="65">
        <f>BI189</f>
        <v>1</v>
      </c>
      <c r="BJ194" s="66">
        <f>BJ189</f>
        <v>0.95</v>
      </c>
      <c r="BK194" s="59">
        <f>BK189</f>
        <v>1.1000000000000001</v>
      </c>
      <c r="BL194" s="66">
        <f>BL189</f>
        <v>1.27</v>
      </c>
      <c r="BM194" s="67">
        <f>BM189</f>
        <v>1.27</v>
      </c>
      <c r="BN194" s="61"/>
      <c r="BO194" s="61" t="str">
        <f t="shared" si="85"/>
        <v xml:space="preserve"> </v>
      </c>
      <c r="BP194" s="62" t="str">
        <f t="shared" si="76"/>
        <v xml:space="preserve"> </v>
      </c>
      <c r="BQ194" s="62" t="e">
        <f t="shared" si="77"/>
        <v>#VALUE!</v>
      </c>
      <c r="BR194" s="63">
        <f t="shared" si="78"/>
        <v>1</v>
      </c>
      <c r="BS194" s="64">
        <f t="shared" si="86"/>
        <v>1</v>
      </c>
      <c r="BT194" s="60">
        <f t="shared" si="79"/>
        <v>84685.709681005756</v>
      </c>
      <c r="BU194" s="33"/>
    </row>
    <row r="195" spans="2:73" s="22" customFormat="1" ht="13.5" x14ac:dyDescent="0.15">
      <c r="B195" s="541"/>
      <c r="C195" s="497">
        <v>175</v>
      </c>
      <c r="D195" s="498"/>
      <c r="E195" s="499">
        <f t="shared" si="93"/>
        <v>84685.709681005756</v>
      </c>
      <c r="F195" s="471"/>
      <c r="G195" s="471"/>
      <c r="H195" s="472"/>
      <c r="I195" s="470">
        <f t="shared" si="80"/>
        <v>68994.875918921112</v>
      </c>
      <c r="J195" s="471"/>
      <c r="K195" s="471"/>
      <c r="L195" s="472"/>
      <c r="M195" s="473">
        <f t="shared" si="81"/>
        <v>15690.833762084636</v>
      </c>
      <c r="N195" s="473"/>
      <c r="O195" s="473"/>
      <c r="P195" s="474"/>
      <c r="Q195" s="47">
        <f t="shared" si="82"/>
        <v>18760005.638582643</v>
      </c>
      <c r="R195" s="470"/>
      <c r="S195" s="475"/>
      <c r="T195" s="475"/>
      <c r="U195" s="476"/>
      <c r="V195" s="470"/>
      <c r="W195" s="475"/>
      <c r="X195" s="475"/>
      <c r="Y195" s="476"/>
      <c r="Z195" s="470"/>
      <c r="AA195" s="475"/>
      <c r="AB195" s="475"/>
      <c r="AC195" s="476"/>
      <c r="AD195" s="117">
        <f t="shared" si="89"/>
        <v>0</v>
      </c>
      <c r="AE195" s="477">
        <f t="shared" si="88"/>
        <v>3580004.8327586381</v>
      </c>
      <c r="AF195" s="478"/>
      <c r="AG195" s="478"/>
      <c r="AH195" s="479"/>
      <c r="AI195" s="474">
        <f t="shared" si="68"/>
        <v>18760005.638582643</v>
      </c>
      <c r="AJ195" s="480"/>
      <c r="AK195" s="480"/>
      <c r="AL195" s="480"/>
      <c r="AM195" s="481"/>
      <c r="AN195" s="482">
        <f t="shared" si="69"/>
        <v>1</v>
      </c>
      <c r="AO195" s="483"/>
      <c r="AP195" s="484"/>
      <c r="AQ195" s="26"/>
      <c r="AR195" s="26"/>
      <c r="AS195" s="26"/>
      <c r="AT195" s="469"/>
      <c r="AU195" s="469"/>
      <c r="AV195" s="469"/>
      <c r="AW195" s="469"/>
      <c r="AX195" s="27"/>
      <c r="AY195" s="27">
        <f t="shared" si="70"/>
        <v>0</v>
      </c>
      <c r="AZ195" s="27">
        <f t="shared" si="83"/>
        <v>0</v>
      </c>
      <c r="BA195" s="27">
        <f t="shared" si="84"/>
        <v>0</v>
      </c>
      <c r="BB195" s="27">
        <f t="shared" si="71"/>
        <v>0</v>
      </c>
      <c r="BC195" s="27">
        <f t="shared" si="72"/>
        <v>0</v>
      </c>
      <c r="BD195" s="27">
        <f t="shared" si="73"/>
        <v>68994.875918921112</v>
      </c>
      <c r="BE195" s="27">
        <f t="shared" si="74"/>
        <v>15690.833762084636</v>
      </c>
      <c r="BF195" s="27">
        <f t="shared" si="75"/>
        <v>0</v>
      </c>
      <c r="BG195" s="27"/>
      <c r="BH195" s="27"/>
      <c r="BI195" s="72">
        <f t="shared" ref="BI195:BL195" si="97">BI189</f>
        <v>1</v>
      </c>
      <c r="BJ195" s="72">
        <f t="shared" si="97"/>
        <v>0.95</v>
      </c>
      <c r="BK195" s="72">
        <f t="shared" si="97"/>
        <v>1.1000000000000001</v>
      </c>
      <c r="BL195" s="72">
        <f t="shared" si="97"/>
        <v>1.27</v>
      </c>
      <c r="BM195" s="73">
        <f>BM189</f>
        <v>1.27</v>
      </c>
      <c r="BN195" s="61"/>
      <c r="BO195" s="61" t="str">
        <f t="shared" si="85"/>
        <v xml:space="preserve"> </v>
      </c>
      <c r="BP195" s="62" t="str">
        <f t="shared" si="76"/>
        <v xml:space="preserve"> </v>
      </c>
      <c r="BQ195" s="62" t="e">
        <f t="shared" si="77"/>
        <v>#VALUE!</v>
      </c>
      <c r="BR195" s="63">
        <f t="shared" si="78"/>
        <v>1</v>
      </c>
      <c r="BS195" s="64">
        <f t="shared" si="86"/>
        <v>1</v>
      </c>
      <c r="BT195" s="60">
        <f t="shared" si="79"/>
        <v>84685.709681005756</v>
      </c>
      <c r="BU195" s="33"/>
    </row>
    <row r="196" spans="2:73" s="22" customFormat="1" ht="13.5" x14ac:dyDescent="0.15">
      <c r="B196" s="541"/>
      <c r="C196" s="497">
        <v>176</v>
      </c>
      <c r="D196" s="498"/>
      <c r="E196" s="499">
        <f t="shared" si="93"/>
        <v>84685.709681005756</v>
      </c>
      <c r="F196" s="471"/>
      <c r="G196" s="471"/>
      <c r="H196" s="472"/>
      <c r="I196" s="470">
        <f t="shared" si="80"/>
        <v>69052.371648853557</v>
      </c>
      <c r="J196" s="471"/>
      <c r="K196" s="471"/>
      <c r="L196" s="472"/>
      <c r="M196" s="473">
        <f t="shared" si="81"/>
        <v>15633.338032152204</v>
      </c>
      <c r="N196" s="473"/>
      <c r="O196" s="473"/>
      <c r="P196" s="474"/>
      <c r="Q196" s="47">
        <f t="shared" si="82"/>
        <v>18690953.266933791</v>
      </c>
      <c r="R196" s="470"/>
      <c r="S196" s="475"/>
      <c r="T196" s="475"/>
      <c r="U196" s="476"/>
      <c r="V196" s="470"/>
      <c r="W196" s="475"/>
      <c r="X196" s="475"/>
      <c r="Y196" s="476"/>
      <c r="Z196" s="470"/>
      <c r="AA196" s="475"/>
      <c r="AB196" s="475"/>
      <c r="AC196" s="476"/>
      <c r="AD196" s="117">
        <f t="shared" si="89"/>
        <v>0</v>
      </c>
      <c r="AE196" s="477">
        <f t="shared" si="88"/>
        <v>3595638.1707907901</v>
      </c>
      <c r="AF196" s="478"/>
      <c r="AG196" s="478"/>
      <c r="AH196" s="479"/>
      <c r="AI196" s="474">
        <f t="shared" si="68"/>
        <v>18690953.266933791</v>
      </c>
      <c r="AJ196" s="480"/>
      <c r="AK196" s="480"/>
      <c r="AL196" s="480"/>
      <c r="AM196" s="481"/>
      <c r="AN196" s="482">
        <f t="shared" si="69"/>
        <v>1</v>
      </c>
      <c r="AO196" s="483"/>
      <c r="AP196" s="484"/>
      <c r="AQ196" s="26"/>
      <c r="AR196" s="26"/>
      <c r="AS196" s="26"/>
      <c r="AT196" s="469"/>
      <c r="AU196" s="469"/>
      <c r="AV196" s="469"/>
      <c r="AW196" s="469"/>
      <c r="AX196" s="27"/>
      <c r="AY196" s="27">
        <f t="shared" si="70"/>
        <v>0</v>
      </c>
      <c r="AZ196" s="27">
        <f t="shared" si="83"/>
        <v>0</v>
      </c>
      <c r="BA196" s="27">
        <f t="shared" si="84"/>
        <v>0</v>
      </c>
      <c r="BB196" s="27">
        <f t="shared" si="71"/>
        <v>0</v>
      </c>
      <c r="BC196" s="27">
        <f t="shared" si="72"/>
        <v>0</v>
      </c>
      <c r="BD196" s="27">
        <f t="shared" si="73"/>
        <v>69052.371648853557</v>
      </c>
      <c r="BE196" s="27">
        <f t="shared" si="74"/>
        <v>15633.338032152204</v>
      </c>
      <c r="BF196" s="27">
        <f t="shared" si="75"/>
        <v>0</v>
      </c>
      <c r="BG196" s="27"/>
      <c r="BH196" s="27"/>
      <c r="BI196" s="65">
        <f>BI195</f>
        <v>1</v>
      </c>
      <c r="BJ196" s="66">
        <f>BJ195</f>
        <v>0.95</v>
      </c>
      <c r="BK196" s="59">
        <f>BK195</f>
        <v>1.1000000000000001</v>
      </c>
      <c r="BL196" s="66">
        <f>BL195</f>
        <v>1.27</v>
      </c>
      <c r="BM196" s="67">
        <f>BM195</f>
        <v>1.27</v>
      </c>
      <c r="BN196" s="61"/>
      <c r="BO196" s="61" t="str">
        <f t="shared" si="85"/>
        <v xml:space="preserve"> </v>
      </c>
      <c r="BP196" s="62" t="str">
        <f t="shared" si="76"/>
        <v xml:space="preserve"> </v>
      </c>
      <c r="BQ196" s="62" t="e">
        <f t="shared" si="77"/>
        <v>#VALUE!</v>
      </c>
      <c r="BR196" s="63">
        <f t="shared" si="78"/>
        <v>1</v>
      </c>
      <c r="BS196" s="64">
        <f t="shared" si="86"/>
        <v>1</v>
      </c>
      <c r="BT196" s="60">
        <f t="shared" si="79"/>
        <v>84685.709681005756</v>
      </c>
      <c r="BU196" s="33"/>
    </row>
    <row r="197" spans="2:73" s="22" customFormat="1" ht="13.5" x14ac:dyDescent="0.15">
      <c r="B197" s="541"/>
      <c r="C197" s="497">
        <v>177</v>
      </c>
      <c r="D197" s="498"/>
      <c r="E197" s="499">
        <f t="shared" si="93"/>
        <v>84685.709681005756</v>
      </c>
      <c r="F197" s="471"/>
      <c r="G197" s="471"/>
      <c r="H197" s="472"/>
      <c r="I197" s="470">
        <f t="shared" si="80"/>
        <v>69109.915291894256</v>
      </c>
      <c r="J197" s="471"/>
      <c r="K197" s="471"/>
      <c r="L197" s="472"/>
      <c r="M197" s="473">
        <f t="shared" si="81"/>
        <v>15575.794389111492</v>
      </c>
      <c r="N197" s="473"/>
      <c r="O197" s="473"/>
      <c r="P197" s="474"/>
      <c r="Q197" s="47">
        <f t="shared" si="82"/>
        <v>18621843.351641897</v>
      </c>
      <c r="R197" s="470"/>
      <c r="S197" s="475"/>
      <c r="T197" s="475"/>
      <c r="U197" s="476"/>
      <c r="V197" s="470"/>
      <c r="W197" s="475"/>
      <c r="X197" s="475"/>
      <c r="Y197" s="476"/>
      <c r="Z197" s="470"/>
      <c r="AA197" s="475"/>
      <c r="AB197" s="475"/>
      <c r="AC197" s="476"/>
      <c r="AD197" s="117">
        <f t="shared" si="89"/>
        <v>0</v>
      </c>
      <c r="AE197" s="477">
        <f t="shared" si="88"/>
        <v>3611213.9651799016</v>
      </c>
      <c r="AF197" s="478"/>
      <c r="AG197" s="478"/>
      <c r="AH197" s="479"/>
      <c r="AI197" s="474">
        <f t="shared" si="68"/>
        <v>18621843.351641897</v>
      </c>
      <c r="AJ197" s="480"/>
      <c r="AK197" s="480"/>
      <c r="AL197" s="480"/>
      <c r="AM197" s="481"/>
      <c r="AN197" s="482">
        <f t="shared" si="69"/>
        <v>1</v>
      </c>
      <c r="AO197" s="483"/>
      <c r="AP197" s="484"/>
      <c r="AQ197" s="26"/>
      <c r="AR197" s="26"/>
      <c r="AS197" s="26"/>
      <c r="AT197" s="469"/>
      <c r="AU197" s="469"/>
      <c r="AV197" s="469"/>
      <c r="AW197" s="469"/>
      <c r="AX197" s="27"/>
      <c r="AY197" s="27">
        <f t="shared" si="70"/>
        <v>0</v>
      </c>
      <c r="AZ197" s="27">
        <f t="shared" si="83"/>
        <v>0</v>
      </c>
      <c r="BA197" s="27">
        <f t="shared" si="84"/>
        <v>0</v>
      </c>
      <c r="BB197" s="27">
        <f t="shared" si="71"/>
        <v>0</v>
      </c>
      <c r="BC197" s="27">
        <f t="shared" si="72"/>
        <v>0</v>
      </c>
      <c r="BD197" s="27">
        <f t="shared" si="73"/>
        <v>69109.915291894256</v>
      </c>
      <c r="BE197" s="27">
        <f t="shared" si="74"/>
        <v>15575.794389111492</v>
      </c>
      <c r="BF197" s="27">
        <f t="shared" si="75"/>
        <v>0</v>
      </c>
      <c r="BG197" s="27"/>
      <c r="BH197" s="27"/>
      <c r="BI197" s="65">
        <f>BI195</f>
        <v>1</v>
      </c>
      <c r="BJ197" s="66">
        <f>BJ195</f>
        <v>0.95</v>
      </c>
      <c r="BK197" s="59">
        <f>BK195</f>
        <v>1.1000000000000001</v>
      </c>
      <c r="BL197" s="66">
        <f>BL195</f>
        <v>1.27</v>
      </c>
      <c r="BM197" s="67">
        <f>BM195</f>
        <v>1.27</v>
      </c>
      <c r="BN197" s="61"/>
      <c r="BO197" s="61" t="str">
        <f t="shared" si="85"/>
        <v xml:space="preserve"> </v>
      </c>
      <c r="BP197" s="62" t="str">
        <f t="shared" si="76"/>
        <v xml:space="preserve"> </v>
      </c>
      <c r="BQ197" s="62" t="e">
        <f t="shared" si="77"/>
        <v>#VALUE!</v>
      </c>
      <c r="BR197" s="63">
        <f t="shared" si="78"/>
        <v>1</v>
      </c>
      <c r="BS197" s="64">
        <f t="shared" si="86"/>
        <v>1</v>
      </c>
      <c r="BT197" s="60">
        <f t="shared" si="79"/>
        <v>84685.709681005756</v>
      </c>
      <c r="BU197" s="33"/>
    </row>
    <row r="198" spans="2:73" s="22" customFormat="1" ht="13.5" x14ac:dyDescent="0.15">
      <c r="B198" s="541"/>
      <c r="C198" s="497">
        <v>178</v>
      </c>
      <c r="D198" s="498"/>
      <c r="E198" s="499">
        <f t="shared" si="93"/>
        <v>84685.709681005756</v>
      </c>
      <c r="F198" s="471"/>
      <c r="G198" s="471"/>
      <c r="H198" s="472"/>
      <c r="I198" s="470">
        <f t="shared" si="80"/>
        <v>69167.506887970841</v>
      </c>
      <c r="J198" s="471"/>
      <c r="K198" s="471"/>
      <c r="L198" s="472"/>
      <c r="M198" s="473">
        <f t="shared" si="81"/>
        <v>15518.202793034914</v>
      </c>
      <c r="N198" s="473"/>
      <c r="O198" s="473"/>
      <c r="P198" s="474"/>
      <c r="Q198" s="47">
        <f t="shared" si="82"/>
        <v>18552675.844753925</v>
      </c>
      <c r="R198" s="470"/>
      <c r="S198" s="475"/>
      <c r="T198" s="475"/>
      <c r="U198" s="476"/>
      <c r="V198" s="470"/>
      <c r="W198" s="475"/>
      <c r="X198" s="475"/>
      <c r="Y198" s="476"/>
      <c r="Z198" s="470"/>
      <c r="AA198" s="475"/>
      <c r="AB198" s="475"/>
      <c r="AC198" s="476"/>
      <c r="AD198" s="117">
        <f t="shared" si="89"/>
        <v>0</v>
      </c>
      <c r="AE198" s="477">
        <f t="shared" si="88"/>
        <v>3626732.1679729363</v>
      </c>
      <c r="AF198" s="478"/>
      <c r="AG198" s="478"/>
      <c r="AH198" s="479"/>
      <c r="AI198" s="474">
        <f t="shared" si="68"/>
        <v>18552675.844753925</v>
      </c>
      <c r="AJ198" s="480"/>
      <c r="AK198" s="480"/>
      <c r="AL198" s="480"/>
      <c r="AM198" s="481"/>
      <c r="AN198" s="482">
        <f t="shared" si="69"/>
        <v>1</v>
      </c>
      <c r="AO198" s="483"/>
      <c r="AP198" s="484"/>
      <c r="AQ198" s="26"/>
      <c r="AR198" s="26"/>
      <c r="AS198" s="26"/>
      <c r="AT198" s="469"/>
      <c r="AU198" s="469"/>
      <c r="AV198" s="469"/>
      <c r="AW198" s="469"/>
      <c r="AX198" s="27"/>
      <c r="AY198" s="27">
        <f t="shared" si="70"/>
        <v>0</v>
      </c>
      <c r="AZ198" s="27">
        <f t="shared" si="83"/>
        <v>0</v>
      </c>
      <c r="BA198" s="27">
        <f t="shared" si="84"/>
        <v>0</v>
      </c>
      <c r="BB198" s="27">
        <f t="shared" si="71"/>
        <v>0</v>
      </c>
      <c r="BC198" s="27">
        <f t="shared" si="72"/>
        <v>0</v>
      </c>
      <c r="BD198" s="27">
        <f t="shared" si="73"/>
        <v>69167.506887970841</v>
      </c>
      <c r="BE198" s="27">
        <f t="shared" si="74"/>
        <v>15518.202793034914</v>
      </c>
      <c r="BF198" s="27">
        <f t="shared" si="75"/>
        <v>0</v>
      </c>
      <c r="BG198" s="27"/>
      <c r="BH198" s="27"/>
      <c r="BI198" s="65">
        <f>BI195</f>
        <v>1</v>
      </c>
      <c r="BJ198" s="66">
        <f>BJ195</f>
        <v>0.95</v>
      </c>
      <c r="BK198" s="59">
        <f>BK195</f>
        <v>1.1000000000000001</v>
      </c>
      <c r="BL198" s="66">
        <f>BL195</f>
        <v>1.27</v>
      </c>
      <c r="BM198" s="67">
        <f>BM195</f>
        <v>1.27</v>
      </c>
      <c r="BN198" s="61"/>
      <c r="BO198" s="61" t="str">
        <f t="shared" si="85"/>
        <v xml:space="preserve"> </v>
      </c>
      <c r="BP198" s="62" t="str">
        <f t="shared" si="76"/>
        <v xml:space="preserve"> </v>
      </c>
      <c r="BQ198" s="62" t="e">
        <f t="shared" si="77"/>
        <v>#VALUE!</v>
      </c>
      <c r="BR198" s="63">
        <f t="shared" si="78"/>
        <v>1</v>
      </c>
      <c r="BS198" s="64">
        <f t="shared" si="86"/>
        <v>1</v>
      </c>
      <c r="BT198" s="60">
        <f t="shared" si="79"/>
        <v>84685.709681005756</v>
      </c>
      <c r="BU198" s="33"/>
    </row>
    <row r="199" spans="2:73" s="22" customFormat="1" ht="13.5" x14ac:dyDescent="0.15">
      <c r="B199" s="541"/>
      <c r="C199" s="497">
        <v>179</v>
      </c>
      <c r="D199" s="498"/>
      <c r="E199" s="499">
        <f t="shared" si="93"/>
        <v>84685.709681005756</v>
      </c>
      <c r="F199" s="471"/>
      <c r="G199" s="471"/>
      <c r="H199" s="472"/>
      <c r="I199" s="470">
        <f t="shared" si="80"/>
        <v>69225.146477044153</v>
      </c>
      <c r="J199" s="471"/>
      <c r="K199" s="471"/>
      <c r="L199" s="472"/>
      <c r="M199" s="473">
        <f t="shared" si="81"/>
        <v>15460.563203961603</v>
      </c>
      <c r="N199" s="473"/>
      <c r="O199" s="473"/>
      <c r="P199" s="474"/>
      <c r="Q199" s="47">
        <f t="shared" si="82"/>
        <v>18483450.698276881</v>
      </c>
      <c r="R199" s="470"/>
      <c r="S199" s="475"/>
      <c r="T199" s="475"/>
      <c r="U199" s="476"/>
      <c r="V199" s="470"/>
      <c r="W199" s="475"/>
      <c r="X199" s="475"/>
      <c r="Y199" s="476"/>
      <c r="Z199" s="470"/>
      <c r="AA199" s="475"/>
      <c r="AB199" s="475"/>
      <c r="AC199" s="476"/>
      <c r="AD199" s="117">
        <f t="shared" si="89"/>
        <v>0</v>
      </c>
      <c r="AE199" s="477">
        <f t="shared" si="88"/>
        <v>3642192.7311768979</v>
      </c>
      <c r="AF199" s="478"/>
      <c r="AG199" s="478"/>
      <c r="AH199" s="479"/>
      <c r="AI199" s="474">
        <f t="shared" si="68"/>
        <v>18483450.698276881</v>
      </c>
      <c r="AJ199" s="480"/>
      <c r="AK199" s="480"/>
      <c r="AL199" s="480"/>
      <c r="AM199" s="481"/>
      <c r="AN199" s="482">
        <f t="shared" si="69"/>
        <v>1</v>
      </c>
      <c r="AO199" s="483"/>
      <c r="AP199" s="484"/>
      <c r="AQ199" s="26"/>
      <c r="AR199" s="26"/>
      <c r="AS199" s="26"/>
      <c r="AT199" s="469"/>
      <c r="AU199" s="469"/>
      <c r="AV199" s="469"/>
      <c r="AW199" s="469"/>
      <c r="AX199" s="27"/>
      <c r="AY199" s="27">
        <f t="shared" si="70"/>
        <v>0</v>
      </c>
      <c r="AZ199" s="27">
        <f t="shared" si="83"/>
        <v>0</v>
      </c>
      <c r="BA199" s="27">
        <f t="shared" si="84"/>
        <v>0</v>
      </c>
      <c r="BB199" s="27">
        <f t="shared" si="71"/>
        <v>0</v>
      </c>
      <c r="BC199" s="27">
        <f t="shared" si="72"/>
        <v>0</v>
      </c>
      <c r="BD199" s="27">
        <f t="shared" si="73"/>
        <v>69225.146477044153</v>
      </c>
      <c r="BE199" s="27">
        <f t="shared" si="74"/>
        <v>15460.563203961603</v>
      </c>
      <c r="BF199" s="27">
        <f t="shared" si="75"/>
        <v>0</v>
      </c>
      <c r="BG199" s="27"/>
      <c r="BH199" s="27"/>
      <c r="BI199" s="65">
        <f>BI195</f>
        <v>1</v>
      </c>
      <c r="BJ199" s="66">
        <f>BJ195</f>
        <v>0.95</v>
      </c>
      <c r="BK199" s="59">
        <f>BK195</f>
        <v>1.1000000000000001</v>
      </c>
      <c r="BL199" s="66">
        <f>BL195</f>
        <v>1.27</v>
      </c>
      <c r="BM199" s="67">
        <f>BM195</f>
        <v>1.27</v>
      </c>
      <c r="BN199" s="61"/>
      <c r="BO199" s="61" t="str">
        <f t="shared" si="85"/>
        <v xml:space="preserve"> </v>
      </c>
      <c r="BP199" s="62" t="str">
        <f t="shared" si="76"/>
        <v xml:space="preserve"> </v>
      </c>
      <c r="BQ199" s="62" t="e">
        <f t="shared" si="77"/>
        <v>#VALUE!</v>
      </c>
      <c r="BR199" s="63">
        <f t="shared" si="78"/>
        <v>1</v>
      </c>
      <c r="BS199" s="64">
        <f t="shared" si="86"/>
        <v>1</v>
      </c>
      <c r="BT199" s="60">
        <f t="shared" si="79"/>
        <v>84685.709681005756</v>
      </c>
      <c r="BU199" s="33"/>
    </row>
    <row r="200" spans="2:73" s="22" customFormat="1" ht="13.5" x14ac:dyDescent="0.15">
      <c r="B200" s="593"/>
      <c r="C200" s="587">
        <v>180</v>
      </c>
      <c r="D200" s="588"/>
      <c r="E200" s="589">
        <f t="shared" si="93"/>
        <v>84685.709681005756</v>
      </c>
      <c r="F200" s="590"/>
      <c r="G200" s="590"/>
      <c r="H200" s="591"/>
      <c r="I200" s="578">
        <f t="shared" si="80"/>
        <v>69282.834099108353</v>
      </c>
      <c r="J200" s="590"/>
      <c r="K200" s="590"/>
      <c r="L200" s="591"/>
      <c r="M200" s="592">
        <f t="shared" si="81"/>
        <v>15402.8755818974</v>
      </c>
      <c r="N200" s="592"/>
      <c r="O200" s="592"/>
      <c r="P200" s="592"/>
      <c r="Q200" s="47">
        <f t="shared" si="82"/>
        <v>18414167.864177771</v>
      </c>
      <c r="R200" s="578">
        <f>IF((AD194-V194)&lt;0,AD194+Z200,IF(AD194-V194&lt;V194,AD194+Z200,R194))</f>
        <v>0</v>
      </c>
      <c r="S200" s="579"/>
      <c r="T200" s="579"/>
      <c r="U200" s="580"/>
      <c r="V200" s="578">
        <f>IF((AD194-V194)&lt;0,AD194,IF((AD194-V194)&gt;=0,R200-Z200))</f>
        <v>0</v>
      </c>
      <c r="W200" s="579"/>
      <c r="X200" s="579"/>
      <c r="Y200" s="580"/>
      <c r="Z200" s="578">
        <f>IF(AD194&gt;0,AD194*AN200/100/2,0)</f>
        <v>0</v>
      </c>
      <c r="AA200" s="579"/>
      <c r="AB200" s="579"/>
      <c r="AC200" s="580"/>
      <c r="AD200" s="120">
        <f t="shared" si="89"/>
        <v>0</v>
      </c>
      <c r="AE200" s="581">
        <f t="shared" si="88"/>
        <v>3657595.6067587952</v>
      </c>
      <c r="AF200" s="582"/>
      <c r="AG200" s="582"/>
      <c r="AH200" s="583"/>
      <c r="AI200" s="604">
        <f t="shared" si="68"/>
        <v>18414167.864177771</v>
      </c>
      <c r="AJ200" s="610"/>
      <c r="AK200" s="610"/>
      <c r="AL200" s="610"/>
      <c r="AM200" s="611"/>
      <c r="AN200" s="584">
        <f t="shared" si="69"/>
        <v>1</v>
      </c>
      <c r="AO200" s="585"/>
      <c r="AP200" s="586"/>
      <c r="AQ200" s="25"/>
      <c r="AR200" s="25"/>
      <c r="AS200" s="25"/>
      <c r="AT200" s="469"/>
      <c r="AU200" s="469"/>
      <c r="AV200" s="469"/>
      <c r="AW200" s="469"/>
      <c r="AX200" s="27"/>
      <c r="AY200" s="27">
        <f t="shared" si="70"/>
        <v>0</v>
      </c>
      <c r="AZ200" s="27">
        <f t="shared" si="83"/>
        <v>0</v>
      </c>
      <c r="BA200" s="27">
        <f t="shared" si="84"/>
        <v>0</v>
      </c>
      <c r="BB200" s="27">
        <f t="shared" si="71"/>
        <v>0</v>
      </c>
      <c r="BC200" s="27">
        <f t="shared" si="72"/>
        <v>0</v>
      </c>
      <c r="BD200" s="27">
        <f t="shared" si="73"/>
        <v>69282.834099108353</v>
      </c>
      <c r="BE200" s="27">
        <f t="shared" si="74"/>
        <v>15402.8755818974</v>
      </c>
      <c r="BF200" s="27">
        <f t="shared" si="75"/>
        <v>0</v>
      </c>
      <c r="BG200" s="27"/>
      <c r="BH200" s="27"/>
      <c r="BI200" s="65">
        <f>BI195</f>
        <v>1</v>
      </c>
      <c r="BJ200" s="66">
        <f>BJ195</f>
        <v>0.95</v>
      </c>
      <c r="BK200" s="59">
        <f>BK195</f>
        <v>1.1000000000000001</v>
      </c>
      <c r="BL200" s="66">
        <f>BL195</f>
        <v>1.27</v>
      </c>
      <c r="BM200" s="67">
        <f>BM195</f>
        <v>1.27</v>
      </c>
      <c r="BN200" s="61"/>
      <c r="BO200" s="61" t="str">
        <f t="shared" si="85"/>
        <v xml:space="preserve"> </v>
      </c>
      <c r="BP200" s="62" t="str">
        <f t="shared" si="76"/>
        <v xml:space="preserve"> </v>
      </c>
      <c r="BQ200" s="62" t="e">
        <f t="shared" si="77"/>
        <v>#VALUE!</v>
      </c>
      <c r="BR200" s="63">
        <f t="shared" si="78"/>
        <v>1</v>
      </c>
      <c r="BS200" s="64">
        <f t="shared" si="86"/>
        <v>1</v>
      </c>
      <c r="BT200" s="60">
        <f t="shared" si="79"/>
        <v>84685.709681005756</v>
      </c>
      <c r="BU200" s="33"/>
    </row>
    <row r="201" spans="2:73" s="22" customFormat="1" ht="13.5" x14ac:dyDescent="0.15">
      <c r="B201" s="562">
        <v>16</v>
      </c>
      <c r="C201" s="565">
        <v>181</v>
      </c>
      <c r="D201" s="566"/>
      <c r="E201" s="569">
        <f>IF(AI200&lt;=0,0,AS201)</f>
        <v>84685.709681005654</v>
      </c>
      <c r="F201" s="569"/>
      <c r="G201" s="569"/>
      <c r="H201" s="570"/>
      <c r="I201" s="568">
        <f t="shared" si="80"/>
        <v>69340.569794190844</v>
      </c>
      <c r="J201" s="569"/>
      <c r="K201" s="569"/>
      <c r="L201" s="570"/>
      <c r="M201" s="571">
        <f t="shared" si="81"/>
        <v>15345.13988681481</v>
      </c>
      <c r="N201" s="571"/>
      <c r="O201" s="571"/>
      <c r="P201" s="571"/>
      <c r="Q201" s="30">
        <f t="shared" si="82"/>
        <v>18344827.294383582</v>
      </c>
      <c r="R201" s="568"/>
      <c r="S201" s="572"/>
      <c r="T201" s="572"/>
      <c r="U201" s="573"/>
      <c r="V201" s="568"/>
      <c r="W201" s="572"/>
      <c r="X201" s="572"/>
      <c r="Y201" s="573"/>
      <c r="Z201" s="568"/>
      <c r="AA201" s="572"/>
      <c r="AB201" s="572"/>
      <c r="AC201" s="573"/>
      <c r="AD201" s="119">
        <f t="shared" si="89"/>
        <v>0</v>
      </c>
      <c r="AE201" s="568">
        <f t="shared" si="88"/>
        <v>3672940.7466456098</v>
      </c>
      <c r="AF201" s="569"/>
      <c r="AG201" s="569"/>
      <c r="AH201" s="570"/>
      <c r="AI201" s="568">
        <f t="shared" si="68"/>
        <v>18344827.294383582</v>
      </c>
      <c r="AJ201" s="569"/>
      <c r="AK201" s="569"/>
      <c r="AL201" s="569"/>
      <c r="AM201" s="574"/>
      <c r="AN201" s="575">
        <f t="shared" si="69"/>
        <v>1</v>
      </c>
      <c r="AO201" s="576"/>
      <c r="AP201" s="577"/>
      <c r="AQ201" s="52">
        <f>PMT(AN201/100/12,($I$5-B189)*12-$AX$19,-AI200+AD200)</f>
        <v>84685.709681005654</v>
      </c>
      <c r="AR201" s="53">
        <f>E200*1.25</f>
        <v>105857.13710125719</v>
      </c>
      <c r="AS201" s="53">
        <f>IF(AQ201&gt;AR201,AR201,AQ201)</f>
        <v>84685.709681005654</v>
      </c>
      <c r="AT201" s="469"/>
      <c r="AU201" s="469"/>
      <c r="AV201" s="469"/>
      <c r="AW201" s="469"/>
      <c r="AX201" s="27"/>
      <c r="AY201" s="27">
        <f t="shared" si="70"/>
        <v>0</v>
      </c>
      <c r="AZ201" s="27">
        <f t="shared" si="83"/>
        <v>0</v>
      </c>
      <c r="BA201" s="27">
        <f t="shared" si="84"/>
        <v>0</v>
      </c>
      <c r="BB201" s="27">
        <f t="shared" si="71"/>
        <v>0</v>
      </c>
      <c r="BC201" s="27">
        <f t="shared" si="72"/>
        <v>0</v>
      </c>
      <c r="BD201" s="27">
        <f t="shared" si="73"/>
        <v>69340.569794190844</v>
      </c>
      <c r="BE201" s="27">
        <f t="shared" si="74"/>
        <v>15345.13988681481</v>
      </c>
      <c r="BF201" s="27">
        <f t="shared" si="75"/>
        <v>0</v>
      </c>
      <c r="BG201" s="27"/>
      <c r="BH201" s="27"/>
      <c r="BI201" s="72">
        <f>BL7</f>
        <v>1</v>
      </c>
      <c r="BJ201" s="72">
        <f>BM7</f>
        <v>0.95</v>
      </c>
      <c r="BK201" s="72">
        <f t="shared" ref="BK201:BL201" si="98">BK195</f>
        <v>1.1000000000000001</v>
      </c>
      <c r="BL201" s="72">
        <f t="shared" si="98"/>
        <v>1.27</v>
      </c>
      <c r="BM201" s="73">
        <f>BM195</f>
        <v>1.27</v>
      </c>
      <c r="BN201" s="61"/>
      <c r="BO201" s="61" t="str">
        <f t="shared" si="85"/>
        <v xml:space="preserve"> </v>
      </c>
      <c r="BP201" s="62" t="str">
        <f t="shared" si="76"/>
        <v xml:space="preserve"> </v>
      </c>
      <c r="BQ201" s="62" t="e">
        <f t="shared" si="77"/>
        <v>#VALUE!</v>
      </c>
      <c r="BR201" s="63">
        <f t="shared" si="78"/>
        <v>1</v>
      </c>
      <c r="BS201" s="64">
        <f t="shared" si="86"/>
        <v>1</v>
      </c>
      <c r="BT201" s="60">
        <f t="shared" si="79"/>
        <v>84685.709681005654</v>
      </c>
      <c r="BU201" s="33"/>
    </row>
    <row r="202" spans="2:73" s="22" customFormat="1" ht="13.5" x14ac:dyDescent="0.15">
      <c r="B202" s="563"/>
      <c r="C202" s="535">
        <v>182</v>
      </c>
      <c r="D202" s="536"/>
      <c r="E202" s="537">
        <f t="shared" ref="E202:E233" si="99">IF(Q201=0,0,IF(Q201&lt;E201,Q201+M202,E201))</f>
        <v>84685.709681005654</v>
      </c>
      <c r="F202" s="486"/>
      <c r="G202" s="486"/>
      <c r="H202" s="538"/>
      <c r="I202" s="485">
        <f t="shared" si="80"/>
        <v>69398.353602352669</v>
      </c>
      <c r="J202" s="486"/>
      <c r="K202" s="486"/>
      <c r="L202" s="538"/>
      <c r="M202" s="539">
        <f t="shared" si="81"/>
        <v>15287.356078652985</v>
      </c>
      <c r="N202" s="539"/>
      <c r="O202" s="539"/>
      <c r="P202" s="539"/>
      <c r="Q202" s="121">
        <f t="shared" si="82"/>
        <v>18275428.940781228</v>
      </c>
      <c r="R202" s="485"/>
      <c r="S202" s="530"/>
      <c r="T202" s="530"/>
      <c r="U202" s="531"/>
      <c r="V202" s="485"/>
      <c r="W202" s="530"/>
      <c r="X202" s="530"/>
      <c r="Y202" s="531"/>
      <c r="Z202" s="485"/>
      <c r="AA202" s="530"/>
      <c r="AB202" s="530"/>
      <c r="AC202" s="531"/>
      <c r="AD202" s="118">
        <f t="shared" si="89"/>
        <v>0</v>
      </c>
      <c r="AE202" s="532">
        <f t="shared" si="88"/>
        <v>3688228.102724263</v>
      </c>
      <c r="AF202" s="533"/>
      <c r="AG202" s="533"/>
      <c r="AH202" s="534"/>
      <c r="AI202" s="485">
        <f t="shared" si="68"/>
        <v>18275428.940781228</v>
      </c>
      <c r="AJ202" s="486"/>
      <c r="AK202" s="486"/>
      <c r="AL202" s="486"/>
      <c r="AM202" s="487"/>
      <c r="AN202" s="527">
        <f t="shared" si="69"/>
        <v>1</v>
      </c>
      <c r="AO202" s="528"/>
      <c r="AP202" s="529"/>
      <c r="AQ202" s="26"/>
      <c r="AR202" s="26"/>
      <c r="AS202" s="26"/>
      <c r="AT202" s="469"/>
      <c r="AU202" s="469"/>
      <c r="AV202" s="469"/>
      <c r="AW202" s="469"/>
      <c r="AX202" s="27"/>
      <c r="AY202" s="27">
        <f t="shared" si="70"/>
        <v>0</v>
      </c>
      <c r="AZ202" s="27">
        <f t="shared" si="83"/>
        <v>0</v>
      </c>
      <c r="BA202" s="27">
        <f t="shared" si="84"/>
        <v>0</v>
      </c>
      <c r="BB202" s="27">
        <f t="shared" si="71"/>
        <v>0</v>
      </c>
      <c r="BC202" s="27">
        <f t="shared" si="72"/>
        <v>0</v>
      </c>
      <c r="BD202" s="27">
        <f t="shared" si="73"/>
        <v>69398.353602352669</v>
      </c>
      <c r="BE202" s="27">
        <f t="shared" si="74"/>
        <v>15287.356078652985</v>
      </c>
      <c r="BF202" s="27">
        <f t="shared" si="75"/>
        <v>0</v>
      </c>
      <c r="BG202" s="27"/>
      <c r="BH202" s="27"/>
      <c r="BI202" s="65">
        <f>BI201</f>
        <v>1</v>
      </c>
      <c r="BJ202" s="66">
        <f>BJ201</f>
        <v>0.95</v>
      </c>
      <c r="BK202" s="59">
        <f>BK201</f>
        <v>1.1000000000000001</v>
      </c>
      <c r="BL202" s="66">
        <f>BL201</f>
        <v>1.27</v>
      </c>
      <c r="BM202" s="67">
        <f>BM201</f>
        <v>1.27</v>
      </c>
      <c r="BN202" s="61"/>
      <c r="BO202" s="61" t="str">
        <f t="shared" si="85"/>
        <v xml:space="preserve"> </v>
      </c>
      <c r="BP202" s="62" t="str">
        <f t="shared" si="76"/>
        <v xml:space="preserve"> </v>
      </c>
      <c r="BQ202" s="62" t="e">
        <f t="shared" si="77"/>
        <v>#VALUE!</v>
      </c>
      <c r="BR202" s="63">
        <f t="shared" si="78"/>
        <v>1</v>
      </c>
      <c r="BS202" s="64">
        <f t="shared" si="86"/>
        <v>1</v>
      </c>
      <c r="BT202" s="60">
        <f t="shared" si="79"/>
        <v>84685.709681005654</v>
      </c>
      <c r="BU202" s="33"/>
    </row>
    <row r="203" spans="2:73" s="22" customFormat="1" ht="13.5" x14ac:dyDescent="0.15">
      <c r="B203" s="563"/>
      <c r="C203" s="535">
        <v>183</v>
      </c>
      <c r="D203" s="536"/>
      <c r="E203" s="537">
        <f t="shared" si="99"/>
        <v>84685.709681005654</v>
      </c>
      <c r="F203" s="486"/>
      <c r="G203" s="486"/>
      <c r="H203" s="538"/>
      <c r="I203" s="485">
        <f t="shared" si="80"/>
        <v>69456.185563687963</v>
      </c>
      <c r="J203" s="486"/>
      <c r="K203" s="486"/>
      <c r="L203" s="538"/>
      <c r="M203" s="539">
        <f t="shared" si="81"/>
        <v>15229.524117317691</v>
      </c>
      <c r="N203" s="539"/>
      <c r="O203" s="539"/>
      <c r="P203" s="539"/>
      <c r="Q203" s="121">
        <f t="shared" si="82"/>
        <v>18205972.755217541</v>
      </c>
      <c r="R203" s="485"/>
      <c r="S203" s="530"/>
      <c r="T203" s="530"/>
      <c r="U203" s="531"/>
      <c r="V203" s="485"/>
      <c r="W203" s="530"/>
      <c r="X203" s="530"/>
      <c r="Y203" s="531"/>
      <c r="Z203" s="485"/>
      <c r="AA203" s="530"/>
      <c r="AB203" s="530"/>
      <c r="AC203" s="531"/>
      <c r="AD203" s="118">
        <f t="shared" si="89"/>
        <v>0</v>
      </c>
      <c r="AE203" s="532">
        <f t="shared" si="88"/>
        <v>3703457.6268415805</v>
      </c>
      <c r="AF203" s="533"/>
      <c r="AG203" s="533"/>
      <c r="AH203" s="534"/>
      <c r="AI203" s="485">
        <f t="shared" si="68"/>
        <v>18205972.755217541</v>
      </c>
      <c r="AJ203" s="486"/>
      <c r="AK203" s="486"/>
      <c r="AL203" s="486"/>
      <c r="AM203" s="487"/>
      <c r="AN203" s="527">
        <f t="shared" si="69"/>
        <v>1</v>
      </c>
      <c r="AO203" s="528"/>
      <c r="AP203" s="529"/>
      <c r="AQ203" s="26"/>
      <c r="AR203" s="26"/>
      <c r="AS203" s="26"/>
      <c r="AT203" s="469"/>
      <c r="AU203" s="469"/>
      <c r="AV203" s="469"/>
      <c r="AW203" s="469"/>
      <c r="AX203" s="27"/>
      <c r="AY203" s="27">
        <f t="shared" si="70"/>
        <v>0</v>
      </c>
      <c r="AZ203" s="27">
        <f t="shared" si="83"/>
        <v>0</v>
      </c>
      <c r="BA203" s="27">
        <f t="shared" si="84"/>
        <v>0</v>
      </c>
      <c r="BB203" s="27">
        <f t="shared" si="71"/>
        <v>0</v>
      </c>
      <c r="BC203" s="27">
        <f t="shared" si="72"/>
        <v>0</v>
      </c>
      <c r="BD203" s="27">
        <f t="shared" si="73"/>
        <v>69456.185563687963</v>
      </c>
      <c r="BE203" s="27">
        <f t="shared" si="74"/>
        <v>15229.524117317691</v>
      </c>
      <c r="BF203" s="27">
        <f t="shared" si="75"/>
        <v>0</v>
      </c>
      <c r="BG203" s="27"/>
      <c r="BH203" s="27"/>
      <c r="BI203" s="65">
        <f>BI201</f>
        <v>1</v>
      </c>
      <c r="BJ203" s="66">
        <f>BJ201</f>
        <v>0.95</v>
      </c>
      <c r="BK203" s="59">
        <f>BK201</f>
        <v>1.1000000000000001</v>
      </c>
      <c r="BL203" s="66">
        <f>BL201</f>
        <v>1.27</v>
      </c>
      <c r="BM203" s="67">
        <f>BM201</f>
        <v>1.27</v>
      </c>
      <c r="BN203" s="61"/>
      <c r="BO203" s="61" t="str">
        <f t="shared" si="85"/>
        <v xml:space="preserve"> </v>
      </c>
      <c r="BP203" s="62" t="str">
        <f t="shared" si="76"/>
        <v xml:space="preserve"> </v>
      </c>
      <c r="BQ203" s="62" t="e">
        <f t="shared" si="77"/>
        <v>#VALUE!</v>
      </c>
      <c r="BR203" s="63">
        <f t="shared" si="78"/>
        <v>1</v>
      </c>
      <c r="BS203" s="64">
        <f t="shared" si="86"/>
        <v>1</v>
      </c>
      <c r="BT203" s="60">
        <f t="shared" si="79"/>
        <v>84685.709681005654</v>
      </c>
      <c r="BU203" s="33"/>
    </row>
    <row r="204" spans="2:73" s="22" customFormat="1" ht="13.5" x14ac:dyDescent="0.15">
      <c r="B204" s="563"/>
      <c r="C204" s="535">
        <v>184</v>
      </c>
      <c r="D204" s="536"/>
      <c r="E204" s="537">
        <f t="shared" si="99"/>
        <v>84685.709681005654</v>
      </c>
      <c r="F204" s="486"/>
      <c r="G204" s="486"/>
      <c r="H204" s="538"/>
      <c r="I204" s="485">
        <f t="shared" si="80"/>
        <v>69514.065718324375</v>
      </c>
      <c r="J204" s="486"/>
      <c r="K204" s="486"/>
      <c r="L204" s="538"/>
      <c r="M204" s="539">
        <f t="shared" si="81"/>
        <v>15171.643962681284</v>
      </c>
      <c r="N204" s="539"/>
      <c r="O204" s="539"/>
      <c r="P204" s="539"/>
      <c r="Q204" s="121">
        <f t="shared" si="82"/>
        <v>18136458.689499218</v>
      </c>
      <c r="R204" s="485"/>
      <c r="S204" s="530"/>
      <c r="T204" s="530"/>
      <c r="U204" s="531"/>
      <c r="V204" s="485"/>
      <c r="W204" s="530"/>
      <c r="X204" s="530"/>
      <c r="Y204" s="531"/>
      <c r="Z204" s="485"/>
      <c r="AA204" s="530"/>
      <c r="AB204" s="530"/>
      <c r="AC204" s="531"/>
      <c r="AD204" s="118">
        <f t="shared" si="89"/>
        <v>0</v>
      </c>
      <c r="AE204" s="532">
        <f t="shared" si="88"/>
        <v>3718629.2708042618</v>
      </c>
      <c r="AF204" s="533"/>
      <c r="AG204" s="533"/>
      <c r="AH204" s="534"/>
      <c r="AI204" s="485">
        <f t="shared" si="68"/>
        <v>18136458.689499218</v>
      </c>
      <c r="AJ204" s="486"/>
      <c r="AK204" s="486"/>
      <c r="AL204" s="486"/>
      <c r="AM204" s="487"/>
      <c r="AN204" s="527">
        <f t="shared" si="69"/>
        <v>1</v>
      </c>
      <c r="AO204" s="528"/>
      <c r="AP204" s="529"/>
      <c r="AQ204" s="26"/>
      <c r="AR204" s="26"/>
      <c r="AS204" s="26"/>
      <c r="AT204" s="469"/>
      <c r="AU204" s="469"/>
      <c r="AV204" s="469"/>
      <c r="AW204" s="469"/>
      <c r="AX204" s="27"/>
      <c r="AY204" s="27">
        <f t="shared" si="70"/>
        <v>0</v>
      </c>
      <c r="AZ204" s="27">
        <f t="shared" si="83"/>
        <v>0</v>
      </c>
      <c r="BA204" s="27">
        <f t="shared" si="84"/>
        <v>0</v>
      </c>
      <c r="BB204" s="27">
        <f t="shared" si="71"/>
        <v>0</v>
      </c>
      <c r="BC204" s="27">
        <f t="shared" si="72"/>
        <v>0</v>
      </c>
      <c r="BD204" s="27">
        <f t="shared" si="73"/>
        <v>69514.065718324375</v>
      </c>
      <c r="BE204" s="27">
        <f t="shared" si="74"/>
        <v>15171.643962681284</v>
      </c>
      <c r="BF204" s="27">
        <f t="shared" si="75"/>
        <v>0</v>
      </c>
      <c r="BG204" s="27"/>
      <c r="BH204" s="27"/>
      <c r="BI204" s="65">
        <f>BI201</f>
        <v>1</v>
      </c>
      <c r="BJ204" s="66">
        <f>BJ201</f>
        <v>0.95</v>
      </c>
      <c r="BK204" s="59">
        <f>BK201</f>
        <v>1.1000000000000001</v>
      </c>
      <c r="BL204" s="66">
        <f>BL201</f>
        <v>1.27</v>
      </c>
      <c r="BM204" s="67">
        <f>BM201</f>
        <v>1.27</v>
      </c>
      <c r="BN204" s="61"/>
      <c r="BO204" s="61" t="str">
        <f t="shared" si="85"/>
        <v xml:space="preserve"> </v>
      </c>
      <c r="BP204" s="62" t="str">
        <f t="shared" si="76"/>
        <v xml:space="preserve"> </v>
      </c>
      <c r="BQ204" s="62" t="e">
        <f t="shared" si="77"/>
        <v>#VALUE!</v>
      </c>
      <c r="BR204" s="63">
        <f t="shared" si="78"/>
        <v>1</v>
      </c>
      <c r="BS204" s="64">
        <f t="shared" si="86"/>
        <v>1</v>
      </c>
      <c r="BT204" s="60">
        <f t="shared" si="79"/>
        <v>84685.709681005654</v>
      </c>
      <c r="BU204" s="33"/>
    </row>
    <row r="205" spans="2:73" s="22" customFormat="1" ht="13.5" x14ac:dyDescent="0.15">
      <c r="B205" s="563"/>
      <c r="C205" s="535">
        <v>185</v>
      </c>
      <c r="D205" s="536"/>
      <c r="E205" s="537">
        <f t="shared" si="99"/>
        <v>84685.709681005654</v>
      </c>
      <c r="F205" s="486"/>
      <c r="G205" s="486"/>
      <c r="H205" s="538"/>
      <c r="I205" s="485">
        <f t="shared" si="80"/>
        <v>69571.994106422964</v>
      </c>
      <c r="J205" s="486"/>
      <c r="K205" s="486"/>
      <c r="L205" s="538"/>
      <c r="M205" s="539">
        <f t="shared" si="81"/>
        <v>15113.715574582682</v>
      </c>
      <c r="N205" s="539"/>
      <c r="O205" s="539"/>
      <c r="P205" s="539"/>
      <c r="Q205" s="121">
        <f t="shared" si="82"/>
        <v>18066886.695392795</v>
      </c>
      <c r="R205" s="485"/>
      <c r="S205" s="530"/>
      <c r="T205" s="530"/>
      <c r="U205" s="531"/>
      <c r="V205" s="485"/>
      <c r="W205" s="530"/>
      <c r="X205" s="530"/>
      <c r="Y205" s="531"/>
      <c r="Z205" s="485"/>
      <c r="AA205" s="530"/>
      <c r="AB205" s="530"/>
      <c r="AC205" s="531"/>
      <c r="AD205" s="118">
        <f t="shared" si="89"/>
        <v>0</v>
      </c>
      <c r="AE205" s="532">
        <f t="shared" si="88"/>
        <v>3733742.9863788444</v>
      </c>
      <c r="AF205" s="533"/>
      <c r="AG205" s="533"/>
      <c r="AH205" s="534"/>
      <c r="AI205" s="485">
        <f t="shared" si="68"/>
        <v>18066886.695392795</v>
      </c>
      <c r="AJ205" s="486"/>
      <c r="AK205" s="486"/>
      <c r="AL205" s="486"/>
      <c r="AM205" s="487"/>
      <c r="AN205" s="527">
        <f t="shared" si="69"/>
        <v>1</v>
      </c>
      <c r="AO205" s="528"/>
      <c r="AP205" s="529"/>
      <c r="AQ205" s="26"/>
      <c r="AR205" s="26"/>
      <c r="AS205" s="26"/>
      <c r="AT205" s="469"/>
      <c r="AU205" s="469"/>
      <c r="AV205" s="469"/>
      <c r="AW205" s="469"/>
      <c r="AX205" s="27"/>
      <c r="AY205" s="27">
        <f t="shared" si="70"/>
        <v>0</v>
      </c>
      <c r="AZ205" s="27">
        <f t="shared" si="83"/>
        <v>0</v>
      </c>
      <c r="BA205" s="27">
        <f t="shared" si="84"/>
        <v>0</v>
      </c>
      <c r="BB205" s="27">
        <f t="shared" si="71"/>
        <v>0</v>
      </c>
      <c r="BC205" s="27">
        <f t="shared" si="72"/>
        <v>0</v>
      </c>
      <c r="BD205" s="27">
        <f t="shared" si="73"/>
        <v>69571.994106422964</v>
      </c>
      <c r="BE205" s="27">
        <f t="shared" si="74"/>
        <v>15113.715574582682</v>
      </c>
      <c r="BF205" s="27">
        <f t="shared" si="75"/>
        <v>0</v>
      </c>
      <c r="BG205" s="27"/>
      <c r="BH205" s="27"/>
      <c r="BI205" s="65">
        <f>BI201</f>
        <v>1</v>
      </c>
      <c r="BJ205" s="66">
        <f>BJ201</f>
        <v>0.95</v>
      </c>
      <c r="BK205" s="59">
        <f>BK201</f>
        <v>1.1000000000000001</v>
      </c>
      <c r="BL205" s="66">
        <f>BL201</f>
        <v>1.27</v>
      </c>
      <c r="BM205" s="67">
        <f>BM201</f>
        <v>1.27</v>
      </c>
      <c r="BN205" s="61"/>
      <c r="BO205" s="61" t="str">
        <f t="shared" si="85"/>
        <v xml:space="preserve"> </v>
      </c>
      <c r="BP205" s="62" t="str">
        <f t="shared" si="76"/>
        <v xml:space="preserve"> </v>
      </c>
      <c r="BQ205" s="62" t="e">
        <f t="shared" si="77"/>
        <v>#VALUE!</v>
      </c>
      <c r="BR205" s="63">
        <f t="shared" si="78"/>
        <v>1</v>
      </c>
      <c r="BS205" s="64">
        <f t="shared" si="86"/>
        <v>1</v>
      </c>
      <c r="BT205" s="60">
        <f t="shared" si="79"/>
        <v>84685.709681005654</v>
      </c>
      <c r="BU205" s="33"/>
    </row>
    <row r="206" spans="2:73" s="22" customFormat="1" ht="13.5" x14ac:dyDescent="0.15">
      <c r="B206" s="563"/>
      <c r="C206" s="535">
        <v>186</v>
      </c>
      <c r="D206" s="536"/>
      <c r="E206" s="537">
        <f t="shared" si="99"/>
        <v>84685.709681005654</v>
      </c>
      <c r="F206" s="486"/>
      <c r="G206" s="486"/>
      <c r="H206" s="538"/>
      <c r="I206" s="485">
        <f t="shared" si="80"/>
        <v>69629.970768178318</v>
      </c>
      <c r="J206" s="486"/>
      <c r="K206" s="486"/>
      <c r="L206" s="538"/>
      <c r="M206" s="539">
        <f t="shared" si="81"/>
        <v>15055.738912827328</v>
      </c>
      <c r="N206" s="539"/>
      <c r="O206" s="539"/>
      <c r="P206" s="539"/>
      <c r="Q206" s="121">
        <f t="shared" si="82"/>
        <v>17997256.724624615</v>
      </c>
      <c r="R206" s="485">
        <f>IF(AD200&lt;=0,0,AS206)</f>
        <v>0</v>
      </c>
      <c r="S206" s="486"/>
      <c r="T206" s="486"/>
      <c r="U206" s="538"/>
      <c r="V206" s="485">
        <f>IF((AD200-V200)&lt;0,AD200,IF((AD200-V200)&gt;=0,R206-Z206))</f>
        <v>0</v>
      </c>
      <c r="W206" s="530"/>
      <c r="X206" s="530"/>
      <c r="Y206" s="531"/>
      <c r="Z206" s="485">
        <f>IF(AD200&gt;0,AD200*AN206/100/2,0)</f>
        <v>0</v>
      </c>
      <c r="AA206" s="530"/>
      <c r="AB206" s="530"/>
      <c r="AC206" s="531"/>
      <c r="AD206" s="118">
        <f t="shared" si="89"/>
        <v>0</v>
      </c>
      <c r="AE206" s="532">
        <f t="shared" si="88"/>
        <v>3748798.7252916717</v>
      </c>
      <c r="AF206" s="533"/>
      <c r="AG206" s="533"/>
      <c r="AH206" s="534"/>
      <c r="AI206" s="485">
        <f t="shared" si="68"/>
        <v>17997256.724624615</v>
      </c>
      <c r="AJ206" s="486"/>
      <c r="AK206" s="486"/>
      <c r="AL206" s="486"/>
      <c r="AM206" s="487"/>
      <c r="AN206" s="527">
        <f t="shared" si="69"/>
        <v>1</v>
      </c>
      <c r="AO206" s="528"/>
      <c r="AP206" s="529"/>
      <c r="AQ206" s="28">
        <f>PMT(AN206/100/2,($I$5-B189)*2-$AX$19,-AD200)</f>
        <v>0</v>
      </c>
      <c r="AR206" s="27">
        <f>R200*1.25</f>
        <v>0</v>
      </c>
      <c r="AS206" s="27">
        <f>IF(AQ206&gt;AR206,AR206,AQ206)</f>
        <v>0</v>
      </c>
      <c r="AT206" s="469"/>
      <c r="AU206" s="469"/>
      <c r="AV206" s="469"/>
      <c r="AW206" s="469"/>
      <c r="AX206" s="27"/>
      <c r="AY206" s="27">
        <f t="shared" si="70"/>
        <v>0</v>
      </c>
      <c r="AZ206" s="27">
        <f t="shared" si="83"/>
        <v>0</v>
      </c>
      <c r="BA206" s="27">
        <f t="shared" si="84"/>
        <v>0</v>
      </c>
      <c r="BB206" s="27">
        <f t="shared" si="71"/>
        <v>0</v>
      </c>
      <c r="BC206" s="27">
        <f t="shared" si="72"/>
        <v>0</v>
      </c>
      <c r="BD206" s="27">
        <f t="shared" si="73"/>
        <v>69629.970768178318</v>
      </c>
      <c r="BE206" s="27">
        <f t="shared" si="74"/>
        <v>15055.738912827328</v>
      </c>
      <c r="BF206" s="27">
        <f t="shared" si="75"/>
        <v>0</v>
      </c>
      <c r="BG206" s="27"/>
      <c r="BH206" s="27"/>
      <c r="BI206" s="65">
        <f>BI201</f>
        <v>1</v>
      </c>
      <c r="BJ206" s="66">
        <f>BJ201</f>
        <v>0.95</v>
      </c>
      <c r="BK206" s="59">
        <f>BK201</f>
        <v>1.1000000000000001</v>
      </c>
      <c r="BL206" s="66">
        <f>BL201</f>
        <v>1.27</v>
      </c>
      <c r="BM206" s="67">
        <f>BM201</f>
        <v>1.27</v>
      </c>
      <c r="BN206" s="61"/>
      <c r="BO206" s="61" t="str">
        <f t="shared" si="85"/>
        <v xml:space="preserve"> </v>
      </c>
      <c r="BP206" s="62" t="str">
        <f t="shared" si="76"/>
        <v xml:space="preserve"> </v>
      </c>
      <c r="BQ206" s="62" t="e">
        <f t="shared" si="77"/>
        <v>#VALUE!</v>
      </c>
      <c r="BR206" s="63">
        <f t="shared" si="78"/>
        <v>1</v>
      </c>
      <c r="BS206" s="64">
        <f t="shared" si="86"/>
        <v>1</v>
      </c>
      <c r="BT206" s="60">
        <f t="shared" si="79"/>
        <v>84685.709681005654</v>
      </c>
      <c r="BU206" s="33"/>
    </row>
    <row r="207" spans="2:73" s="22" customFormat="1" ht="13.5" x14ac:dyDescent="0.15">
      <c r="B207" s="563"/>
      <c r="C207" s="535">
        <v>187</v>
      </c>
      <c r="D207" s="536"/>
      <c r="E207" s="537">
        <f t="shared" si="99"/>
        <v>84685.709681005654</v>
      </c>
      <c r="F207" s="486"/>
      <c r="G207" s="486"/>
      <c r="H207" s="538"/>
      <c r="I207" s="485">
        <f t="shared" si="80"/>
        <v>69687.995743818479</v>
      </c>
      <c r="J207" s="486"/>
      <c r="K207" s="486"/>
      <c r="L207" s="538"/>
      <c r="M207" s="539">
        <f t="shared" si="81"/>
        <v>14997.71393718718</v>
      </c>
      <c r="N207" s="539"/>
      <c r="O207" s="539"/>
      <c r="P207" s="539"/>
      <c r="Q207" s="121">
        <f t="shared" si="82"/>
        <v>17927568.728880797</v>
      </c>
      <c r="R207" s="485"/>
      <c r="S207" s="530"/>
      <c r="T207" s="530"/>
      <c r="U207" s="531"/>
      <c r="V207" s="532"/>
      <c r="W207" s="607"/>
      <c r="X207" s="607"/>
      <c r="Y207" s="608"/>
      <c r="Z207" s="485"/>
      <c r="AA207" s="530"/>
      <c r="AB207" s="530"/>
      <c r="AC207" s="531"/>
      <c r="AD207" s="118">
        <f t="shared" si="89"/>
        <v>0</v>
      </c>
      <c r="AE207" s="532">
        <f t="shared" si="88"/>
        <v>3763796.4392288588</v>
      </c>
      <c r="AF207" s="533"/>
      <c r="AG207" s="533"/>
      <c r="AH207" s="534"/>
      <c r="AI207" s="485">
        <f t="shared" si="68"/>
        <v>17927568.728880797</v>
      </c>
      <c r="AJ207" s="486"/>
      <c r="AK207" s="486"/>
      <c r="AL207" s="486"/>
      <c r="AM207" s="487"/>
      <c r="AN207" s="527">
        <f t="shared" si="69"/>
        <v>1</v>
      </c>
      <c r="AO207" s="528"/>
      <c r="AP207" s="529"/>
      <c r="AQ207" s="26"/>
      <c r="AR207" s="26"/>
      <c r="AS207" s="26"/>
      <c r="AT207" s="469"/>
      <c r="AU207" s="469"/>
      <c r="AV207" s="469"/>
      <c r="AW207" s="469"/>
      <c r="AX207" s="27"/>
      <c r="AY207" s="27">
        <f t="shared" si="70"/>
        <v>0</v>
      </c>
      <c r="AZ207" s="27">
        <f t="shared" si="83"/>
        <v>0</v>
      </c>
      <c r="BA207" s="27">
        <f t="shared" si="84"/>
        <v>0</v>
      </c>
      <c r="BB207" s="27">
        <f t="shared" si="71"/>
        <v>0</v>
      </c>
      <c r="BC207" s="27">
        <f t="shared" si="72"/>
        <v>0</v>
      </c>
      <c r="BD207" s="27">
        <f t="shared" si="73"/>
        <v>69687.995743818479</v>
      </c>
      <c r="BE207" s="27">
        <f t="shared" si="74"/>
        <v>14997.71393718718</v>
      </c>
      <c r="BF207" s="27">
        <f t="shared" si="75"/>
        <v>0</v>
      </c>
      <c r="BG207" s="27"/>
      <c r="BH207" s="27"/>
      <c r="BI207" s="72">
        <f t="shared" ref="BI207:BL207" si="100">BI201</f>
        <v>1</v>
      </c>
      <c r="BJ207" s="72">
        <f t="shared" si="100"/>
        <v>0.95</v>
      </c>
      <c r="BK207" s="72">
        <f t="shared" si="100"/>
        <v>1.1000000000000001</v>
      </c>
      <c r="BL207" s="72">
        <f t="shared" si="100"/>
        <v>1.27</v>
      </c>
      <c r="BM207" s="73">
        <f>BM201</f>
        <v>1.27</v>
      </c>
      <c r="BN207" s="61"/>
      <c r="BO207" s="61" t="str">
        <f t="shared" si="85"/>
        <v xml:space="preserve"> </v>
      </c>
      <c r="BP207" s="62" t="str">
        <f t="shared" si="76"/>
        <v xml:space="preserve"> </v>
      </c>
      <c r="BQ207" s="62" t="e">
        <f t="shared" si="77"/>
        <v>#VALUE!</v>
      </c>
      <c r="BR207" s="63">
        <f t="shared" si="78"/>
        <v>1</v>
      </c>
      <c r="BS207" s="64">
        <f t="shared" si="86"/>
        <v>1</v>
      </c>
      <c r="BT207" s="60">
        <f t="shared" si="79"/>
        <v>84685.709681005654</v>
      </c>
      <c r="BU207" s="33"/>
    </row>
    <row r="208" spans="2:73" s="22" customFormat="1" ht="13.5" x14ac:dyDescent="0.15">
      <c r="B208" s="563"/>
      <c r="C208" s="535">
        <v>188</v>
      </c>
      <c r="D208" s="536"/>
      <c r="E208" s="537">
        <f t="shared" si="99"/>
        <v>84685.709681005654</v>
      </c>
      <c r="F208" s="486"/>
      <c r="G208" s="486"/>
      <c r="H208" s="538"/>
      <c r="I208" s="485">
        <f t="shared" si="80"/>
        <v>69746.069073604987</v>
      </c>
      <c r="J208" s="486"/>
      <c r="K208" s="486"/>
      <c r="L208" s="538"/>
      <c r="M208" s="539">
        <f t="shared" si="81"/>
        <v>14939.640607400665</v>
      </c>
      <c r="N208" s="539"/>
      <c r="O208" s="539"/>
      <c r="P208" s="539"/>
      <c r="Q208" s="121">
        <f t="shared" si="82"/>
        <v>17857822.65980719</v>
      </c>
      <c r="R208" s="485"/>
      <c r="S208" s="530"/>
      <c r="T208" s="530"/>
      <c r="U208" s="531"/>
      <c r="V208" s="485"/>
      <c r="W208" s="530"/>
      <c r="X208" s="530"/>
      <c r="Y208" s="531"/>
      <c r="Z208" s="485"/>
      <c r="AA208" s="530"/>
      <c r="AB208" s="530"/>
      <c r="AC208" s="531"/>
      <c r="AD208" s="118">
        <f t="shared" si="89"/>
        <v>0</v>
      </c>
      <c r="AE208" s="532">
        <f t="shared" si="88"/>
        <v>3778736.0798362596</v>
      </c>
      <c r="AF208" s="533"/>
      <c r="AG208" s="533"/>
      <c r="AH208" s="534"/>
      <c r="AI208" s="485">
        <f t="shared" si="68"/>
        <v>17857822.65980719</v>
      </c>
      <c r="AJ208" s="486"/>
      <c r="AK208" s="486"/>
      <c r="AL208" s="486"/>
      <c r="AM208" s="487"/>
      <c r="AN208" s="527">
        <f t="shared" si="69"/>
        <v>1</v>
      </c>
      <c r="AO208" s="528"/>
      <c r="AP208" s="529"/>
      <c r="AQ208" s="26"/>
      <c r="AR208" s="26"/>
      <c r="AS208" s="26"/>
      <c r="AT208" s="469"/>
      <c r="AU208" s="469"/>
      <c r="AV208" s="469"/>
      <c r="AW208" s="469"/>
      <c r="AX208" s="27"/>
      <c r="AY208" s="27">
        <f t="shared" si="70"/>
        <v>0</v>
      </c>
      <c r="AZ208" s="27">
        <f t="shared" si="83"/>
        <v>0</v>
      </c>
      <c r="BA208" s="27">
        <f t="shared" si="84"/>
        <v>0</v>
      </c>
      <c r="BB208" s="27">
        <f t="shared" si="71"/>
        <v>0</v>
      </c>
      <c r="BC208" s="27">
        <f t="shared" si="72"/>
        <v>0</v>
      </c>
      <c r="BD208" s="27">
        <f t="shared" si="73"/>
        <v>69746.069073604987</v>
      </c>
      <c r="BE208" s="27">
        <f t="shared" si="74"/>
        <v>14939.640607400665</v>
      </c>
      <c r="BF208" s="27">
        <f t="shared" si="75"/>
        <v>0</v>
      </c>
      <c r="BG208" s="27"/>
      <c r="BH208" s="27"/>
      <c r="BI208" s="65">
        <f>BI207</f>
        <v>1</v>
      </c>
      <c r="BJ208" s="66">
        <f>BJ207</f>
        <v>0.95</v>
      </c>
      <c r="BK208" s="59">
        <f>BK207</f>
        <v>1.1000000000000001</v>
      </c>
      <c r="BL208" s="66">
        <f>BL207</f>
        <v>1.27</v>
      </c>
      <c r="BM208" s="67">
        <f>BM207</f>
        <v>1.27</v>
      </c>
      <c r="BN208" s="61"/>
      <c r="BO208" s="61" t="str">
        <f t="shared" si="85"/>
        <v xml:space="preserve"> </v>
      </c>
      <c r="BP208" s="62" t="str">
        <f t="shared" si="76"/>
        <v xml:space="preserve"> </v>
      </c>
      <c r="BQ208" s="62" t="e">
        <f t="shared" si="77"/>
        <v>#VALUE!</v>
      </c>
      <c r="BR208" s="63">
        <f t="shared" si="78"/>
        <v>1</v>
      </c>
      <c r="BS208" s="64">
        <f t="shared" si="86"/>
        <v>1</v>
      </c>
      <c r="BT208" s="60">
        <f t="shared" si="79"/>
        <v>84685.709681005654</v>
      </c>
      <c r="BU208" s="33"/>
    </row>
    <row r="209" spans="2:73" s="22" customFormat="1" ht="13.5" x14ac:dyDescent="0.15">
      <c r="B209" s="563"/>
      <c r="C209" s="535">
        <v>189</v>
      </c>
      <c r="D209" s="536"/>
      <c r="E209" s="537">
        <f t="shared" si="99"/>
        <v>84685.709681005654</v>
      </c>
      <c r="F209" s="486"/>
      <c r="G209" s="486"/>
      <c r="H209" s="538"/>
      <c r="I209" s="485">
        <f t="shared" si="80"/>
        <v>69804.190797832998</v>
      </c>
      <c r="J209" s="486"/>
      <c r="K209" s="486"/>
      <c r="L209" s="538"/>
      <c r="M209" s="539">
        <f t="shared" si="81"/>
        <v>14881.518883172657</v>
      </c>
      <c r="N209" s="539"/>
      <c r="O209" s="539"/>
      <c r="P209" s="539"/>
      <c r="Q209" s="121">
        <f t="shared" si="82"/>
        <v>17788018.469009358</v>
      </c>
      <c r="R209" s="485"/>
      <c r="S209" s="530"/>
      <c r="T209" s="530"/>
      <c r="U209" s="531"/>
      <c r="V209" s="485"/>
      <c r="W209" s="530"/>
      <c r="X209" s="530"/>
      <c r="Y209" s="531"/>
      <c r="Z209" s="485"/>
      <c r="AA209" s="530"/>
      <c r="AB209" s="530"/>
      <c r="AC209" s="531"/>
      <c r="AD209" s="118">
        <f t="shared" si="89"/>
        <v>0</v>
      </c>
      <c r="AE209" s="532">
        <f t="shared" si="88"/>
        <v>3793617.5987194325</v>
      </c>
      <c r="AF209" s="533"/>
      <c r="AG209" s="533"/>
      <c r="AH209" s="534"/>
      <c r="AI209" s="485">
        <f t="shared" si="68"/>
        <v>17788018.469009358</v>
      </c>
      <c r="AJ209" s="486"/>
      <c r="AK209" s="486"/>
      <c r="AL209" s="486"/>
      <c r="AM209" s="487"/>
      <c r="AN209" s="527">
        <f t="shared" si="69"/>
        <v>1</v>
      </c>
      <c r="AO209" s="528"/>
      <c r="AP209" s="529"/>
      <c r="AQ209" s="26"/>
      <c r="AR209" s="26"/>
      <c r="AS209" s="26"/>
      <c r="AT209" s="469"/>
      <c r="AU209" s="469"/>
      <c r="AV209" s="469"/>
      <c r="AW209" s="469"/>
      <c r="AX209" s="27"/>
      <c r="AY209" s="27">
        <f t="shared" si="70"/>
        <v>0</v>
      </c>
      <c r="AZ209" s="27">
        <f t="shared" si="83"/>
        <v>0</v>
      </c>
      <c r="BA209" s="27">
        <f t="shared" si="84"/>
        <v>0</v>
      </c>
      <c r="BB209" s="27">
        <f t="shared" si="71"/>
        <v>0</v>
      </c>
      <c r="BC209" s="27">
        <f t="shared" si="72"/>
        <v>0</v>
      </c>
      <c r="BD209" s="27">
        <f t="shared" si="73"/>
        <v>69804.190797832998</v>
      </c>
      <c r="BE209" s="27">
        <f t="shared" si="74"/>
        <v>14881.518883172657</v>
      </c>
      <c r="BF209" s="27">
        <f t="shared" si="75"/>
        <v>0</v>
      </c>
      <c r="BG209" s="27"/>
      <c r="BH209" s="27"/>
      <c r="BI209" s="65">
        <f>BI207</f>
        <v>1</v>
      </c>
      <c r="BJ209" s="66">
        <f>BJ207</f>
        <v>0.95</v>
      </c>
      <c r="BK209" s="59">
        <f>BK207</f>
        <v>1.1000000000000001</v>
      </c>
      <c r="BL209" s="66">
        <f>BL207</f>
        <v>1.27</v>
      </c>
      <c r="BM209" s="67">
        <f>BM207</f>
        <v>1.27</v>
      </c>
      <c r="BN209" s="61"/>
      <c r="BO209" s="61" t="str">
        <f t="shared" si="85"/>
        <v xml:space="preserve"> </v>
      </c>
      <c r="BP209" s="62" t="str">
        <f t="shared" si="76"/>
        <v xml:space="preserve"> </v>
      </c>
      <c r="BQ209" s="62" t="e">
        <f t="shared" si="77"/>
        <v>#VALUE!</v>
      </c>
      <c r="BR209" s="63">
        <f t="shared" si="78"/>
        <v>1</v>
      </c>
      <c r="BS209" s="64">
        <f t="shared" si="86"/>
        <v>1</v>
      </c>
      <c r="BT209" s="60">
        <f t="shared" si="79"/>
        <v>84685.709681005654</v>
      </c>
      <c r="BU209" s="33"/>
    </row>
    <row r="210" spans="2:73" s="22" customFormat="1" ht="13.5" x14ac:dyDescent="0.15">
      <c r="B210" s="563"/>
      <c r="C210" s="535">
        <v>190</v>
      </c>
      <c r="D210" s="536"/>
      <c r="E210" s="537">
        <f t="shared" si="99"/>
        <v>84685.709681005654</v>
      </c>
      <c r="F210" s="486"/>
      <c r="G210" s="486"/>
      <c r="H210" s="538"/>
      <c r="I210" s="485">
        <f t="shared" si="80"/>
        <v>69862.360956831195</v>
      </c>
      <c r="J210" s="486"/>
      <c r="K210" s="486"/>
      <c r="L210" s="538"/>
      <c r="M210" s="539">
        <f t="shared" si="81"/>
        <v>14823.348724174466</v>
      </c>
      <c r="N210" s="539"/>
      <c r="O210" s="539"/>
      <c r="P210" s="539"/>
      <c r="Q210" s="121">
        <f t="shared" si="82"/>
        <v>17718156.108052526</v>
      </c>
      <c r="R210" s="485"/>
      <c r="S210" s="530"/>
      <c r="T210" s="530"/>
      <c r="U210" s="531"/>
      <c r="V210" s="485"/>
      <c r="W210" s="530"/>
      <c r="X210" s="530"/>
      <c r="Y210" s="531"/>
      <c r="Z210" s="485"/>
      <c r="AA210" s="530"/>
      <c r="AB210" s="530"/>
      <c r="AC210" s="531"/>
      <c r="AD210" s="118">
        <f t="shared" si="89"/>
        <v>0</v>
      </c>
      <c r="AE210" s="532">
        <f t="shared" si="88"/>
        <v>3808440.9474436068</v>
      </c>
      <c r="AF210" s="533"/>
      <c r="AG210" s="533"/>
      <c r="AH210" s="534"/>
      <c r="AI210" s="485">
        <f t="shared" si="68"/>
        <v>17718156.108052526</v>
      </c>
      <c r="AJ210" s="486"/>
      <c r="AK210" s="486"/>
      <c r="AL210" s="486"/>
      <c r="AM210" s="487"/>
      <c r="AN210" s="527">
        <f t="shared" si="69"/>
        <v>1</v>
      </c>
      <c r="AO210" s="528"/>
      <c r="AP210" s="529"/>
      <c r="AQ210" s="26"/>
      <c r="AR210" s="26"/>
      <c r="AS210" s="26"/>
      <c r="AT210" s="469"/>
      <c r="AU210" s="469"/>
      <c r="AV210" s="469"/>
      <c r="AW210" s="469"/>
      <c r="AX210" s="27"/>
      <c r="AY210" s="27">
        <f t="shared" si="70"/>
        <v>0</v>
      </c>
      <c r="AZ210" s="27">
        <f t="shared" si="83"/>
        <v>0</v>
      </c>
      <c r="BA210" s="27">
        <f t="shared" si="84"/>
        <v>0</v>
      </c>
      <c r="BB210" s="27">
        <f t="shared" si="71"/>
        <v>0</v>
      </c>
      <c r="BC210" s="27">
        <f t="shared" si="72"/>
        <v>0</v>
      </c>
      <c r="BD210" s="27">
        <f t="shared" si="73"/>
        <v>69862.360956831195</v>
      </c>
      <c r="BE210" s="27">
        <f t="shared" si="74"/>
        <v>14823.348724174466</v>
      </c>
      <c r="BF210" s="27">
        <f t="shared" si="75"/>
        <v>0</v>
      </c>
      <c r="BG210" s="27"/>
      <c r="BH210" s="27"/>
      <c r="BI210" s="65">
        <f>BI207</f>
        <v>1</v>
      </c>
      <c r="BJ210" s="66">
        <f>BJ207</f>
        <v>0.95</v>
      </c>
      <c r="BK210" s="59">
        <f>BK207</f>
        <v>1.1000000000000001</v>
      </c>
      <c r="BL210" s="66">
        <f>BL207</f>
        <v>1.27</v>
      </c>
      <c r="BM210" s="67">
        <f>BM207</f>
        <v>1.27</v>
      </c>
      <c r="BN210" s="61"/>
      <c r="BO210" s="61" t="str">
        <f t="shared" si="85"/>
        <v xml:space="preserve"> </v>
      </c>
      <c r="BP210" s="62" t="str">
        <f t="shared" si="76"/>
        <v xml:space="preserve"> </v>
      </c>
      <c r="BQ210" s="62" t="e">
        <f t="shared" si="77"/>
        <v>#VALUE!</v>
      </c>
      <c r="BR210" s="63">
        <f t="shared" si="78"/>
        <v>1</v>
      </c>
      <c r="BS210" s="64">
        <f t="shared" si="86"/>
        <v>1</v>
      </c>
      <c r="BT210" s="60">
        <f t="shared" si="79"/>
        <v>84685.709681005654</v>
      </c>
      <c r="BU210" s="33"/>
    </row>
    <row r="211" spans="2:73" s="22" customFormat="1" ht="13.5" x14ac:dyDescent="0.15">
      <c r="B211" s="563"/>
      <c r="C211" s="535">
        <v>191</v>
      </c>
      <c r="D211" s="536"/>
      <c r="E211" s="537">
        <f t="shared" si="99"/>
        <v>84685.709681005654</v>
      </c>
      <c r="F211" s="486"/>
      <c r="G211" s="486"/>
      <c r="H211" s="538"/>
      <c r="I211" s="485">
        <f t="shared" si="80"/>
        <v>69920.57959096189</v>
      </c>
      <c r="J211" s="486"/>
      <c r="K211" s="486"/>
      <c r="L211" s="538"/>
      <c r="M211" s="539">
        <f t="shared" si="81"/>
        <v>14765.130090043771</v>
      </c>
      <c r="N211" s="539"/>
      <c r="O211" s="539"/>
      <c r="P211" s="539"/>
      <c r="Q211" s="121">
        <f t="shared" si="82"/>
        <v>17648235.528461564</v>
      </c>
      <c r="R211" s="485"/>
      <c r="S211" s="530"/>
      <c r="T211" s="530"/>
      <c r="U211" s="531"/>
      <c r="V211" s="485"/>
      <c r="W211" s="530"/>
      <c r="X211" s="530"/>
      <c r="Y211" s="531"/>
      <c r="Z211" s="485"/>
      <c r="AA211" s="530"/>
      <c r="AB211" s="530"/>
      <c r="AC211" s="531"/>
      <c r="AD211" s="118">
        <f t="shared" si="89"/>
        <v>0</v>
      </c>
      <c r="AE211" s="532">
        <f t="shared" si="88"/>
        <v>3823206.0775336507</v>
      </c>
      <c r="AF211" s="533"/>
      <c r="AG211" s="533"/>
      <c r="AH211" s="534"/>
      <c r="AI211" s="485">
        <f t="shared" si="68"/>
        <v>17648235.528461564</v>
      </c>
      <c r="AJ211" s="486"/>
      <c r="AK211" s="486"/>
      <c r="AL211" s="486"/>
      <c r="AM211" s="487"/>
      <c r="AN211" s="527">
        <f t="shared" si="69"/>
        <v>1</v>
      </c>
      <c r="AO211" s="528"/>
      <c r="AP211" s="529"/>
      <c r="AQ211" s="26"/>
      <c r="AR211" s="26"/>
      <c r="AS211" s="26"/>
      <c r="AT211" s="469"/>
      <c r="AU211" s="469"/>
      <c r="AV211" s="469"/>
      <c r="AW211" s="469"/>
      <c r="AX211" s="27"/>
      <c r="AY211" s="27">
        <f t="shared" si="70"/>
        <v>0</v>
      </c>
      <c r="AZ211" s="27">
        <f t="shared" si="83"/>
        <v>0</v>
      </c>
      <c r="BA211" s="27">
        <f t="shared" si="84"/>
        <v>0</v>
      </c>
      <c r="BB211" s="27">
        <f t="shared" si="71"/>
        <v>0</v>
      </c>
      <c r="BC211" s="27">
        <f t="shared" si="72"/>
        <v>0</v>
      </c>
      <c r="BD211" s="27">
        <f t="shared" si="73"/>
        <v>69920.57959096189</v>
      </c>
      <c r="BE211" s="27">
        <f t="shared" si="74"/>
        <v>14765.130090043771</v>
      </c>
      <c r="BF211" s="27">
        <f t="shared" si="75"/>
        <v>0</v>
      </c>
      <c r="BG211" s="27"/>
      <c r="BH211" s="27"/>
      <c r="BI211" s="65">
        <f>BI207</f>
        <v>1</v>
      </c>
      <c r="BJ211" s="66">
        <f>BJ207</f>
        <v>0.95</v>
      </c>
      <c r="BK211" s="59">
        <f>BK207</f>
        <v>1.1000000000000001</v>
      </c>
      <c r="BL211" s="66">
        <f>BL207</f>
        <v>1.27</v>
      </c>
      <c r="BM211" s="67">
        <f>BM207</f>
        <v>1.27</v>
      </c>
      <c r="BN211" s="61"/>
      <c r="BO211" s="61" t="str">
        <f t="shared" si="85"/>
        <v xml:space="preserve"> </v>
      </c>
      <c r="BP211" s="62" t="str">
        <f t="shared" si="76"/>
        <v xml:space="preserve"> </v>
      </c>
      <c r="BQ211" s="62" t="e">
        <f t="shared" si="77"/>
        <v>#VALUE!</v>
      </c>
      <c r="BR211" s="63">
        <f t="shared" si="78"/>
        <v>1</v>
      </c>
      <c r="BS211" s="64">
        <f t="shared" si="86"/>
        <v>1</v>
      </c>
      <c r="BT211" s="60">
        <f t="shared" si="79"/>
        <v>84685.709681005654</v>
      </c>
      <c r="BU211" s="33"/>
    </row>
    <row r="212" spans="2:73" s="22" customFormat="1" ht="13.5" x14ac:dyDescent="0.15">
      <c r="B212" s="564"/>
      <c r="C212" s="518">
        <v>192</v>
      </c>
      <c r="D212" s="519"/>
      <c r="E212" s="520">
        <f t="shared" si="99"/>
        <v>84685.709681005654</v>
      </c>
      <c r="F212" s="521"/>
      <c r="G212" s="521"/>
      <c r="H212" s="522"/>
      <c r="I212" s="509">
        <f t="shared" si="80"/>
        <v>69978.846740621011</v>
      </c>
      <c r="J212" s="521"/>
      <c r="K212" s="521"/>
      <c r="L212" s="522"/>
      <c r="M212" s="523">
        <f t="shared" si="81"/>
        <v>14706.862940384637</v>
      </c>
      <c r="N212" s="523"/>
      <c r="O212" s="523"/>
      <c r="P212" s="523"/>
      <c r="Q212" s="123">
        <f t="shared" si="82"/>
        <v>17578256.681720942</v>
      </c>
      <c r="R212" s="509">
        <f>IF((AD206-V206)&lt;0,AD206+Z212,IF(AD206-V206&lt;V206,AD206+Z212,R206))</f>
        <v>0</v>
      </c>
      <c r="S212" s="510"/>
      <c r="T212" s="510"/>
      <c r="U212" s="511"/>
      <c r="V212" s="509">
        <f>IF((AD206-V206)&lt;0,AD206,IF((AD206-V206)&gt;=0,R212-Z212))</f>
        <v>0</v>
      </c>
      <c r="W212" s="510"/>
      <c r="X212" s="510"/>
      <c r="Y212" s="511"/>
      <c r="Z212" s="509">
        <f>IF(AD206&gt;0,AD206*AN212/100/2,0)</f>
        <v>0</v>
      </c>
      <c r="AA212" s="510"/>
      <c r="AB212" s="510"/>
      <c r="AC212" s="511"/>
      <c r="AD212" s="122">
        <f t="shared" si="89"/>
        <v>0</v>
      </c>
      <c r="AE212" s="512">
        <f t="shared" si="88"/>
        <v>3837912.9404740352</v>
      </c>
      <c r="AF212" s="513"/>
      <c r="AG212" s="513"/>
      <c r="AH212" s="514"/>
      <c r="AI212" s="485">
        <f t="shared" si="68"/>
        <v>17578256.681720942</v>
      </c>
      <c r="AJ212" s="486"/>
      <c r="AK212" s="486"/>
      <c r="AL212" s="486"/>
      <c r="AM212" s="487"/>
      <c r="AN212" s="515">
        <f t="shared" si="69"/>
        <v>1</v>
      </c>
      <c r="AO212" s="516"/>
      <c r="AP212" s="517"/>
      <c r="AQ212" s="25"/>
      <c r="AR212" s="25"/>
      <c r="AS212" s="25"/>
      <c r="AT212" s="469"/>
      <c r="AU212" s="469"/>
      <c r="AV212" s="469"/>
      <c r="AW212" s="469"/>
      <c r="AX212" s="27"/>
      <c r="AY212" s="27">
        <f t="shared" si="70"/>
        <v>0</v>
      </c>
      <c r="AZ212" s="27">
        <f t="shared" si="83"/>
        <v>0</v>
      </c>
      <c r="BA212" s="27">
        <f t="shared" si="84"/>
        <v>0</v>
      </c>
      <c r="BB212" s="27">
        <f t="shared" si="71"/>
        <v>0</v>
      </c>
      <c r="BC212" s="27">
        <f t="shared" si="72"/>
        <v>0</v>
      </c>
      <c r="BD212" s="27">
        <f t="shared" si="73"/>
        <v>69978.846740621011</v>
      </c>
      <c r="BE212" s="27">
        <f t="shared" si="74"/>
        <v>14706.862940384637</v>
      </c>
      <c r="BF212" s="27">
        <f t="shared" si="75"/>
        <v>0</v>
      </c>
      <c r="BG212" s="27"/>
      <c r="BH212" s="27"/>
      <c r="BI212" s="65">
        <f>BI207</f>
        <v>1</v>
      </c>
      <c r="BJ212" s="66">
        <f>BJ207</f>
        <v>0.95</v>
      </c>
      <c r="BK212" s="59">
        <f>BK207</f>
        <v>1.1000000000000001</v>
      </c>
      <c r="BL212" s="66">
        <f>BL207</f>
        <v>1.27</v>
      </c>
      <c r="BM212" s="67">
        <f>BM207</f>
        <v>1.27</v>
      </c>
      <c r="BN212" s="61"/>
      <c r="BO212" s="61" t="str">
        <f t="shared" si="85"/>
        <v xml:space="preserve"> </v>
      </c>
      <c r="BP212" s="62" t="str">
        <f t="shared" si="76"/>
        <v xml:space="preserve"> </v>
      </c>
      <c r="BQ212" s="62" t="e">
        <f t="shared" si="77"/>
        <v>#VALUE!</v>
      </c>
      <c r="BR212" s="63">
        <f t="shared" si="78"/>
        <v>1</v>
      </c>
      <c r="BS212" s="64">
        <f t="shared" si="86"/>
        <v>1</v>
      </c>
      <c r="BT212" s="60">
        <f t="shared" si="79"/>
        <v>84685.709681005654</v>
      </c>
      <c r="BU212" s="33"/>
    </row>
    <row r="213" spans="2:73" s="22" customFormat="1" ht="13.5" x14ac:dyDescent="0.15">
      <c r="B213" s="540">
        <v>17</v>
      </c>
      <c r="C213" s="543">
        <v>193</v>
      </c>
      <c r="D213" s="544"/>
      <c r="E213" s="499">
        <f t="shared" si="99"/>
        <v>84685.709681005654</v>
      </c>
      <c r="F213" s="471"/>
      <c r="G213" s="471"/>
      <c r="H213" s="472"/>
      <c r="I213" s="545">
        <f t="shared" si="80"/>
        <v>70037.162446238202</v>
      </c>
      <c r="J213" s="546"/>
      <c r="K213" s="546"/>
      <c r="L213" s="547"/>
      <c r="M213" s="548">
        <f t="shared" si="81"/>
        <v>14648.547234767451</v>
      </c>
      <c r="N213" s="548"/>
      <c r="O213" s="548"/>
      <c r="P213" s="477"/>
      <c r="Q213" s="48">
        <f t="shared" si="82"/>
        <v>17508219.519274704</v>
      </c>
      <c r="R213" s="549"/>
      <c r="S213" s="550"/>
      <c r="T213" s="550"/>
      <c r="U213" s="551"/>
      <c r="V213" s="549"/>
      <c r="W213" s="550"/>
      <c r="X213" s="550"/>
      <c r="Y213" s="551"/>
      <c r="Z213" s="549"/>
      <c r="AA213" s="550"/>
      <c r="AB213" s="550"/>
      <c r="AC213" s="551"/>
      <c r="AD213" s="114">
        <f t="shared" si="89"/>
        <v>0</v>
      </c>
      <c r="AE213" s="552">
        <f t="shared" si="88"/>
        <v>3852561.4877088028</v>
      </c>
      <c r="AF213" s="553"/>
      <c r="AG213" s="553"/>
      <c r="AH213" s="554"/>
      <c r="AI213" s="552">
        <f t="shared" ref="AI213:AI276" si="101">Q213+AD213</f>
        <v>17508219.519274704</v>
      </c>
      <c r="AJ213" s="553"/>
      <c r="AK213" s="553"/>
      <c r="AL213" s="553"/>
      <c r="AM213" s="555"/>
      <c r="AN213" s="556">
        <f t="shared" ref="AN213:AN276" si="102">BS213</f>
        <v>1</v>
      </c>
      <c r="AO213" s="557"/>
      <c r="AP213" s="558"/>
      <c r="AQ213" s="51"/>
      <c r="AR213" s="51"/>
      <c r="AS213" s="51"/>
      <c r="AT213" s="469"/>
      <c r="AU213" s="469"/>
      <c r="AV213" s="469"/>
      <c r="AW213" s="469"/>
      <c r="AX213" s="27"/>
      <c r="AY213" s="27">
        <f t="shared" ref="AY213:AY276" si="103">IF($AK$5=C213,1,0)</f>
        <v>0</v>
      </c>
      <c r="AZ213" s="27">
        <f t="shared" si="83"/>
        <v>0</v>
      </c>
      <c r="BA213" s="27">
        <f t="shared" si="84"/>
        <v>0</v>
      </c>
      <c r="BB213" s="27">
        <f t="shared" ref="BB213:BB276" si="104">AZ213-BA213</f>
        <v>0</v>
      </c>
      <c r="BC213" s="27">
        <f t="shared" ref="BC213:BC276" si="105">IF(BA213&gt;0,BE213,0)</f>
        <v>0</v>
      </c>
      <c r="BD213" s="27">
        <f t="shared" ref="BD213:BD276" si="106">I213</f>
        <v>70037.162446238202</v>
      </c>
      <c r="BE213" s="27">
        <f t="shared" ref="BE213:BE276" si="107">M213</f>
        <v>14648.547234767451</v>
      </c>
      <c r="BF213" s="27">
        <f t="shared" ref="BF213:BF276" si="108">IF(BC213&gt;0,1,0)</f>
        <v>0</v>
      </c>
      <c r="BG213" s="27"/>
      <c r="BH213" s="27"/>
      <c r="BI213" s="72">
        <f t="shared" ref="BI213:BL213" si="109">BI207</f>
        <v>1</v>
      </c>
      <c r="BJ213" s="72">
        <f t="shared" si="109"/>
        <v>0.95</v>
      </c>
      <c r="BK213" s="72">
        <f t="shared" si="109"/>
        <v>1.1000000000000001</v>
      </c>
      <c r="BL213" s="72">
        <f t="shared" si="109"/>
        <v>1.27</v>
      </c>
      <c r="BM213" s="73">
        <f>BM207</f>
        <v>1.27</v>
      </c>
      <c r="BN213" s="61"/>
      <c r="BO213" s="61" t="str">
        <f t="shared" si="85"/>
        <v xml:space="preserve"> </v>
      </c>
      <c r="BP213" s="62" t="str">
        <f t="shared" ref="BP213:BP276" si="110">IF(BN213=0," ",M213-BO213)</f>
        <v xml:space="preserve"> </v>
      </c>
      <c r="BQ213" s="62" t="e">
        <f t="shared" ref="BQ213:BQ276" si="111">I213+BP213</f>
        <v>#VALUE!</v>
      </c>
      <c r="BR213" s="63">
        <f t="shared" ref="BR213:BR276" si="112">IF($V$1=1,BI213,IF($V$1=2,BJ213,IF($V$1=3,BK213,IF($V$1=4,BL213,IF($V$1=5,BM213)))))</f>
        <v>1</v>
      </c>
      <c r="BS213" s="64">
        <f t="shared" si="86"/>
        <v>1</v>
      </c>
      <c r="BT213" s="60">
        <f t="shared" ref="BT213:BT276" si="113">IF(E213=0,NA(),E213)</f>
        <v>84685.709681005654</v>
      </c>
      <c r="BU213" s="33"/>
    </row>
    <row r="214" spans="2:73" s="22" customFormat="1" ht="13.5" x14ac:dyDescent="0.15">
      <c r="B214" s="541"/>
      <c r="C214" s="497">
        <v>194</v>
      </c>
      <c r="D214" s="498"/>
      <c r="E214" s="499">
        <f t="shared" si="99"/>
        <v>84685.709681005654</v>
      </c>
      <c r="F214" s="471"/>
      <c r="G214" s="471"/>
      <c r="H214" s="472"/>
      <c r="I214" s="470">
        <f t="shared" ref="I214:I277" si="114">IF(Q213&lt;E213,Q213,IF((Q213-(E214-M214))&lt;(E214-M214),Q213+M214,E214-M214))</f>
        <v>70095.526748276738</v>
      </c>
      <c r="J214" s="471"/>
      <c r="K214" s="471"/>
      <c r="L214" s="472"/>
      <c r="M214" s="473">
        <f t="shared" ref="M214:M277" si="115">IF(Q213&gt;0,Q213*AN214/100/12,0)</f>
        <v>14590.182932728922</v>
      </c>
      <c r="N214" s="473"/>
      <c r="O214" s="473"/>
      <c r="P214" s="474"/>
      <c r="Q214" s="47">
        <f t="shared" ref="Q214:Q277" si="116">IF((Q213-I214)&lt;0,0,Q213-I214-AT214)</f>
        <v>17438123.992526427</v>
      </c>
      <c r="R214" s="470"/>
      <c r="S214" s="475"/>
      <c r="T214" s="475"/>
      <c r="U214" s="476"/>
      <c r="V214" s="470"/>
      <c r="W214" s="475"/>
      <c r="X214" s="475"/>
      <c r="Y214" s="476"/>
      <c r="Z214" s="470"/>
      <c r="AA214" s="475"/>
      <c r="AB214" s="475"/>
      <c r="AC214" s="476"/>
      <c r="AD214" s="117">
        <f t="shared" si="89"/>
        <v>0</v>
      </c>
      <c r="AE214" s="477">
        <f t="shared" si="88"/>
        <v>3867151.6706415317</v>
      </c>
      <c r="AF214" s="478"/>
      <c r="AG214" s="478"/>
      <c r="AH214" s="479"/>
      <c r="AI214" s="474">
        <f t="shared" si="101"/>
        <v>17438123.992526427</v>
      </c>
      <c r="AJ214" s="480"/>
      <c r="AK214" s="480"/>
      <c r="AL214" s="480"/>
      <c r="AM214" s="481"/>
      <c r="AN214" s="482">
        <f t="shared" si="102"/>
        <v>1</v>
      </c>
      <c r="AO214" s="483"/>
      <c r="AP214" s="484"/>
      <c r="AQ214" s="26"/>
      <c r="AR214" s="26"/>
      <c r="AS214" s="26"/>
      <c r="AT214" s="469"/>
      <c r="AU214" s="469"/>
      <c r="AV214" s="469"/>
      <c r="AW214" s="469"/>
      <c r="AX214" s="27"/>
      <c r="AY214" s="27">
        <f t="shared" si="103"/>
        <v>0</v>
      </c>
      <c r="AZ214" s="27">
        <f t="shared" ref="AZ214:AZ277" si="117">IF(AY213=1,$AK$4,IF(AZ213&gt;0,BB213,0))</f>
        <v>0</v>
      </c>
      <c r="BA214" s="27">
        <f t="shared" ref="BA214:BA277" si="118">IF(AY213=1,BD214,IF(AZ214&gt;0,BD214,0))</f>
        <v>0</v>
      </c>
      <c r="BB214" s="27">
        <f t="shared" si="104"/>
        <v>0</v>
      </c>
      <c r="BC214" s="27">
        <f t="shared" si="105"/>
        <v>0</v>
      </c>
      <c r="BD214" s="27">
        <f t="shared" si="106"/>
        <v>70095.526748276738</v>
      </c>
      <c r="BE214" s="27">
        <f t="shared" si="107"/>
        <v>14590.182932728922</v>
      </c>
      <c r="BF214" s="27">
        <f t="shared" si="108"/>
        <v>0</v>
      </c>
      <c r="BG214" s="27"/>
      <c r="BH214" s="27"/>
      <c r="BI214" s="65">
        <f>BI213</f>
        <v>1</v>
      </c>
      <c r="BJ214" s="66">
        <f>BJ213</f>
        <v>0.95</v>
      </c>
      <c r="BK214" s="59">
        <f>BK213</f>
        <v>1.1000000000000001</v>
      </c>
      <c r="BL214" s="66">
        <f>BL213</f>
        <v>1.27</v>
      </c>
      <c r="BM214" s="67">
        <f>BM213</f>
        <v>1.27</v>
      </c>
      <c r="BN214" s="61"/>
      <c r="BO214" s="61" t="str">
        <f t="shared" ref="BO214:BO277" si="119">IF(BN214=0," ",M214-(AI213-BN214)*AN214/100/12)</f>
        <v xml:space="preserve"> </v>
      </c>
      <c r="BP214" s="62" t="str">
        <f t="shared" si="110"/>
        <v xml:space="preserve"> </v>
      </c>
      <c r="BQ214" s="62" t="e">
        <f t="shared" si="111"/>
        <v>#VALUE!</v>
      </c>
      <c r="BR214" s="63">
        <f t="shared" si="112"/>
        <v>1</v>
      </c>
      <c r="BS214" s="64">
        <f t="shared" ref="BS214:BS277" si="120">IF(AI213=0,NA(),BR214)</f>
        <v>1</v>
      </c>
      <c r="BT214" s="60">
        <f t="shared" si="113"/>
        <v>84685.709681005654</v>
      </c>
      <c r="BU214" s="33"/>
    </row>
    <row r="215" spans="2:73" s="22" customFormat="1" ht="13.5" x14ac:dyDescent="0.15">
      <c r="B215" s="541"/>
      <c r="C215" s="497">
        <v>195</v>
      </c>
      <c r="D215" s="498"/>
      <c r="E215" s="499">
        <f t="shared" si="99"/>
        <v>84685.709681005654</v>
      </c>
      <c r="F215" s="471"/>
      <c r="G215" s="471"/>
      <c r="H215" s="472"/>
      <c r="I215" s="470">
        <f t="shared" si="114"/>
        <v>70153.939687233637</v>
      </c>
      <c r="J215" s="471"/>
      <c r="K215" s="471"/>
      <c r="L215" s="472"/>
      <c r="M215" s="473">
        <f t="shared" si="115"/>
        <v>14531.769993772023</v>
      </c>
      <c r="N215" s="473"/>
      <c r="O215" s="473"/>
      <c r="P215" s="474"/>
      <c r="Q215" s="47">
        <f t="shared" si="116"/>
        <v>17367970.052839193</v>
      </c>
      <c r="R215" s="470"/>
      <c r="S215" s="475"/>
      <c r="T215" s="475"/>
      <c r="U215" s="476"/>
      <c r="V215" s="470"/>
      <c r="W215" s="475"/>
      <c r="X215" s="475"/>
      <c r="Y215" s="476"/>
      <c r="Z215" s="470"/>
      <c r="AA215" s="475"/>
      <c r="AB215" s="475"/>
      <c r="AC215" s="476"/>
      <c r="AD215" s="117">
        <f t="shared" si="89"/>
        <v>0</v>
      </c>
      <c r="AE215" s="477">
        <f t="shared" si="88"/>
        <v>3881683.4406353035</v>
      </c>
      <c r="AF215" s="478"/>
      <c r="AG215" s="478"/>
      <c r="AH215" s="479"/>
      <c r="AI215" s="474">
        <f t="shared" si="101"/>
        <v>17367970.052839193</v>
      </c>
      <c r="AJ215" s="480"/>
      <c r="AK215" s="480"/>
      <c r="AL215" s="480"/>
      <c r="AM215" s="481"/>
      <c r="AN215" s="482">
        <f t="shared" si="102"/>
        <v>1</v>
      </c>
      <c r="AO215" s="483"/>
      <c r="AP215" s="484"/>
      <c r="AQ215" s="26"/>
      <c r="AR215" s="26"/>
      <c r="AS215" s="26"/>
      <c r="AT215" s="469"/>
      <c r="AU215" s="469"/>
      <c r="AV215" s="469"/>
      <c r="AW215" s="469"/>
      <c r="AX215" s="27"/>
      <c r="AY215" s="27">
        <f t="shared" si="103"/>
        <v>0</v>
      </c>
      <c r="AZ215" s="27">
        <f t="shared" si="117"/>
        <v>0</v>
      </c>
      <c r="BA215" s="27">
        <f t="shared" si="118"/>
        <v>0</v>
      </c>
      <c r="BB215" s="27">
        <f t="shared" si="104"/>
        <v>0</v>
      </c>
      <c r="BC215" s="27">
        <f t="shared" si="105"/>
        <v>0</v>
      </c>
      <c r="BD215" s="27">
        <f t="shared" si="106"/>
        <v>70153.939687233637</v>
      </c>
      <c r="BE215" s="27">
        <f t="shared" si="107"/>
        <v>14531.769993772023</v>
      </c>
      <c r="BF215" s="27">
        <f t="shared" si="108"/>
        <v>0</v>
      </c>
      <c r="BG215" s="27"/>
      <c r="BH215" s="27"/>
      <c r="BI215" s="65">
        <f>BI213</f>
        <v>1</v>
      </c>
      <c r="BJ215" s="66">
        <f>BJ213</f>
        <v>0.95</v>
      </c>
      <c r="BK215" s="59">
        <f>BK213</f>
        <v>1.1000000000000001</v>
      </c>
      <c r="BL215" s="66">
        <f>BL213</f>
        <v>1.27</v>
      </c>
      <c r="BM215" s="67">
        <f>BM213</f>
        <v>1.27</v>
      </c>
      <c r="BN215" s="61"/>
      <c r="BO215" s="61" t="str">
        <f t="shared" si="119"/>
        <v xml:space="preserve"> </v>
      </c>
      <c r="BP215" s="62" t="str">
        <f t="shared" si="110"/>
        <v xml:space="preserve"> </v>
      </c>
      <c r="BQ215" s="62" t="e">
        <f t="shared" si="111"/>
        <v>#VALUE!</v>
      </c>
      <c r="BR215" s="63">
        <f t="shared" si="112"/>
        <v>1</v>
      </c>
      <c r="BS215" s="64">
        <f t="shared" si="120"/>
        <v>1</v>
      </c>
      <c r="BT215" s="60">
        <f t="shared" si="113"/>
        <v>84685.709681005654</v>
      </c>
      <c r="BU215" s="33"/>
    </row>
    <row r="216" spans="2:73" s="22" customFormat="1" ht="13.5" x14ac:dyDescent="0.15">
      <c r="B216" s="541"/>
      <c r="C216" s="497">
        <v>196</v>
      </c>
      <c r="D216" s="498"/>
      <c r="E216" s="499">
        <f t="shared" si="99"/>
        <v>84685.709681005654</v>
      </c>
      <c r="F216" s="471"/>
      <c r="G216" s="471"/>
      <c r="H216" s="472"/>
      <c r="I216" s="470">
        <f t="shared" si="114"/>
        <v>70212.401303639665</v>
      </c>
      <c r="J216" s="471"/>
      <c r="K216" s="471"/>
      <c r="L216" s="472"/>
      <c r="M216" s="473">
        <f t="shared" si="115"/>
        <v>14473.308377365995</v>
      </c>
      <c r="N216" s="473"/>
      <c r="O216" s="473"/>
      <c r="P216" s="474"/>
      <c r="Q216" s="47">
        <f t="shared" si="116"/>
        <v>17297757.651535552</v>
      </c>
      <c r="R216" s="470"/>
      <c r="S216" s="475"/>
      <c r="T216" s="475"/>
      <c r="U216" s="476"/>
      <c r="V216" s="470"/>
      <c r="W216" s="475"/>
      <c r="X216" s="475"/>
      <c r="Y216" s="476"/>
      <c r="Z216" s="470"/>
      <c r="AA216" s="475"/>
      <c r="AB216" s="475"/>
      <c r="AC216" s="476"/>
      <c r="AD216" s="117">
        <f t="shared" si="89"/>
        <v>0</v>
      </c>
      <c r="AE216" s="477">
        <f t="shared" si="88"/>
        <v>3896156.7490126695</v>
      </c>
      <c r="AF216" s="478"/>
      <c r="AG216" s="478"/>
      <c r="AH216" s="479"/>
      <c r="AI216" s="474">
        <f t="shared" si="101"/>
        <v>17297757.651535552</v>
      </c>
      <c r="AJ216" s="480"/>
      <c r="AK216" s="480"/>
      <c r="AL216" s="480"/>
      <c r="AM216" s="481"/>
      <c r="AN216" s="482">
        <f t="shared" si="102"/>
        <v>1</v>
      </c>
      <c r="AO216" s="483"/>
      <c r="AP216" s="484"/>
      <c r="AQ216" s="26"/>
      <c r="AR216" s="26"/>
      <c r="AS216" s="26"/>
      <c r="AT216" s="469"/>
      <c r="AU216" s="469"/>
      <c r="AV216" s="469"/>
      <c r="AW216" s="469"/>
      <c r="AX216" s="27"/>
      <c r="AY216" s="27">
        <f t="shared" si="103"/>
        <v>0</v>
      </c>
      <c r="AZ216" s="27">
        <f t="shared" si="117"/>
        <v>0</v>
      </c>
      <c r="BA216" s="27">
        <f t="shared" si="118"/>
        <v>0</v>
      </c>
      <c r="BB216" s="27">
        <f t="shared" si="104"/>
        <v>0</v>
      </c>
      <c r="BC216" s="27">
        <f t="shared" si="105"/>
        <v>0</v>
      </c>
      <c r="BD216" s="27">
        <f t="shared" si="106"/>
        <v>70212.401303639665</v>
      </c>
      <c r="BE216" s="27">
        <f t="shared" si="107"/>
        <v>14473.308377365995</v>
      </c>
      <c r="BF216" s="27">
        <f t="shared" si="108"/>
        <v>0</v>
      </c>
      <c r="BG216" s="27"/>
      <c r="BH216" s="27"/>
      <c r="BI216" s="65">
        <f>BI213</f>
        <v>1</v>
      </c>
      <c r="BJ216" s="66">
        <f>BJ213</f>
        <v>0.95</v>
      </c>
      <c r="BK216" s="59">
        <f>BK213</f>
        <v>1.1000000000000001</v>
      </c>
      <c r="BL216" s="66">
        <f>BL213</f>
        <v>1.27</v>
      </c>
      <c r="BM216" s="67">
        <f>BM213</f>
        <v>1.27</v>
      </c>
      <c r="BN216" s="61"/>
      <c r="BO216" s="61" t="str">
        <f t="shared" si="119"/>
        <v xml:space="preserve"> </v>
      </c>
      <c r="BP216" s="62" t="str">
        <f t="shared" si="110"/>
        <v xml:space="preserve"> </v>
      </c>
      <c r="BQ216" s="62" t="e">
        <f t="shared" si="111"/>
        <v>#VALUE!</v>
      </c>
      <c r="BR216" s="63">
        <f t="shared" si="112"/>
        <v>1</v>
      </c>
      <c r="BS216" s="64">
        <f t="shared" si="120"/>
        <v>1</v>
      </c>
      <c r="BT216" s="60">
        <f t="shared" si="113"/>
        <v>84685.709681005654</v>
      </c>
      <c r="BU216" s="33"/>
    </row>
    <row r="217" spans="2:73" s="22" customFormat="1" ht="13.5" x14ac:dyDescent="0.15">
      <c r="B217" s="541"/>
      <c r="C217" s="497">
        <v>197</v>
      </c>
      <c r="D217" s="498"/>
      <c r="E217" s="499">
        <f t="shared" si="99"/>
        <v>84685.709681005654</v>
      </c>
      <c r="F217" s="471"/>
      <c r="G217" s="471"/>
      <c r="H217" s="472"/>
      <c r="I217" s="470">
        <f t="shared" si="114"/>
        <v>70270.911638059362</v>
      </c>
      <c r="J217" s="471"/>
      <c r="K217" s="471"/>
      <c r="L217" s="472"/>
      <c r="M217" s="473">
        <f t="shared" si="115"/>
        <v>14414.798042946293</v>
      </c>
      <c r="N217" s="473"/>
      <c r="O217" s="473"/>
      <c r="P217" s="474"/>
      <c r="Q217" s="47">
        <f t="shared" si="116"/>
        <v>17227486.739897493</v>
      </c>
      <c r="R217" s="470"/>
      <c r="S217" s="475"/>
      <c r="T217" s="475"/>
      <c r="U217" s="476"/>
      <c r="V217" s="470"/>
      <c r="W217" s="475"/>
      <c r="X217" s="475"/>
      <c r="Y217" s="476"/>
      <c r="Z217" s="470"/>
      <c r="AA217" s="475"/>
      <c r="AB217" s="475"/>
      <c r="AC217" s="476"/>
      <c r="AD217" s="117">
        <f t="shared" si="89"/>
        <v>0</v>
      </c>
      <c r="AE217" s="477">
        <f t="shared" si="88"/>
        <v>3910571.547055616</v>
      </c>
      <c r="AF217" s="478"/>
      <c r="AG217" s="478"/>
      <c r="AH217" s="479"/>
      <c r="AI217" s="474">
        <f t="shared" si="101"/>
        <v>17227486.739897493</v>
      </c>
      <c r="AJ217" s="480"/>
      <c r="AK217" s="480"/>
      <c r="AL217" s="480"/>
      <c r="AM217" s="481"/>
      <c r="AN217" s="482">
        <f t="shared" si="102"/>
        <v>1</v>
      </c>
      <c r="AO217" s="483"/>
      <c r="AP217" s="484"/>
      <c r="AQ217" s="26"/>
      <c r="AR217" s="26"/>
      <c r="AS217" s="26"/>
      <c r="AT217" s="469"/>
      <c r="AU217" s="469"/>
      <c r="AV217" s="469"/>
      <c r="AW217" s="469"/>
      <c r="AX217" s="27"/>
      <c r="AY217" s="27">
        <f t="shared" si="103"/>
        <v>0</v>
      </c>
      <c r="AZ217" s="27">
        <f t="shared" si="117"/>
        <v>0</v>
      </c>
      <c r="BA217" s="27">
        <f t="shared" si="118"/>
        <v>0</v>
      </c>
      <c r="BB217" s="27">
        <f t="shared" si="104"/>
        <v>0</v>
      </c>
      <c r="BC217" s="27">
        <f t="shared" si="105"/>
        <v>0</v>
      </c>
      <c r="BD217" s="27">
        <f t="shared" si="106"/>
        <v>70270.911638059362</v>
      </c>
      <c r="BE217" s="27">
        <f t="shared" si="107"/>
        <v>14414.798042946293</v>
      </c>
      <c r="BF217" s="27">
        <f t="shared" si="108"/>
        <v>0</v>
      </c>
      <c r="BG217" s="27"/>
      <c r="BH217" s="27"/>
      <c r="BI217" s="65">
        <f>BI213</f>
        <v>1</v>
      </c>
      <c r="BJ217" s="66">
        <f>BJ213</f>
        <v>0.95</v>
      </c>
      <c r="BK217" s="59">
        <f>BK213</f>
        <v>1.1000000000000001</v>
      </c>
      <c r="BL217" s="66">
        <f>BL213</f>
        <v>1.27</v>
      </c>
      <c r="BM217" s="67">
        <f>BM213</f>
        <v>1.27</v>
      </c>
      <c r="BN217" s="61"/>
      <c r="BO217" s="61" t="str">
        <f t="shared" si="119"/>
        <v xml:space="preserve"> </v>
      </c>
      <c r="BP217" s="62" t="str">
        <f t="shared" si="110"/>
        <v xml:space="preserve"> </v>
      </c>
      <c r="BQ217" s="62" t="e">
        <f t="shared" si="111"/>
        <v>#VALUE!</v>
      </c>
      <c r="BR217" s="63">
        <f t="shared" si="112"/>
        <v>1</v>
      </c>
      <c r="BS217" s="64">
        <f t="shared" si="120"/>
        <v>1</v>
      </c>
      <c r="BT217" s="60">
        <f t="shared" si="113"/>
        <v>84685.709681005654</v>
      </c>
      <c r="BU217" s="33"/>
    </row>
    <row r="218" spans="2:73" s="22" customFormat="1" ht="13.5" x14ac:dyDescent="0.15">
      <c r="B218" s="541"/>
      <c r="C218" s="497">
        <v>198</v>
      </c>
      <c r="D218" s="498"/>
      <c r="E218" s="499">
        <f t="shared" si="99"/>
        <v>84685.709681005654</v>
      </c>
      <c r="F218" s="471"/>
      <c r="G218" s="471"/>
      <c r="H218" s="472"/>
      <c r="I218" s="470">
        <f t="shared" si="114"/>
        <v>70329.470731091074</v>
      </c>
      <c r="J218" s="471"/>
      <c r="K218" s="471"/>
      <c r="L218" s="472"/>
      <c r="M218" s="473">
        <f t="shared" si="115"/>
        <v>14356.238949914577</v>
      </c>
      <c r="N218" s="473"/>
      <c r="O218" s="473"/>
      <c r="P218" s="474"/>
      <c r="Q218" s="47">
        <f t="shared" si="116"/>
        <v>17157157.269166403</v>
      </c>
      <c r="R218" s="524">
        <f>IF((AD212-V212)&lt;0,AD212+Z218,IF(AD212-V212&lt;V212,AD212+Z218,R212))</f>
        <v>0</v>
      </c>
      <c r="S218" s="525"/>
      <c r="T218" s="525"/>
      <c r="U218" s="526"/>
      <c r="V218" s="470">
        <f>IF((AD212-V212)&lt;0,AD212,IF((AD212-V212)&gt;=0,R218-Z218))</f>
        <v>0</v>
      </c>
      <c r="W218" s="475"/>
      <c r="X218" s="475"/>
      <c r="Y218" s="476"/>
      <c r="Z218" s="470">
        <f>IF(AD212&gt;0,AD212*AN218/100/2,0)</f>
        <v>0</v>
      </c>
      <c r="AA218" s="475"/>
      <c r="AB218" s="475"/>
      <c r="AC218" s="476"/>
      <c r="AD218" s="117">
        <f t="shared" si="89"/>
        <v>0</v>
      </c>
      <c r="AE218" s="477">
        <f t="shared" ref="AE218:AE281" si="121">IF(M218&lt;=0,0,AE217+M218+Z218)</f>
        <v>3924927.7860055305</v>
      </c>
      <c r="AF218" s="478"/>
      <c r="AG218" s="478"/>
      <c r="AH218" s="479"/>
      <c r="AI218" s="474">
        <f t="shared" si="101"/>
        <v>17157157.269166403</v>
      </c>
      <c r="AJ218" s="480"/>
      <c r="AK218" s="480"/>
      <c r="AL218" s="480"/>
      <c r="AM218" s="481"/>
      <c r="AN218" s="482">
        <f t="shared" si="102"/>
        <v>1</v>
      </c>
      <c r="AO218" s="483"/>
      <c r="AP218" s="484"/>
      <c r="AQ218" s="26"/>
      <c r="AR218" s="26"/>
      <c r="AS218" s="26"/>
      <c r="AT218" s="469"/>
      <c r="AU218" s="469"/>
      <c r="AV218" s="469"/>
      <c r="AW218" s="469"/>
      <c r="AX218" s="27"/>
      <c r="AY218" s="27">
        <f t="shared" si="103"/>
        <v>0</v>
      </c>
      <c r="AZ218" s="27">
        <f t="shared" si="117"/>
        <v>0</v>
      </c>
      <c r="BA218" s="27">
        <f t="shared" si="118"/>
        <v>0</v>
      </c>
      <c r="BB218" s="27">
        <f t="shared" si="104"/>
        <v>0</v>
      </c>
      <c r="BC218" s="27">
        <f t="shared" si="105"/>
        <v>0</v>
      </c>
      <c r="BD218" s="27">
        <f t="shared" si="106"/>
        <v>70329.470731091074</v>
      </c>
      <c r="BE218" s="27">
        <f t="shared" si="107"/>
        <v>14356.238949914577</v>
      </c>
      <c r="BF218" s="27">
        <f t="shared" si="108"/>
        <v>0</v>
      </c>
      <c r="BG218" s="27"/>
      <c r="BH218" s="27"/>
      <c r="BI218" s="65">
        <f>BI213</f>
        <v>1</v>
      </c>
      <c r="BJ218" s="66">
        <f>BJ213</f>
        <v>0.95</v>
      </c>
      <c r="BK218" s="59">
        <f>BK213</f>
        <v>1.1000000000000001</v>
      </c>
      <c r="BL218" s="66">
        <f>BL213</f>
        <v>1.27</v>
      </c>
      <c r="BM218" s="67">
        <f>BM213</f>
        <v>1.27</v>
      </c>
      <c r="BN218" s="61"/>
      <c r="BO218" s="61" t="str">
        <f t="shared" si="119"/>
        <v xml:space="preserve"> </v>
      </c>
      <c r="BP218" s="62" t="str">
        <f t="shared" si="110"/>
        <v xml:space="preserve"> </v>
      </c>
      <c r="BQ218" s="62" t="e">
        <f t="shared" si="111"/>
        <v>#VALUE!</v>
      </c>
      <c r="BR218" s="63">
        <f t="shared" si="112"/>
        <v>1</v>
      </c>
      <c r="BS218" s="64">
        <f t="shared" si="120"/>
        <v>1</v>
      </c>
      <c r="BT218" s="60">
        <f t="shared" si="113"/>
        <v>84685.709681005654</v>
      </c>
      <c r="BU218" s="33"/>
    </row>
    <row r="219" spans="2:73" s="22" customFormat="1" ht="13.5" x14ac:dyDescent="0.15">
      <c r="B219" s="541"/>
      <c r="C219" s="497">
        <v>199</v>
      </c>
      <c r="D219" s="498"/>
      <c r="E219" s="499">
        <f t="shared" si="99"/>
        <v>84685.709681005654</v>
      </c>
      <c r="F219" s="471"/>
      <c r="G219" s="471"/>
      <c r="H219" s="472"/>
      <c r="I219" s="470">
        <f t="shared" si="114"/>
        <v>70388.078623366979</v>
      </c>
      <c r="J219" s="471"/>
      <c r="K219" s="471"/>
      <c r="L219" s="472"/>
      <c r="M219" s="473">
        <f t="shared" si="115"/>
        <v>14297.631057638668</v>
      </c>
      <c r="N219" s="473"/>
      <c r="O219" s="473"/>
      <c r="P219" s="474"/>
      <c r="Q219" s="47">
        <f t="shared" si="116"/>
        <v>17086769.190543037</v>
      </c>
      <c r="R219" s="470"/>
      <c r="S219" s="475"/>
      <c r="T219" s="475"/>
      <c r="U219" s="476"/>
      <c r="V219" s="470"/>
      <c r="W219" s="475"/>
      <c r="X219" s="475"/>
      <c r="Y219" s="476"/>
      <c r="Z219" s="470"/>
      <c r="AA219" s="475"/>
      <c r="AB219" s="475"/>
      <c r="AC219" s="476"/>
      <c r="AD219" s="117">
        <f t="shared" ref="AD219:AD282" si="122">AD218-V219-BG219</f>
        <v>0</v>
      </c>
      <c r="AE219" s="477">
        <f t="shared" si="121"/>
        <v>3939225.4170631692</v>
      </c>
      <c r="AF219" s="478"/>
      <c r="AG219" s="478"/>
      <c r="AH219" s="479"/>
      <c r="AI219" s="474">
        <f t="shared" si="101"/>
        <v>17086769.190543037</v>
      </c>
      <c r="AJ219" s="480"/>
      <c r="AK219" s="480"/>
      <c r="AL219" s="480"/>
      <c r="AM219" s="481"/>
      <c r="AN219" s="482">
        <f t="shared" si="102"/>
        <v>1</v>
      </c>
      <c r="AO219" s="483"/>
      <c r="AP219" s="484"/>
      <c r="AQ219" s="26"/>
      <c r="AR219" s="26"/>
      <c r="AS219" s="26"/>
      <c r="AT219" s="469"/>
      <c r="AU219" s="469"/>
      <c r="AV219" s="469"/>
      <c r="AW219" s="469"/>
      <c r="AX219" s="27"/>
      <c r="AY219" s="27">
        <f t="shared" si="103"/>
        <v>0</v>
      </c>
      <c r="AZ219" s="27">
        <f t="shared" si="117"/>
        <v>0</v>
      </c>
      <c r="BA219" s="27">
        <f t="shared" si="118"/>
        <v>0</v>
      </c>
      <c r="BB219" s="27">
        <f t="shared" si="104"/>
        <v>0</v>
      </c>
      <c r="BC219" s="27">
        <f t="shared" si="105"/>
        <v>0</v>
      </c>
      <c r="BD219" s="27">
        <f t="shared" si="106"/>
        <v>70388.078623366979</v>
      </c>
      <c r="BE219" s="27">
        <f t="shared" si="107"/>
        <v>14297.631057638668</v>
      </c>
      <c r="BF219" s="27">
        <f t="shared" si="108"/>
        <v>0</v>
      </c>
      <c r="BG219" s="27"/>
      <c r="BH219" s="27"/>
      <c r="BI219" s="72">
        <f t="shared" ref="BI219:BL219" si="123">BI213</f>
        <v>1</v>
      </c>
      <c r="BJ219" s="72">
        <f t="shared" si="123"/>
        <v>0.95</v>
      </c>
      <c r="BK219" s="72">
        <f t="shared" si="123"/>
        <v>1.1000000000000001</v>
      </c>
      <c r="BL219" s="72">
        <f t="shared" si="123"/>
        <v>1.27</v>
      </c>
      <c r="BM219" s="73">
        <f>BM213</f>
        <v>1.27</v>
      </c>
      <c r="BN219" s="61"/>
      <c r="BO219" s="61" t="str">
        <f t="shared" si="119"/>
        <v xml:space="preserve"> </v>
      </c>
      <c r="BP219" s="62" t="str">
        <f t="shared" si="110"/>
        <v xml:space="preserve"> </v>
      </c>
      <c r="BQ219" s="62" t="e">
        <f t="shared" si="111"/>
        <v>#VALUE!</v>
      </c>
      <c r="BR219" s="63">
        <f t="shared" si="112"/>
        <v>1</v>
      </c>
      <c r="BS219" s="64">
        <f t="shared" si="120"/>
        <v>1</v>
      </c>
      <c r="BT219" s="60">
        <f t="shared" si="113"/>
        <v>84685.709681005654</v>
      </c>
      <c r="BU219" s="33"/>
    </row>
    <row r="220" spans="2:73" s="22" customFormat="1" ht="13.5" x14ac:dyDescent="0.15">
      <c r="B220" s="541"/>
      <c r="C220" s="497">
        <v>200</v>
      </c>
      <c r="D220" s="498"/>
      <c r="E220" s="499">
        <f t="shared" si="99"/>
        <v>84685.709681005654</v>
      </c>
      <c r="F220" s="471"/>
      <c r="G220" s="471"/>
      <c r="H220" s="472"/>
      <c r="I220" s="470">
        <f t="shared" si="114"/>
        <v>70446.73535555313</v>
      </c>
      <c r="J220" s="471"/>
      <c r="K220" s="471"/>
      <c r="L220" s="472"/>
      <c r="M220" s="473">
        <f t="shared" si="115"/>
        <v>14238.974325452531</v>
      </c>
      <c r="N220" s="473"/>
      <c r="O220" s="473"/>
      <c r="P220" s="474"/>
      <c r="Q220" s="47">
        <f t="shared" si="116"/>
        <v>17016322.455187485</v>
      </c>
      <c r="R220" s="470"/>
      <c r="S220" s="475"/>
      <c r="T220" s="475"/>
      <c r="U220" s="476"/>
      <c r="V220" s="470"/>
      <c r="W220" s="475"/>
      <c r="X220" s="475"/>
      <c r="Y220" s="476"/>
      <c r="Z220" s="470"/>
      <c r="AA220" s="475"/>
      <c r="AB220" s="475"/>
      <c r="AC220" s="476"/>
      <c r="AD220" s="117">
        <f t="shared" si="122"/>
        <v>0</v>
      </c>
      <c r="AE220" s="477">
        <f t="shared" si="121"/>
        <v>3953464.3913886216</v>
      </c>
      <c r="AF220" s="478"/>
      <c r="AG220" s="478"/>
      <c r="AH220" s="479"/>
      <c r="AI220" s="474">
        <f t="shared" si="101"/>
        <v>17016322.455187485</v>
      </c>
      <c r="AJ220" s="480"/>
      <c r="AK220" s="480"/>
      <c r="AL220" s="480"/>
      <c r="AM220" s="481"/>
      <c r="AN220" s="482">
        <f t="shared" si="102"/>
        <v>1</v>
      </c>
      <c r="AO220" s="483"/>
      <c r="AP220" s="484"/>
      <c r="AQ220" s="26"/>
      <c r="AR220" s="26"/>
      <c r="AS220" s="26"/>
      <c r="AT220" s="469"/>
      <c r="AU220" s="469"/>
      <c r="AV220" s="469"/>
      <c r="AW220" s="469"/>
      <c r="AX220" s="27"/>
      <c r="AY220" s="27">
        <f t="shared" si="103"/>
        <v>0</v>
      </c>
      <c r="AZ220" s="27">
        <f t="shared" si="117"/>
        <v>0</v>
      </c>
      <c r="BA220" s="27">
        <f t="shared" si="118"/>
        <v>0</v>
      </c>
      <c r="BB220" s="27">
        <f t="shared" si="104"/>
        <v>0</v>
      </c>
      <c r="BC220" s="27">
        <f t="shared" si="105"/>
        <v>0</v>
      </c>
      <c r="BD220" s="27">
        <f t="shared" si="106"/>
        <v>70446.73535555313</v>
      </c>
      <c r="BE220" s="27">
        <f t="shared" si="107"/>
        <v>14238.974325452531</v>
      </c>
      <c r="BF220" s="27">
        <f t="shared" si="108"/>
        <v>0</v>
      </c>
      <c r="BG220" s="27"/>
      <c r="BH220" s="27"/>
      <c r="BI220" s="65">
        <f>BI219</f>
        <v>1</v>
      </c>
      <c r="BJ220" s="66">
        <f>BJ219</f>
        <v>0.95</v>
      </c>
      <c r="BK220" s="59">
        <f>BK219</f>
        <v>1.1000000000000001</v>
      </c>
      <c r="BL220" s="66">
        <f>BL219</f>
        <v>1.27</v>
      </c>
      <c r="BM220" s="67">
        <f>BM219</f>
        <v>1.27</v>
      </c>
      <c r="BN220" s="61"/>
      <c r="BO220" s="61" t="str">
        <f t="shared" si="119"/>
        <v xml:space="preserve"> </v>
      </c>
      <c r="BP220" s="62" t="str">
        <f t="shared" si="110"/>
        <v xml:space="preserve"> </v>
      </c>
      <c r="BQ220" s="62" t="e">
        <f t="shared" si="111"/>
        <v>#VALUE!</v>
      </c>
      <c r="BR220" s="63">
        <f t="shared" si="112"/>
        <v>1</v>
      </c>
      <c r="BS220" s="64">
        <f t="shared" si="120"/>
        <v>1</v>
      </c>
      <c r="BT220" s="60">
        <f t="shared" si="113"/>
        <v>84685.709681005654</v>
      </c>
      <c r="BU220" s="33"/>
    </row>
    <row r="221" spans="2:73" s="22" customFormat="1" ht="13.5" x14ac:dyDescent="0.15">
      <c r="B221" s="541"/>
      <c r="C221" s="497">
        <v>201</v>
      </c>
      <c r="D221" s="498"/>
      <c r="E221" s="499">
        <f t="shared" si="99"/>
        <v>84685.709681005654</v>
      </c>
      <c r="F221" s="471"/>
      <c r="G221" s="471"/>
      <c r="H221" s="472"/>
      <c r="I221" s="470">
        <f t="shared" si="114"/>
        <v>70505.440968349416</v>
      </c>
      <c r="J221" s="471"/>
      <c r="K221" s="471"/>
      <c r="L221" s="472"/>
      <c r="M221" s="473">
        <f t="shared" si="115"/>
        <v>14180.268712656238</v>
      </c>
      <c r="N221" s="473"/>
      <c r="O221" s="473"/>
      <c r="P221" s="474"/>
      <c r="Q221" s="47">
        <f t="shared" si="116"/>
        <v>16945817.014219135</v>
      </c>
      <c r="R221" s="470"/>
      <c r="S221" s="475"/>
      <c r="T221" s="475"/>
      <c r="U221" s="476"/>
      <c r="V221" s="470"/>
      <c r="W221" s="475"/>
      <c r="X221" s="475"/>
      <c r="Y221" s="476"/>
      <c r="Z221" s="470"/>
      <c r="AA221" s="475"/>
      <c r="AB221" s="475"/>
      <c r="AC221" s="476"/>
      <c r="AD221" s="117">
        <f t="shared" si="122"/>
        <v>0</v>
      </c>
      <c r="AE221" s="477">
        <f t="shared" si="121"/>
        <v>3967644.6601012778</v>
      </c>
      <c r="AF221" s="478"/>
      <c r="AG221" s="478"/>
      <c r="AH221" s="479"/>
      <c r="AI221" s="474">
        <f t="shared" si="101"/>
        <v>16945817.014219135</v>
      </c>
      <c r="AJ221" s="480"/>
      <c r="AK221" s="480"/>
      <c r="AL221" s="480"/>
      <c r="AM221" s="481"/>
      <c r="AN221" s="482">
        <f t="shared" si="102"/>
        <v>1</v>
      </c>
      <c r="AO221" s="483"/>
      <c r="AP221" s="484"/>
      <c r="AQ221" s="26"/>
      <c r="AR221" s="26"/>
      <c r="AS221" s="26"/>
      <c r="AT221" s="469"/>
      <c r="AU221" s="469"/>
      <c r="AV221" s="469"/>
      <c r="AW221" s="469"/>
      <c r="AX221" s="27"/>
      <c r="AY221" s="27">
        <f t="shared" si="103"/>
        <v>0</v>
      </c>
      <c r="AZ221" s="27">
        <f t="shared" si="117"/>
        <v>0</v>
      </c>
      <c r="BA221" s="27">
        <f t="shared" si="118"/>
        <v>0</v>
      </c>
      <c r="BB221" s="27">
        <f t="shared" si="104"/>
        <v>0</v>
      </c>
      <c r="BC221" s="27">
        <f t="shared" si="105"/>
        <v>0</v>
      </c>
      <c r="BD221" s="27">
        <f t="shared" si="106"/>
        <v>70505.440968349416</v>
      </c>
      <c r="BE221" s="27">
        <f t="shared" si="107"/>
        <v>14180.268712656238</v>
      </c>
      <c r="BF221" s="27">
        <f t="shared" si="108"/>
        <v>0</v>
      </c>
      <c r="BG221" s="27"/>
      <c r="BH221" s="27"/>
      <c r="BI221" s="65">
        <f>BI219</f>
        <v>1</v>
      </c>
      <c r="BJ221" s="66">
        <f>BJ219</f>
        <v>0.95</v>
      </c>
      <c r="BK221" s="59">
        <f>BK219</f>
        <v>1.1000000000000001</v>
      </c>
      <c r="BL221" s="66">
        <f>BL219</f>
        <v>1.27</v>
      </c>
      <c r="BM221" s="67">
        <f>BM219</f>
        <v>1.27</v>
      </c>
      <c r="BN221" s="61"/>
      <c r="BO221" s="61" t="str">
        <f t="shared" si="119"/>
        <v xml:space="preserve"> </v>
      </c>
      <c r="BP221" s="62" t="str">
        <f t="shared" si="110"/>
        <v xml:space="preserve"> </v>
      </c>
      <c r="BQ221" s="62" t="e">
        <f t="shared" si="111"/>
        <v>#VALUE!</v>
      </c>
      <c r="BR221" s="63">
        <f t="shared" si="112"/>
        <v>1</v>
      </c>
      <c r="BS221" s="64">
        <f t="shared" si="120"/>
        <v>1</v>
      </c>
      <c r="BT221" s="60">
        <f t="shared" si="113"/>
        <v>84685.709681005654</v>
      </c>
      <c r="BU221" s="33"/>
    </row>
    <row r="222" spans="2:73" s="22" customFormat="1" ht="13.5" x14ac:dyDescent="0.15">
      <c r="B222" s="541"/>
      <c r="C222" s="497">
        <v>202</v>
      </c>
      <c r="D222" s="498"/>
      <c r="E222" s="499">
        <f t="shared" si="99"/>
        <v>84685.709681005654</v>
      </c>
      <c r="F222" s="471"/>
      <c r="G222" s="471"/>
      <c r="H222" s="472"/>
      <c r="I222" s="470">
        <f t="shared" si="114"/>
        <v>70564.195502489703</v>
      </c>
      <c r="J222" s="471"/>
      <c r="K222" s="471"/>
      <c r="L222" s="472"/>
      <c r="M222" s="473">
        <f t="shared" si="115"/>
        <v>14121.514178515945</v>
      </c>
      <c r="N222" s="473"/>
      <c r="O222" s="473"/>
      <c r="P222" s="474"/>
      <c r="Q222" s="47">
        <f t="shared" si="116"/>
        <v>16875252.818716645</v>
      </c>
      <c r="R222" s="470"/>
      <c r="S222" s="475"/>
      <c r="T222" s="475"/>
      <c r="U222" s="476"/>
      <c r="V222" s="470"/>
      <c r="W222" s="475"/>
      <c r="X222" s="475"/>
      <c r="Y222" s="476"/>
      <c r="Z222" s="470"/>
      <c r="AA222" s="475"/>
      <c r="AB222" s="475"/>
      <c r="AC222" s="476"/>
      <c r="AD222" s="117">
        <f t="shared" si="122"/>
        <v>0</v>
      </c>
      <c r="AE222" s="477">
        <f t="shared" si="121"/>
        <v>3981766.1742797936</v>
      </c>
      <c r="AF222" s="478"/>
      <c r="AG222" s="478"/>
      <c r="AH222" s="479"/>
      <c r="AI222" s="474">
        <f t="shared" si="101"/>
        <v>16875252.818716645</v>
      </c>
      <c r="AJ222" s="480"/>
      <c r="AK222" s="480"/>
      <c r="AL222" s="480"/>
      <c r="AM222" s="481"/>
      <c r="AN222" s="482">
        <f t="shared" si="102"/>
        <v>1</v>
      </c>
      <c r="AO222" s="483"/>
      <c r="AP222" s="484"/>
      <c r="AQ222" s="26"/>
      <c r="AR222" s="26"/>
      <c r="AS222" s="26"/>
      <c r="AT222" s="469"/>
      <c r="AU222" s="469"/>
      <c r="AV222" s="469"/>
      <c r="AW222" s="469"/>
      <c r="AX222" s="27"/>
      <c r="AY222" s="27">
        <f t="shared" si="103"/>
        <v>0</v>
      </c>
      <c r="AZ222" s="27">
        <f t="shared" si="117"/>
        <v>0</v>
      </c>
      <c r="BA222" s="27">
        <f t="shared" si="118"/>
        <v>0</v>
      </c>
      <c r="BB222" s="27">
        <f t="shared" si="104"/>
        <v>0</v>
      </c>
      <c r="BC222" s="27">
        <f t="shared" si="105"/>
        <v>0</v>
      </c>
      <c r="BD222" s="27">
        <f t="shared" si="106"/>
        <v>70564.195502489703</v>
      </c>
      <c r="BE222" s="27">
        <f t="shared" si="107"/>
        <v>14121.514178515945</v>
      </c>
      <c r="BF222" s="27">
        <f t="shared" si="108"/>
        <v>0</v>
      </c>
      <c r="BG222" s="27"/>
      <c r="BH222" s="27"/>
      <c r="BI222" s="65">
        <f>BI219</f>
        <v>1</v>
      </c>
      <c r="BJ222" s="66">
        <f>BJ219</f>
        <v>0.95</v>
      </c>
      <c r="BK222" s="59">
        <f>BK219</f>
        <v>1.1000000000000001</v>
      </c>
      <c r="BL222" s="66">
        <f>BL219</f>
        <v>1.27</v>
      </c>
      <c r="BM222" s="67">
        <f>BM219</f>
        <v>1.27</v>
      </c>
      <c r="BN222" s="61"/>
      <c r="BO222" s="61" t="str">
        <f t="shared" si="119"/>
        <v xml:space="preserve"> </v>
      </c>
      <c r="BP222" s="62" t="str">
        <f t="shared" si="110"/>
        <v xml:space="preserve"> </v>
      </c>
      <c r="BQ222" s="62" t="e">
        <f t="shared" si="111"/>
        <v>#VALUE!</v>
      </c>
      <c r="BR222" s="63">
        <f t="shared" si="112"/>
        <v>1</v>
      </c>
      <c r="BS222" s="64">
        <f t="shared" si="120"/>
        <v>1</v>
      </c>
      <c r="BT222" s="60">
        <f t="shared" si="113"/>
        <v>84685.709681005654</v>
      </c>
      <c r="BU222" s="33"/>
    </row>
    <row r="223" spans="2:73" s="22" customFormat="1" ht="13.5" x14ac:dyDescent="0.15">
      <c r="B223" s="541"/>
      <c r="C223" s="497">
        <v>203</v>
      </c>
      <c r="D223" s="498"/>
      <c r="E223" s="499">
        <f t="shared" si="99"/>
        <v>84685.709681005654</v>
      </c>
      <c r="F223" s="471"/>
      <c r="G223" s="471"/>
      <c r="H223" s="472"/>
      <c r="I223" s="470">
        <f t="shared" si="114"/>
        <v>70622.998998741779</v>
      </c>
      <c r="J223" s="471"/>
      <c r="K223" s="471"/>
      <c r="L223" s="472"/>
      <c r="M223" s="473">
        <f t="shared" si="115"/>
        <v>14062.710682263873</v>
      </c>
      <c r="N223" s="473"/>
      <c r="O223" s="473"/>
      <c r="P223" s="474"/>
      <c r="Q223" s="47">
        <f t="shared" si="116"/>
        <v>16804629.819717903</v>
      </c>
      <c r="R223" s="470"/>
      <c r="S223" s="475"/>
      <c r="T223" s="475"/>
      <c r="U223" s="476"/>
      <c r="V223" s="470"/>
      <c r="W223" s="475"/>
      <c r="X223" s="475"/>
      <c r="Y223" s="476"/>
      <c r="Z223" s="470"/>
      <c r="AA223" s="475"/>
      <c r="AB223" s="475"/>
      <c r="AC223" s="476"/>
      <c r="AD223" s="117">
        <f t="shared" si="122"/>
        <v>0</v>
      </c>
      <c r="AE223" s="477">
        <f t="shared" si="121"/>
        <v>3995828.8849620577</v>
      </c>
      <c r="AF223" s="478"/>
      <c r="AG223" s="478"/>
      <c r="AH223" s="479"/>
      <c r="AI223" s="474">
        <f t="shared" si="101"/>
        <v>16804629.819717903</v>
      </c>
      <c r="AJ223" s="480"/>
      <c r="AK223" s="480"/>
      <c r="AL223" s="480"/>
      <c r="AM223" s="481"/>
      <c r="AN223" s="482">
        <f t="shared" si="102"/>
        <v>1</v>
      </c>
      <c r="AO223" s="483"/>
      <c r="AP223" s="484"/>
      <c r="AQ223" s="26"/>
      <c r="AR223" s="26"/>
      <c r="AS223" s="26"/>
      <c r="AT223" s="469"/>
      <c r="AU223" s="469"/>
      <c r="AV223" s="469"/>
      <c r="AW223" s="469"/>
      <c r="AX223" s="27"/>
      <c r="AY223" s="27">
        <f t="shared" si="103"/>
        <v>0</v>
      </c>
      <c r="AZ223" s="27">
        <f t="shared" si="117"/>
        <v>0</v>
      </c>
      <c r="BA223" s="27">
        <f t="shared" si="118"/>
        <v>0</v>
      </c>
      <c r="BB223" s="27">
        <f t="shared" si="104"/>
        <v>0</v>
      </c>
      <c r="BC223" s="27">
        <f t="shared" si="105"/>
        <v>0</v>
      </c>
      <c r="BD223" s="27">
        <f t="shared" si="106"/>
        <v>70622.998998741779</v>
      </c>
      <c r="BE223" s="27">
        <f t="shared" si="107"/>
        <v>14062.710682263873</v>
      </c>
      <c r="BF223" s="27">
        <f t="shared" si="108"/>
        <v>0</v>
      </c>
      <c r="BG223" s="27"/>
      <c r="BH223" s="27"/>
      <c r="BI223" s="65">
        <f>BI219</f>
        <v>1</v>
      </c>
      <c r="BJ223" s="66">
        <f>BJ219</f>
        <v>0.95</v>
      </c>
      <c r="BK223" s="59">
        <f>BK219</f>
        <v>1.1000000000000001</v>
      </c>
      <c r="BL223" s="66">
        <f>BL219</f>
        <v>1.27</v>
      </c>
      <c r="BM223" s="67">
        <f>BM219</f>
        <v>1.27</v>
      </c>
      <c r="BN223" s="61"/>
      <c r="BO223" s="61" t="str">
        <f t="shared" si="119"/>
        <v xml:space="preserve"> </v>
      </c>
      <c r="BP223" s="62" t="str">
        <f t="shared" si="110"/>
        <v xml:space="preserve"> </v>
      </c>
      <c r="BQ223" s="62" t="e">
        <f t="shared" si="111"/>
        <v>#VALUE!</v>
      </c>
      <c r="BR223" s="63">
        <f t="shared" si="112"/>
        <v>1</v>
      </c>
      <c r="BS223" s="64">
        <f t="shared" si="120"/>
        <v>1</v>
      </c>
      <c r="BT223" s="60">
        <f t="shared" si="113"/>
        <v>84685.709681005654</v>
      </c>
      <c r="BU223" s="33"/>
    </row>
    <row r="224" spans="2:73" s="22" customFormat="1" ht="13.5" x14ac:dyDescent="0.15">
      <c r="B224" s="593"/>
      <c r="C224" s="587">
        <v>204</v>
      </c>
      <c r="D224" s="588"/>
      <c r="E224" s="589">
        <f t="shared" si="99"/>
        <v>84685.709681005654</v>
      </c>
      <c r="F224" s="590"/>
      <c r="G224" s="590"/>
      <c r="H224" s="591"/>
      <c r="I224" s="578">
        <f t="shared" si="114"/>
        <v>70681.851497907395</v>
      </c>
      <c r="J224" s="590"/>
      <c r="K224" s="590"/>
      <c r="L224" s="591"/>
      <c r="M224" s="592">
        <f t="shared" si="115"/>
        <v>14003.858183098251</v>
      </c>
      <c r="N224" s="592"/>
      <c r="O224" s="592"/>
      <c r="P224" s="592"/>
      <c r="Q224" s="47">
        <f t="shared" si="116"/>
        <v>16733947.968219995</v>
      </c>
      <c r="R224" s="578">
        <f>IF((AD218-V218)&lt;0,AD218+Z224,IF(AD218-V218&lt;V218,AD218+Z224,R218))</f>
        <v>0</v>
      </c>
      <c r="S224" s="579"/>
      <c r="T224" s="579"/>
      <c r="U224" s="580"/>
      <c r="V224" s="578">
        <f>IF((AD218-V218)&lt;0,AD218,IF((AD218-V218)&gt;=0,R224-Z224))</f>
        <v>0</v>
      </c>
      <c r="W224" s="579"/>
      <c r="X224" s="579"/>
      <c r="Y224" s="580"/>
      <c r="Z224" s="578">
        <f>IF(AD218&gt;0,AD218*AN224/100/2,0)</f>
        <v>0</v>
      </c>
      <c r="AA224" s="579"/>
      <c r="AB224" s="579"/>
      <c r="AC224" s="580"/>
      <c r="AD224" s="120">
        <f t="shared" si="122"/>
        <v>0</v>
      </c>
      <c r="AE224" s="581">
        <f t="shared" si="121"/>
        <v>4009832.7431451557</v>
      </c>
      <c r="AF224" s="582"/>
      <c r="AG224" s="582"/>
      <c r="AH224" s="583"/>
      <c r="AI224" s="474">
        <f t="shared" si="101"/>
        <v>16733947.968219995</v>
      </c>
      <c r="AJ224" s="480"/>
      <c r="AK224" s="480"/>
      <c r="AL224" s="480"/>
      <c r="AM224" s="481"/>
      <c r="AN224" s="584">
        <f t="shared" si="102"/>
        <v>1</v>
      </c>
      <c r="AO224" s="585"/>
      <c r="AP224" s="586"/>
      <c r="AQ224" s="25"/>
      <c r="AR224" s="25"/>
      <c r="AS224" s="25"/>
      <c r="AT224" s="469"/>
      <c r="AU224" s="469"/>
      <c r="AV224" s="469"/>
      <c r="AW224" s="469"/>
      <c r="AX224" s="27"/>
      <c r="AY224" s="27">
        <f t="shared" si="103"/>
        <v>0</v>
      </c>
      <c r="AZ224" s="27">
        <f t="shared" si="117"/>
        <v>0</v>
      </c>
      <c r="BA224" s="27">
        <f t="shared" si="118"/>
        <v>0</v>
      </c>
      <c r="BB224" s="27">
        <f t="shared" si="104"/>
        <v>0</v>
      </c>
      <c r="BC224" s="27">
        <f t="shared" si="105"/>
        <v>0</v>
      </c>
      <c r="BD224" s="27">
        <f t="shared" si="106"/>
        <v>70681.851497907395</v>
      </c>
      <c r="BE224" s="27">
        <f t="shared" si="107"/>
        <v>14003.858183098251</v>
      </c>
      <c r="BF224" s="27">
        <f t="shared" si="108"/>
        <v>0</v>
      </c>
      <c r="BG224" s="27"/>
      <c r="BH224" s="27"/>
      <c r="BI224" s="65">
        <f>BI219</f>
        <v>1</v>
      </c>
      <c r="BJ224" s="66">
        <f>BJ219</f>
        <v>0.95</v>
      </c>
      <c r="BK224" s="59">
        <f>BK219</f>
        <v>1.1000000000000001</v>
      </c>
      <c r="BL224" s="66">
        <f>BL219</f>
        <v>1.27</v>
      </c>
      <c r="BM224" s="67">
        <f>BM219</f>
        <v>1.27</v>
      </c>
      <c r="BN224" s="61"/>
      <c r="BO224" s="61" t="str">
        <f t="shared" si="119"/>
        <v xml:space="preserve"> </v>
      </c>
      <c r="BP224" s="62" t="str">
        <f t="shared" si="110"/>
        <v xml:space="preserve"> </v>
      </c>
      <c r="BQ224" s="62" t="e">
        <f t="shared" si="111"/>
        <v>#VALUE!</v>
      </c>
      <c r="BR224" s="63">
        <f t="shared" si="112"/>
        <v>1</v>
      </c>
      <c r="BS224" s="64">
        <f t="shared" si="120"/>
        <v>1</v>
      </c>
      <c r="BT224" s="60">
        <f t="shared" si="113"/>
        <v>84685.709681005654</v>
      </c>
      <c r="BU224" s="33"/>
    </row>
    <row r="225" spans="2:73" s="22" customFormat="1" ht="13.5" x14ac:dyDescent="0.15">
      <c r="B225" s="562">
        <v>18</v>
      </c>
      <c r="C225" s="565">
        <v>205</v>
      </c>
      <c r="D225" s="566"/>
      <c r="E225" s="567">
        <f t="shared" si="99"/>
        <v>84685.709681005654</v>
      </c>
      <c r="F225" s="533"/>
      <c r="G225" s="533"/>
      <c r="H225" s="534"/>
      <c r="I225" s="568">
        <f t="shared" si="114"/>
        <v>70740.753040822325</v>
      </c>
      <c r="J225" s="569"/>
      <c r="K225" s="569"/>
      <c r="L225" s="570"/>
      <c r="M225" s="571">
        <f t="shared" si="115"/>
        <v>13944.956640183329</v>
      </c>
      <c r="N225" s="571"/>
      <c r="O225" s="571"/>
      <c r="P225" s="571"/>
      <c r="Q225" s="30">
        <f t="shared" si="116"/>
        <v>16663207.215179173</v>
      </c>
      <c r="R225" s="568"/>
      <c r="S225" s="572"/>
      <c r="T225" s="572"/>
      <c r="U225" s="573"/>
      <c r="V225" s="568"/>
      <c r="W225" s="572"/>
      <c r="X225" s="572"/>
      <c r="Y225" s="573"/>
      <c r="Z225" s="568"/>
      <c r="AA225" s="572"/>
      <c r="AB225" s="572"/>
      <c r="AC225" s="573"/>
      <c r="AD225" s="119">
        <f t="shared" si="122"/>
        <v>0</v>
      </c>
      <c r="AE225" s="568">
        <f t="shared" si="121"/>
        <v>4023777.6997853392</v>
      </c>
      <c r="AF225" s="569"/>
      <c r="AG225" s="569"/>
      <c r="AH225" s="570"/>
      <c r="AI225" s="568">
        <f t="shared" si="101"/>
        <v>16663207.215179173</v>
      </c>
      <c r="AJ225" s="569"/>
      <c r="AK225" s="569"/>
      <c r="AL225" s="569"/>
      <c r="AM225" s="574"/>
      <c r="AN225" s="575">
        <f t="shared" si="102"/>
        <v>1</v>
      </c>
      <c r="AO225" s="576"/>
      <c r="AP225" s="577"/>
      <c r="AQ225" s="51"/>
      <c r="AR225" s="51"/>
      <c r="AS225" s="51"/>
      <c r="AT225" s="469"/>
      <c r="AU225" s="469"/>
      <c r="AV225" s="469"/>
      <c r="AW225" s="469"/>
      <c r="AX225" s="27"/>
      <c r="AY225" s="27">
        <f t="shared" si="103"/>
        <v>0</v>
      </c>
      <c r="AZ225" s="27">
        <f t="shared" si="117"/>
        <v>0</v>
      </c>
      <c r="BA225" s="27">
        <f t="shared" si="118"/>
        <v>0</v>
      </c>
      <c r="BB225" s="27">
        <f t="shared" si="104"/>
        <v>0</v>
      </c>
      <c r="BC225" s="27">
        <f t="shared" si="105"/>
        <v>0</v>
      </c>
      <c r="BD225" s="27">
        <f t="shared" si="106"/>
        <v>70740.753040822325</v>
      </c>
      <c r="BE225" s="27">
        <f t="shared" si="107"/>
        <v>13944.956640183329</v>
      </c>
      <c r="BF225" s="27">
        <f t="shared" si="108"/>
        <v>0</v>
      </c>
      <c r="BG225" s="27"/>
      <c r="BH225" s="27"/>
      <c r="BI225" s="72">
        <f t="shared" ref="BI225:BL225" si="124">BI219</f>
        <v>1</v>
      </c>
      <c r="BJ225" s="72">
        <f t="shared" si="124"/>
        <v>0.95</v>
      </c>
      <c r="BK225" s="72">
        <f t="shared" si="124"/>
        <v>1.1000000000000001</v>
      </c>
      <c r="BL225" s="72">
        <f t="shared" si="124"/>
        <v>1.27</v>
      </c>
      <c r="BM225" s="73">
        <f>BM219</f>
        <v>1.27</v>
      </c>
      <c r="BN225" s="61"/>
      <c r="BO225" s="61" t="str">
        <f t="shared" si="119"/>
        <v xml:space="preserve"> </v>
      </c>
      <c r="BP225" s="62" t="str">
        <f t="shared" si="110"/>
        <v xml:space="preserve"> </v>
      </c>
      <c r="BQ225" s="62" t="e">
        <f t="shared" si="111"/>
        <v>#VALUE!</v>
      </c>
      <c r="BR225" s="63">
        <f t="shared" si="112"/>
        <v>1</v>
      </c>
      <c r="BS225" s="64">
        <f t="shared" si="120"/>
        <v>1</v>
      </c>
      <c r="BT225" s="60">
        <f t="shared" si="113"/>
        <v>84685.709681005654</v>
      </c>
      <c r="BU225" s="33"/>
    </row>
    <row r="226" spans="2:73" s="22" customFormat="1" ht="13.5" x14ac:dyDescent="0.15">
      <c r="B226" s="563"/>
      <c r="C226" s="535">
        <v>206</v>
      </c>
      <c r="D226" s="536"/>
      <c r="E226" s="537">
        <f t="shared" si="99"/>
        <v>84685.709681005654</v>
      </c>
      <c r="F226" s="486"/>
      <c r="G226" s="486"/>
      <c r="H226" s="538"/>
      <c r="I226" s="485">
        <f t="shared" si="114"/>
        <v>70799.703668356349</v>
      </c>
      <c r="J226" s="486"/>
      <c r="K226" s="486"/>
      <c r="L226" s="538"/>
      <c r="M226" s="539">
        <f t="shared" si="115"/>
        <v>13886.006012649312</v>
      </c>
      <c r="N226" s="539"/>
      <c r="O226" s="539"/>
      <c r="P226" s="539"/>
      <c r="Q226" s="121">
        <f t="shared" si="116"/>
        <v>16592407.511510817</v>
      </c>
      <c r="R226" s="485"/>
      <c r="S226" s="530"/>
      <c r="T226" s="530"/>
      <c r="U226" s="531"/>
      <c r="V226" s="485"/>
      <c r="W226" s="530"/>
      <c r="X226" s="530"/>
      <c r="Y226" s="531"/>
      <c r="Z226" s="485"/>
      <c r="AA226" s="530"/>
      <c r="AB226" s="530"/>
      <c r="AC226" s="531"/>
      <c r="AD226" s="118">
        <f t="shared" si="122"/>
        <v>0</v>
      </c>
      <c r="AE226" s="532">
        <f t="shared" si="121"/>
        <v>4037663.7057979885</v>
      </c>
      <c r="AF226" s="533"/>
      <c r="AG226" s="533"/>
      <c r="AH226" s="534"/>
      <c r="AI226" s="485">
        <f t="shared" si="101"/>
        <v>16592407.511510817</v>
      </c>
      <c r="AJ226" s="486"/>
      <c r="AK226" s="486"/>
      <c r="AL226" s="486"/>
      <c r="AM226" s="487"/>
      <c r="AN226" s="527">
        <f t="shared" si="102"/>
        <v>1</v>
      </c>
      <c r="AO226" s="528"/>
      <c r="AP226" s="529"/>
      <c r="AQ226" s="26"/>
      <c r="AR226" s="26"/>
      <c r="AS226" s="26"/>
      <c r="AT226" s="469"/>
      <c r="AU226" s="469"/>
      <c r="AV226" s="469"/>
      <c r="AW226" s="469"/>
      <c r="AX226" s="27"/>
      <c r="AY226" s="27">
        <f t="shared" si="103"/>
        <v>0</v>
      </c>
      <c r="AZ226" s="27">
        <f t="shared" si="117"/>
        <v>0</v>
      </c>
      <c r="BA226" s="27">
        <f t="shared" si="118"/>
        <v>0</v>
      </c>
      <c r="BB226" s="27">
        <f t="shared" si="104"/>
        <v>0</v>
      </c>
      <c r="BC226" s="27">
        <f t="shared" si="105"/>
        <v>0</v>
      </c>
      <c r="BD226" s="27">
        <f t="shared" si="106"/>
        <v>70799.703668356349</v>
      </c>
      <c r="BE226" s="27">
        <f t="shared" si="107"/>
        <v>13886.006012649312</v>
      </c>
      <c r="BF226" s="27">
        <f t="shared" si="108"/>
        <v>0</v>
      </c>
      <c r="BG226" s="27"/>
      <c r="BH226" s="27"/>
      <c r="BI226" s="65">
        <f>BI225</f>
        <v>1</v>
      </c>
      <c r="BJ226" s="66">
        <f>BJ225</f>
        <v>0.95</v>
      </c>
      <c r="BK226" s="59">
        <f>BK225</f>
        <v>1.1000000000000001</v>
      </c>
      <c r="BL226" s="66">
        <f>BL225</f>
        <v>1.27</v>
      </c>
      <c r="BM226" s="67">
        <f>BM225</f>
        <v>1.27</v>
      </c>
      <c r="BN226" s="61"/>
      <c r="BO226" s="61" t="str">
        <f t="shared" si="119"/>
        <v xml:space="preserve"> </v>
      </c>
      <c r="BP226" s="62" t="str">
        <f t="shared" si="110"/>
        <v xml:space="preserve"> </v>
      </c>
      <c r="BQ226" s="62" t="e">
        <f t="shared" si="111"/>
        <v>#VALUE!</v>
      </c>
      <c r="BR226" s="63">
        <f t="shared" si="112"/>
        <v>1</v>
      </c>
      <c r="BS226" s="64">
        <f t="shared" si="120"/>
        <v>1</v>
      </c>
      <c r="BT226" s="60">
        <f t="shared" si="113"/>
        <v>84685.709681005654</v>
      </c>
      <c r="BU226" s="33"/>
    </row>
    <row r="227" spans="2:73" s="22" customFormat="1" ht="13.5" x14ac:dyDescent="0.15">
      <c r="B227" s="563"/>
      <c r="C227" s="535">
        <v>207</v>
      </c>
      <c r="D227" s="536"/>
      <c r="E227" s="537">
        <f t="shared" si="99"/>
        <v>84685.709681005654</v>
      </c>
      <c r="F227" s="486"/>
      <c r="G227" s="486"/>
      <c r="H227" s="538"/>
      <c r="I227" s="485">
        <f t="shared" si="114"/>
        <v>70858.703421413302</v>
      </c>
      <c r="J227" s="486"/>
      <c r="K227" s="486"/>
      <c r="L227" s="538"/>
      <c r="M227" s="539">
        <f t="shared" si="115"/>
        <v>13827.006259592346</v>
      </c>
      <c r="N227" s="539"/>
      <c r="O227" s="539"/>
      <c r="P227" s="539"/>
      <c r="Q227" s="121">
        <f t="shared" si="116"/>
        <v>16521548.808089403</v>
      </c>
      <c r="R227" s="485"/>
      <c r="S227" s="530"/>
      <c r="T227" s="530"/>
      <c r="U227" s="531"/>
      <c r="V227" s="485"/>
      <c r="W227" s="530"/>
      <c r="X227" s="530"/>
      <c r="Y227" s="531"/>
      <c r="Z227" s="485"/>
      <c r="AA227" s="530"/>
      <c r="AB227" s="530"/>
      <c r="AC227" s="531"/>
      <c r="AD227" s="118">
        <f t="shared" si="122"/>
        <v>0</v>
      </c>
      <c r="AE227" s="532">
        <f t="shared" si="121"/>
        <v>4051490.7120575807</v>
      </c>
      <c r="AF227" s="533"/>
      <c r="AG227" s="533"/>
      <c r="AH227" s="534"/>
      <c r="AI227" s="485">
        <f t="shared" si="101"/>
        <v>16521548.808089403</v>
      </c>
      <c r="AJ227" s="486"/>
      <c r="AK227" s="486"/>
      <c r="AL227" s="486"/>
      <c r="AM227" s="487"/>
      <c r="AN227" s="527">
        <f t="shared" si="102"/>
        <v>1</v>
      </c>
      <c r="AO227" s="528"/>
      <c r="AP227" s="529"/>
      <c r="AQ227" s="26"/>
      <c r="AR227" s="26"/>
      <c r="AS227" s="26"/>
      <c r="AT227" s="469"/>
      <c r="AU227" s="469"/>
      <c r="AV227" s="469"/>
      <c r="AW227" s="469"/>
      <c r="AX227" s="27"/>
      <c r="AY227" s="27">
        <f t="shared" si="103"/>
        <v>0</v>
      </c>
      <c r="AZ227" s="27">
        <f t="shared" si="117"/>
        <v>0</v>
      </c>
      <c r="BA227" s="27">
        <f t="shared" si="118"/>
        <v>0</v>
      </c>
      <c r="BB227" s="27">
        <f t="shared" si="104"/>
        <v>0</v>
      </c>
      <c r="BC227" s="27">
        <f t="shared" si="105"/>
        <v>0</v>
      </c>
      <c r="BD227" s="27">
        <f t="shared" si="106"/>
        <v>70858.703421413302</v>
      </c>
      <c r="BE227" s="27">
        <f t="shared" si="107"/>
        <v>13827.006259592346</v>
      </c>
      <c r="BF227" s="27">
        <f t="shared" si="108"/>
        <v>0</v>
      </c>
      <c r="BG227" s="27"/>
      <c r="BH227" s="27"/>
      <c r="BI227" s="65">
        <f>BI225</f>
        <v>1</v>
      </c>
      <c r="BJ227" s="66">
        <f>BJ225</f>
        <v>0.95</v>
      </c>
      <c r="BK227" s="59">
        <f>BK225</f>
        <v>1.1000000000000001</v>
      </c>
      <c r="BL227" s="66">
        <f>BL225</f>
        <v>1.27</v>
      </c>
      <c r="BM227" s="67">
        <f>BM225</f>
        <v>1.27</v>
      </c>
      <c r="BN227" s="61"/>
      <c r="BO227" s="61" t="str">
        <f t="shared" si="119"/>
        <v xml:space="preserve"> </v>
      </c>
      <c r="BP227" s="62" t="str">
        <f t="shared" si="110"/>
        <v xml:space="preserve"> </v>
      </c>
      <c r="BQ227" s="62" t="e">
        <f t="shared" si="111"/>
        <v>#VALUE!</v>
      </c>
      <c r="BR227" s="63">
        <f t="shared" si="112"/>
        <v>1</v>
      </c>
      <c r="BS227" s="64">
        <f t="shared" si="120"/>
        <v>1</v>
      </c>
      <c r="BT227" s="60">
        <f t="shared" si="113"/>
        <v>84685.709681005654</v>
      </c>
      <c r="BU227" s="33"/>
    </row>
    <row r="228" spans="2:73" s="22" customFormat="1" ht="13.5" x14ac:dyDescent="0.15">
      <c r="B228" s="563"/>
      <c r="C228" s="535">
        <v>208</v>
      </c>
      <c r="D228" s="536"/>
      <c r="E228" s="537">
        <f t="shared" si="99"/>
        <v>84685.709681005654</v>
      </c>
      <c r="F228" s="486"/>
      <c r="G228" s="486"/>
      <c r="H228" s="538"/>
      <c r="I228" s="485">
        <f t="shared" si="114"/>
        <v>70917.752340931154</v>
      </c>
      <c r="J228" s="486"/>
      <c r="K228" s="486"/>
      <c r="L228" s="538"/>
      <c r="M228" s="539">
        <f t="shared" si="115"/>
        <v>13767.957340074501</v>
      </c>
      <c r="N228" s="539"/>
      <c r="O228" s="539"/>
      <c r="P228" s="539"/>
      <c r="Q228" s="121">
        <f t="shared" si="116"/>
        <v>16450631.055748472</v>
      </c>
      <c r="R228" s="485"/>
      <c r="S228" s="530"/>
      <c r="T228" s="530"/>
      <c r="U228" s="531"/>
      <c r="V228" s="485"/>
      <c r="W228" s="530"/>
      <c r="X228" s="530"/>
      <c r="Y228" s="531"/>
      <c r="Z228" s="485"/>
      <c r="AA228" s="530"/>
      <c r="AB228" s="530"/>
      <c r="AC228" s="531"/>
      <c r="AD228" s="118">
        <f t="shared" si="122"/>
        <v>0</v>
      </c>
      <c r="AE228" s="532">
        <f t="shared" si="121"/>
        <v>4065258.6693976554</v>
      </c>
      <c r="AF228" s="533"/>
      <c r="AG228" s="533"/>
      <c r="AH228" s="534"/>
      <c r="AI228" s="485">
        <f t="shared" si="101"/>
        <v>16450631.055748472</v>
      </c>
      <c r="AJ228" s="486"/>
      <c r="AK228" s="486"/>
      <c r="AL228" s="486"/>
      <c r="AM228" s="487"/>
      <c r="AN228" s="527">
        <f t="shared" si="102"/>
        <v>1</v>
      </c>
      <c r="AO228" s="528"/>
      <c r="AP228" s="529"/>
      <c r="AQ228" s="26"/>
      <c r="AR228" s="26"/>
      <c r="AS228" s="26"/>
      <c r="AT228" s="469"/>
      <c r="AU228" s="469"/>
      <c r="AV228" s="469"/>
      <c r="AW228" s="469"/>
      <c r="AX228" s="27"/>
      <c r="AY228" s="27">
        <f t="shared" si="103"/>
        <v>0</v>
      </c>
      <c r="AZ228" s="27">
        <f t="shared" si="117"/>
        <v>0</v>
      </c>
      <c r="BA228" s="27">
        <f t="shared" si="118"/>
        <v>0</v>
      </c>
      <c r="BB228" s="27">
        <f t="shared" si="104"/>
        <v>0</v>
      </c>
      <c r="BC228" s="27">
        <f t="shared" si="105"/>
        <v>0</v>
      </c>
      <c r="BD228" s="27">
        <f t="shared" si="106"/>
        <v>70917.752340931154</v>
      </c>
      <c r="BE228" s="27">
        <f t="shared" si="107"/>
        <v>13767.957340074501</v>
      </c>
      <c r="BF228" s="27">
        <f t="shared" si="108"/>
        <v>0</v>
      </c>
      <c r="BG228" s="27"/>
      <c r="BH228" s="27"/>
      <c r="BI228" s="65">
        <f>BI225</f>
        <v>1</v>
      </c>
      <c r="BJ228" s="66">
        <f>BJ225</f>
        <v>0.95</v>
      </c>
      <c r="BK228" s="59">
        <f>BK225</f>
        <v>1.1000000000000001</v>
      </c>
      <c r="BL228" s="66">
        <f>BL225</f>
        <v>1.27</v>
      </c>
      <c r="BM228" s="67">
        <f>BM225</f>
        <v>1.27</v>
      </c>
      <c r="BN228" s="61"/>
      <c r="BO228" s="61" t="str">
        <f t="shared" si="119"/>
        <v xml:space="preserve"> </v>
      </c>
      <c r="BP228" s="62" t="str">
        <f t="shared" si="110"/>
        <v xml:space="preserve"> </v>
      </c>
      <c r="BQ228" s="62" t="e">
        <f t="shared" si="111"/>
        <v>#VALUE!</v>
      </c>
      <c r="BR228" s="63">
        <f t="shared" si="112"/>
        <v>1</v>
      </c>
      <c r="BS228" s="64">
        <f t="shared" si="120"/>
        <v>1</v>
      </c>
      <c r="BT228" s="60">
        <f t="shared" si="113"/>
        <v>84685.709681005654</v>
      </c>
      <c r="BU228" s="33"/>
    </row>
    <row r="229" spans="2:73" s="22" customFormat="1" ht="13.5" x14ac:dyDescent="0.15">
      <c r="B229" s="563"/>
      <c r="C229" s="535">
        <v>209</v>
      </c>
      <c r="D229" s="536"/>
      <c r="E229" s="537">
        <f t="shared" si="99"/>
        <v>84685.709681005654</v>
      </c>
      <c r="F229" s="486"/>
      <c r="G229" s="486"/>
      <c r="H229" s="538"/>
      <c r="I229" s="485">
        <f t="shared" si="114"/>
        <v>70976.85046788193</v>
      </c>
      <c r="J229" s="486"/>
      <c r="K229" s="486"/>
      <c r="L229" s="538"/>
      <c r="M229" s="539">
        <f t="shared" si="115"/>
        <v>13708.859213123726</v>
      </c>
      <c r="N229" s="539"/>
      <c r="O229" s="539"/>
      <c r="P229" s="539"/>
      <c r="Q229" s="121">
        <f t="shared" si="116"/>
        <v>16379654.205280591</v>
      </c>
      <c r="R229" s="485"/>
      <c r="S229" s="530"/>
      <c r="T229" s="530"/>
      <c r="U229" s="531"/>
      <c r="V229" s="485"/>
      <c r="W229" s="530"/>
      <c r="X229" s="530"/>
      <c r="Y229" s="531"/>
      <c r="Z229" s="485"/>
      <c r="AA229" s="530"/>
      <c r="AB229" s="530"/>
      <c r="AC229" s="531"/>
      <c r="AD229" s="118">
        <f t="shared" si="122"/>
        <v>0</v>
      </c>
      <c r="AE229" s="532">
        <f t="shared" si="121"/>
        <v>4078967.528610779</v>
      </c>
      <c r="AF229" s="533"/>
      <c r="AG229" s="533"/>
      <c r="AH229" s="534"/>
      <c r="AI229" s="485">
        <f t="shared" si="101"/>
        <v>16379654.205280591</v>
      </c>
      <c r="AJ229" s="486"/>
      <c r="AK229" s="486"/>
      <c r="AL229" s="486"/>
      <c r="AM229" s="487"/>
      <c r="AN229" s="527">
        <f t="shared" si="102"/>
        <v>1</v>
      </c>
      <c r="AO229" s="528"/>
      <c r="AP229" s="529"/>
      <c r="AQ229" s="26"/>
      <c r="AR229" s="26"/>
      <c r="AS229" s="26"/>
      <c r="AT229" s="469"/>
      <c r="AU229" s="469"/>
      <c r="AV229" s="469"/>
      <c r="AW229" s="469"/>
      <c r="AX229" s="27"/>
      <c r="AY229" s="27">
        <f t="shared" si="103"/>
        <v>0</v>
      </c>
      <c r="AZ229" s="27">
        <f t="shared" si="117"/>
        <v>0</v>
      </c>
      <c r="BA229" s="27">
        <f t="shared" si="118"/>
        <v>0</v>
      </c>
      <c r="BB229" s="27">
        <f t="shared" si="104"/>
        <v>0</v>
      </c>
      <c r="BC229" s="27">
        <f t="shared" si="105"/>
        <v>0</v>
      </c>
      <c r="BD229" s="27">
        <f t="shared" si="106"/>
        <v>70976.85046788193</v>
      </c>
      <c r="BE229" s="27">
        <f t="shared" si="107"/>
        <v>13708.859213123726</v>
      </c>
      <c r="BF229" s="27">
        <f t="shared" si="108"/>
        <v>0</v>
      </c>
      <c r="BG229" s="27"/>
      <c r="BH229" s="27"/>
      <c r="BI229" s="65">
        <f>BI225</f>
        <v>1</v>
      </c>
      <c r="BJ229" s="66">
        <f>BJ225</f>
        <v>0.95</v>
      </c>
      <c r="BK229" s="59">
        <f>BK225</f>
        <v>1.1000000000000001</v>
      </c>
      <c r="BL229" s="66">
        <f>BL225</f>
        <v>1.27</v>
      </c>
      <c r="BM229" s="67">
        <f>BM225</f>
        <v>1.27</v>
      </c>
      <c r="BN229" s="61"/>
      <c r="BO229" s="61" t="str">
        <f t="shared" si="119"/>
        <v xml:space="preserve"> </v>
      </c>
      <c r="BP229" s="62" t="str">
        <f t="shared" si="110"/>
        <v xml:space="preserve"> </v>
      </c>
      <c r="BQ229" s="62" t="e">
        <f t="shared" si="111"/>
        <v>#VALUE!</v>
      </c>
      <c r="BR229" s="63">
        <f t="shared" si="112"/>
        <v>1</v>
      </c>
      <c r="BS229" s="64">
        <f t="shared" si="120"/>
        <v>1</v>
      </c>
      <c r="BT229" s="60">
        <f t="shared" si="113"/>
        <v>84685.709681005654</v>
      </c>
      <c r="BU229" s="33"/>
    </row>
    <row r="230" spans="2:73" s="22" customFormat="1" ht="13.5" x14ac:dyDescent="0.15">
      <c r="B230" s="563"/>
      <c r="C230" s="535">
        <v>210</v>
      </c>
      <c r="D230" s="536"/>
      <c r="E230" s="537">
        <f t="shared" si="99"/>
        <v>84685.709681005654</v>
      </c>
      <c r="F230" s="486"/>
      <c r="G230" s="486"/>
      <c r="H230" s="538"/>
      <c r="I230" s="485">
        <f t="shared" si="114"/>
        <v>71035.99784327182</v>
      </c>
      <c r="J230" s="486"/>
      <c r="K230" s="486"/>
      <c r="L230" s="538"/>
      <c r="M230" s="539">
        <f t="shared" si="115"/>
        <v>13649.711837733827</v>
      </c>
      <c r="N230" s="539"/>
      <c r="O230" s="539"/>
      <c r="P230" s="539"/>
      <c r="Q230" s="121">
        <f t="shared" si="116"/>
        <v>16308618.20743732</v>
      </c>
      <c r="R230" s="559">
        <f>IF((AD224-V224)&lt;0,AD224+Z230,IF(AD224-V224&lt;V224,AD224+Z230,R224))</f>
        <v>0</v>
      </c>
      <c r="S230" s="560"/>
      <c r="T230" s="560"/>
      <c r="U230" s="561"/>
      <c r="V230" s="485">
        <f>IF((AD224-V224)&lt;0,AD224,IF((AD224-V224)&gt;=0,R230-Z230))</f>
        <v>0</v>
      </c>
      <c r="W230" s="530"/>
      <c r="X230" s="530"/>
      <c r="Y230" s="531"/>
      <c r="Z230" s="485">
        <f>IF(AD224&gt;0,AD224*AN230/100/2,0)</f>
        <v>0</v>
      </c>
      <c r="AA230" s="530"/>
      <c r="AB230" s="530"/>
      <c r="AC230" s="531"/>
      <c r="AD230" s="118">
        <f t="shared" si="122"/>
        <v>0</v>
      </c>
      <c r="AE230" s="532">
        <f t="shared" si="121"/>
        <v>4092617.2404485126</v>
      </c>
      <c r="AF230" s="533"/>
      <c r="AG230" s="533"/>
      <c r="AH230" s="534"/>
      <c r="AI230" s="485">
        <f t="shared" si="101"/>
        <v>16308618.20743732</v>
      </c>
      <c r="AJ230" s="486"/>
      <c r="AK230" s="486"/>
      <c r="AL230" s="486"/>
      <c r="AM230" s="487"/>
      <c r="AN230" s="527">
        <f t="shared" si="102"/>
        <v>1</v>
      </c>
      <c r="AO230" s="528"/>
      <c r="AP230" s="529"/>
      <c r="AQ230" s="26"/>
      <c r="AR230" s="26"/>
      <c r="AS230" s="26"/>
      <c r="AT230" s="469"/>
      <c r="AU230" s="469"/>
      <c r="AV230" s="469"/>
      <c r="AW230" s="469"/>
      <c r="AX230" s="27"/>
      <c r="AY230" s="27">
        <f t="shared" si="103"/>
        <v>0</v>
      </c>
      <c r="AZ230" s="27">
        <f t="shared" si="117"/>
        <v>0</v>
      </c>
      <c r="BA230" s="27">
        <f t="shared" si="118"/>
        <v>0</v>
      </c>
      <c r="BB230" s="27">
        <f t="shared" si="104"/>
        <v>0</v>
      </c>
      <c r="BC230" s="27">
        <f t="shared" si="105"/>
        <v>0</v>
      </c>
      <c r="BD230" s="27">
        <f t="shared" si="106"/>
        <v>71035.99784327182</v>
      </c>
      <c r="BE230" s="27">
        <f t="shared" si="107"/>
        <v>13649.711837733827</v>
      </c>
      <c r="BF230" s="27">
        <f t="shared" si="108"/>
        <v>0</v>
      </c>
      <c r="BG230" s="27"/>
      <c r="BH230" s="27"/>
      <c r="BI230" s="65">
        <f>BI225</f>
        <v>1</v>
      </c>
      <c r="BJ230" s="66">
        <f>BJ225</f>
        <v>0.95</v>
      </c>
      <c r="BK230" s="59">
        <f>BK225</f>
        <v>1.1000000000000001</v>
      </c>
      <c r="BL230" s="66">
        <f>BL225</f>
        <v>1.27</v>
      </c>
      <c r="BM230" s="67">
        <f>BM225</f>
        <v>1.27</v>
      </c>
      <c r="BN230" s="61"/>
      <c r="BO230" s="61" t="str">
        <f t="shared" si="119"/>
        <v xml:space="preserve"> </v>
      </c>
      <c r="BP230" s="62" t="str">
        <f t="shared" si="110"/>
        <v xml:space="preserve"> </v>
      </c>
      <c r="BQ230" s="62" t="e">
        <f t="shared" si="111"/>
        <v>#VALUE!</v>
      </c>
      <c r="BR230" s="63">
        <f t="shared" si="112"/>
        <v>1</v>
      </c>
      <c r="BS230" s="64">
        <f t="shared" si="120"/>
        <v>1</v>
      </c>
      <c r="BT230" s="60">
        <f t="shared" si="113"/>
        <v>84685.709681005654</v>
      </c>
      <c r="BU230" s="33"/>
    </row>
    <row r="231" spans="2:73" s="22" customFormat="1" ht="13.5" x14ac:dyDescent="0.15">
      <c r="B231" s="563"/>
      <c r="C231" s="535">
        <v>211</v>
      </c>
      <c r="D231" s="536"/>
      <c r="E231" s="537">
        <f t="shared" si="99"/>
        <v>84685.709681005654</v>
      </c>
      <c r="F231" s="486"/>
      <c r="G231" s="486"/>
      <c r="H231" s="538"/>
      <c r="I231" s="485">
        <f t="shared" si="114"/>
        <v>71095.194508141227</v>
      </c>
      <c r="J231" s="486"/>
      <c r="K231" s="486"/>
      <c r="L231" s="538"/>
      <c r="M231" s="539">
        <f t="shared" si="115"/>
        <v>13590.515172864434</v>
      </c>
      <c r="N231" s="539"/>
      <c r="O231" s="539"/>
      <c r="P231" s="539"/>
      <c r="Q231" s="121">
        <f t="shared" si="116"/>
        <v>16237523.012929179</v>
      </c>
      <c r="R231" s="485"/>
      <c r="S231" s="530"/>
      <c r="T231" s="530"/>
      <c r="U231" s="531"/>
      <c r="V231" s="485"/>
      <c r="W231" s="530"/>
      <c r="X231" s="530"/>
      <c r="Y231" s="531"/>
      <c r="Z231" s="485"/>
      <c r="AA231" s="530"/>
      <c r="AB231" s="530"/>
      <c r="AC231" s="531"/>
      <c r="AD231" s="118">
        <f t="shared" si="122"/>
        <v>0</v>
      </c>
      <c r="AE231" s="532">
        <f t="shared" si="121"/>
        <v>4106207.7556213769</v>
      </c>
      <c r="AF231" s="533"/>
      <c r="AG231" s="533"/>
      <c r="AH231" s="534"/>
      <c r="AI231" s="485">
        <f t="shared" si="101"/>
        <v>16237523.012929179</v>
      </c>
      <c r="AJ231" s="486"/>
      <c r="AK231" s="486"/>
      <c r="AL231" s="486"/>
      <c r="AM231" s="487"/>
      <c r="AN231" s="527">
        <f t="shared" si="102"/>
        <v>1</v>
      </c>
      <c r="AO231" s="528"/>
      <c r="AP231" s="529"/>
      <c r="AQ231" s="26"/>
      <c r="AR231" s="26"/>
      <c r="AS231" s="26"/>
      <c r="AT231" s="469"/>
      <c r="AU231" s="469"/>
      <c r="AV231" s="469"/>
      <c r="AW231" s="469"/>
      <c r="AX231" s="27"/>
      <c r="AY231" s="27">
        <f t="shared" si="103"/>
        <v>0</v>
      </c>
      <c r="AZ231" s="27">
        <f t="shared" si="117"/>
        <v>0</v>
      </c>
      <c r="BA231" s="27">
        <f t="shared" si="118"/>
        <v>0</v>
      </c>
      <c r="BB231" s="27">
        <f t="shared" si="104"/>
        <v>0</v>
      </c>
      <c r="BC231" s="27">
        <f t="shared" si="105"/>
        <v>0</v>
      </c>
      <c r="BD231" s="27">
        <f t="shared" si="106"/>
        <v>71095.194508141227</v>
      </c>
      <c r="BE231" s="27">
        <f t="shared" si="107"/>
        <v>13590.515172864434</v>
      </c>
      <c r="BF231" s="27">
        <f t="shared" si="108"/>
        <v>0</v>
      </c>
      <c r="BG231" s="27"/>
      <c r="BH231" s="27"/>
      <c r="BI231" s="72">
        <f t="shared" ref="BI231:BL231" si="125">BI225</f>
        <v>1</v>
      </c>
      <c r="BJ231" s="72">
        <f t="shared" si="125"/>
        <v>0.95</v>
      </c>
      <c r="BK231" s="72">
        <f t="shared" si="125"/>
        <v>1.1000000000000001</v>
      </c>
      <c r="BL231" s="72">
        <f t="shared" si="125"/>
        <v>1.27</v>
      </c>
      <c r="BM231" s="73">
        <f>BM225</f>
        <v>1.27</v>
      </c>
      <c r="BN231" s="61"/>
      <c r="BO231" s="61" t="str">
        <f t="shared" si="119"/>
        <v xml:space="preserve"> </v>
      </c>
      <c r="BP231" s="62" t="str">
        <f t="shared" si="110"/>
        <v xml:space="preserve"> </v>
      </c>
      <c r="BQ231" s="62" t="e">
        <f t="shared" si="111"/>
        <v>#VALUE!</v>
      </c>
      <c r="BR231" s="63">
        <f t="shared" si="112"/>
        <v>1</v>
      </c>
      <c r="BS231" s="64">
        <f t="shared" si="120"/>
        <v>1</v>
      </c>
      <c r="BT231" s="60">
        <f t="shared" si="113"/>
        <v>84685.709681005654</v>
      </c>
      <c r="BU231" s="33"/>
    </row>
    <row r="232" spans="2:73" s="22" customFormat="1" ht="13.5" x14ac:dyDescent="0.15">
      <c r="B232" s="563"/>
      <c r="C232" s="535">
        <v>212</v>
      </c>
      <c r="D232" s="536"/>
      <c r="E232" s="537">
        <f t="shared" si="99"/>
        <v>84685.709681005654</v>
      </c>
      <c r="F232" s="486"/>
      <c r="G232" s="486"/>
      <c r="H232" s="538"/>
      <c r="I232" s="485">
        <f t="shared" si="114"/>
        <v>71154.440503564663</v>
      </c>
      <c r="J232" s="486"/>
      <c r="K232" s="486"/>
      <c r="L232" s="538"/>
      <c r="M232" s="539">
        <f t="shared" si="115"/>
        <v>13531.269177440983</v>
      </c>
      <c r="N232" s="539"/>
      <c r="O232" s="539"/>
      <c r="P232" s="539"/>
      <c r="Q232" s="121">
        <f t="shared" si="116"/>
        <v>16166368.572425615</v>
      </c>
      <c r="R232" s="485"/>
      <c r="S232" s="530"/>
      <c r="T232" s="530"/>
      <c r="U232" s="531"/>
      <c r="V232" s="485"/>
      <c r="W232" s="530"/>
      <c r="X232" s="530"/>
      <c r="Y232" s="531"/>
      <c r="Z232" s="485"/>
      <c r="AA232" s="530"/>
      <c r="AB232" s="530"/>
      <c r="AC232" s="531"/>
      <c r="AD232" s="118">
        <f t="shared" si="122"/>
        <v>0</v>
      </c>
      <c r="AE232" s="532">
        <f t="shared" si="121"/>
        <v>4119739.0247988179</v>
      </c>
      <c r="AF232" s="533"/>
      <c r="AG232" s="533"/>
      <c r="AH232" s="534"/>
      <c r="AI232" s="485">
        <f t="shared" si="101"/>
        <v>16166368.572425615</v>
      </c>
      <c r="AJ232" s="486"/>
      <c r="AK232" s="486"/>
      <c r="AL232" s="486"/>
      <c r="AM232" s="487"/>
      <c r="AN232" s="527">
        <f t="shared" si="102"/>
        <v>1</v>
      </c>
      <c r="AO232" s="528"/>
      <c r="AP232" s="529"/>
      <c r="AQ232" s="26"/>
      <c r="AR232" s="26"/>
      <c r="AS232" s="26"/>
      <c r="AT232" s="469"/>
      <c r="AU232" s="469"/>
      <c r="AV232" s="469"/>
      <c r="AW232" s="469"/>
      <c r="AX232" s="27"/>
      <c r="AY232" s="27">
        <f t="shared" si="103"/>
        <v>0</v>
      </c>
      <c r="AZ232" s="27">
        <f t="shared" si="117"/>
        <v>0</v>
      </c>
      <c r="BA232" s="27">
        <f t="shared" si="118"/>
        <v>0</v>
      </c>
      <c r="BB232" s="27">
        <f t="shared" si="104"/>
        <v>0</v>
      </c>
      <c r="BC232" s="27">
        <f t="shared" si="105"/>
        <v>0</v>
      </c>
      <c r="BD232" s="27">
        <f t="shared" si="106"/>
        <v>71154.440503564663</v>
      </c>
      <c r="BE232" s="27">
        <f t="shared" si="107"/>
        <v>13531.269177440983</v>
      </c>
      <c r="BF232" s="27">
        <f t="shared" si="108"/>
        <v>0</v>
      </c>
      <c r="BG232" s="27"/>
      <c r="BH232" s="27"/>
      <c r="BI232" s="65">
        <f>BI231</f>
        <v>1</v>
      </c>
      <c r="BJ232" s="66">
        <f>BJ231</f>
        <v>0.95</v>
      </c>
      <c r="BK232" s="59">
        <f>BK231</f>
        <v>1.1000000000000001</v>
      </c>
      <c r="BL232" s="66">
        <f>BL231</f>
        <v>1.27</v>
      </c>
      <c r="BM232" s="67">
        <f>BM231</f>
        <v>1.27</v>
      </c>
      <c r="BN232" s="61"/>
      <c r="BO232" s="61" t="str">
        <f t="shared" si="119"/>
        <v xml:space="preserve"> </v>
      </c>
      <c r="BP232" s="62" t="str">
        <f t="shared" si="110"/>
        <v xml:space="preserve"> </v>
      </c>
      <c r="BQ232" s="62" t="e">
        <f t="shared" si="111"/>
        <v>#VALUE!</v>
      </c>
      <c r="BR232" s="63">
        <f t="shared" si="112"/>
        <v>1</v>
      </c>
      <c r="BS232" s="64">
        <f t="shared" si="120"/>
        <v>1</v>
      </c>
      <c r="BT232" s="60">
        <f t="shared" si="113"/>
        <v>84685.709681005654</v>
      </c>
      <c r="BU232" s="33"/>
    </row>
    <row r="233" spans="2:73" s="22" customFormat="1" ht="13.5" x14ac:dyDescent="0.15">
      <c r="B233" s="563"/>
      <c r="C233" s="535">
        <v>213</v>
      </c>
      <c r="D233" s="536"/>
      <c r="E233" s="537">
        <f t="shared" si="99"/>
        <v>84685.709681005654</v>
      </c>
      <c r="F233" s="486"/>
      <c r="G233" s="486"/>
      <c r="H233" s="538"/>
      <c r="I233" s="485">
        <f t="shared" si="114"/>
        <v>71213.735870650969</v>
      </c>
      <c r="J233" s="486"/>
      <c r="K233" s="486"/>
      <c r="L233" s="538"/>
      <c r="M233" s="539">
        <f t="shared" si="115"/>
        <v>13471.973810354679</v>
      </c>
      <c r="N233" s="539"/>
      <c r="O233" s="539"/>
      <c r="P233" s="539"/>
      <c r="Q233" s="121">
        <f t="shared" si="116"/>
        <v>16095154.836554963</v>
      </c>
      <c r="R233" s="485"/>
      <c r="S233" s="530"/>
      <c r="T233" s="530"/>
      <c r="U233" s="531"/>
      <c r="V233" s="485"/>
      <c r="W233" s="530"/>
      <c r="X233" s="530"/>
      <c r="Y233" s="531"/>
      <c r="Z233" s="485"/>
      <c r="AA233" s="530"/>
      <c r="AB233" s="530"/>
      <c r="AC233" s="531"/>
      <c r="AD233" s="118">
        <f t="shared" si="122"/>
        <v>0</v>
      </c>
      <c r="AE233" s="532">
        <f t="shared" si="121"/>
        <v>4133210.9986091726</v>
      </c>
      <c r="AF233" s="533"/>
      <c r="AG233" s="533"/>
      <c r="AH233" s="534"/>
      <c r="AI233" s="485">
        <f t="shared" si="101"/>
        <v>16095154.836554963</v>
      </c>
      <c r="AJ233" s="486"/>
      <c r="AK233" s="486"/>
      <c r="AL233" s="486"/>
      <c r="AM233" s="487"/>
      <c r="AN233" s="527">
        <f t="shared" si="102"/>
        <v>1</v>
      </c>
      <c r="AO233" s="528"/>
      <c r="AP233" s="529"/>
      <c r="AQ233" s="26"/>
      <c r="AR233" s="26"/>
      <c r="AS233" s="26"/>
      <c r="AT233" s="469"/>
      <c r="AU233" s="469"/>
      <c r="AV233" s="469"/>
      <c r="AW233" s="469"/>
      <c r="AX233" s="27"/>
      <c r="AY233" s="27">
        <f t="shared" si="103"/>
        <v>0</v>
      </c>
      <c r="AZ233" s="27">
        <f t="shared" si="117"/>
        <v>0</v>
      </c>
      <c r="BA233" s="27">
        <f t="shared" si="118"/>
        <v>0</v>
      </c>
      <c r="BB233" s="27">
        <f t="shared" si="104"/>
        <v>0</v>
      </c>
      <c r="BC233" s="27">
        <f t="shared" si="105"/>
        <v>0</v>
      </c>
      <c r="BD233" s="27">
        <f t="shared" si="106"/>
        <v>71213.735870650969</v>
      </c>
      <c r="BE233" s="27">
        <f t="shared" si="107"/>
        <v>13471.973810354679</v>
      </c>
      <c r="BF233" s="27">
        <f t="shared" si="108"/>
        <v>0</v>
      </c>
      <c r="BG233" s="27"/>
      <c r="BH233" s="27"/>
      <c r="BI233" s="65">
        <f>BI231</f>
        <v>1</v>
      </c>
      <c r="BJ233" s="66">
        <f>BJ231</f>
        <v>0.95</v>
      </c>
      <c r="BK233" s="59">
        <f>BK231</f>
        <v>1.1000000000000001</v>
      </c>
      <c r="BL233" s="66">
        <f>BL231</f>
        <v>1.27</v>
      </c>
      <c r="BM233" s="67">
        <f>BM231</f>
        <v>1.27</v>
      </c>
      <c r="BN233" s="61"/>
      <c r="BO233" s="61" t="str">
        <f t="shared" si="119"/>
        <v xml:space="preserve"> </v>
      </c>
      <c r="BP233" s="62" t="str">
        <f t="shared" si="110"/>
        <v xml:space="preserve"> </v>
      </c>
      <c r="BQ233" s="62" t="e">
        <f t="shared" si="111"/>
        <v>#VALUE!</v>
      </c>
      <c r="BR233" s="63">
        <f t="shared" si="112"/>
        <v>1</v>
      </c>
      <c r="BS233" s="64">
        <f t="shared" si="120"/>
        <v>1</v>
      </c>
      <c r="BT233" s="60">
        <f t="shared" si="113"/>
        <v>84685.709681005654</v>
      </c>
      <c r="BU233" s="33"/>
    </row>
    <row r="234" spans="2:73" s="22" customFormat="1" ht="13.5" x14ac:dyDescent="0.15">
      <c r="B234" s="563"/>
      <c r="C234" s="535">
        <v>214</v>
      </c>
      <c r="D234" s="536"/>
      <c r="E234" s="537">
        <f t="shared" ref="E234:E260" si="126">IF(Q233=0,0,IF(Q233&lt;E233,Q233+M234,E233))</f>
        <v>84685.709681005654</v>
      </c>
      <c r="F234" s="486"/>
      <c r="G234" s="486"/>
      <c r="H234" s="538"/>
      <c r="I234" s="485">
        <f t="shared" si="114"/>
        <v>71273.080650543183</v>
      </c>
      <c r="J234" s="486"/>
      <c r="K234" s="486"/>
      <c r="L234" s="538"/>
      <c r="M234" s="539">
        <f t="shared" si="115"/>
        <v>13412.629030462469</v>
      </c>
      <c r="N234" s="539"/>
      <c r="O234" s="539"/>
      <c r="P234" s="539"/>
      <c r="Q234" s="121">
        <f t="shared" si="116"/>
        <v>16023881.755904419</v>
      </c>
      <c r="R234" s="485"/>
      <c r="S234" s="530"/>
      <c r="T234" s="530"/>
      <c r="U234" s="531"/>
      <c r="V234" s="485"/>
      <c r="W234" s="530"/>
      <c r="X234" s="530"/>
      <c r="Y234" s="531"/>
      <c r="Z234" s="485"/>
      <c r="AA234" s="530"/>
      <c r="AB234" s="530"/>
      <c r="AC234" s="531"/>
      <c r="AD234" s="118">
        <f t="shared" si="122"/>
        <v>0</v>
      </c>
      <c r="AE234" s="532">
        <f t="shared" si="121"/>
        <v>4146623.627639635</v>
      </c>
      <c r="AF234" s="533"/>
      <c r="AG234" s="533"/>
      <c r="AH234" s="534"/>
      <c r="AI234" s="485">
        <f t="shared" si="101"/>
        <v>16023881.755904419</v>
      </c>
      <c r="AJ234" s="486"/>
      <c r="AK234" s="486"/>
      <c r="AL234" s="486"/>
      <c r="AM234" s="487"/>
      <c r="AN234" s="527">
        <f t="shared" si="102"/>
        <v>1</v>
      </c>
      <c r="AO234" s="528"/>
      <c r="AP234" s="529"/>
      <c r="AQ234" s="26"/>
      <c r="AR234" s="26"/>
      <c r="AS234" s="26"/>
      <c r="AT234" s="469"/>
      <c r="AU234" s="469"/>
      <c r="AV234" s="469"/>
      <c r="AW234" s="469"/>
      <c r="AX234" s="27"/>
      <c r="AY234" s="27">
        <f t="shared" si="103"/>
        <v>0</v>
      </c>
      <c r="AZ234" s="27">
        <f t="shared" si="117"/>
        <v>0</v>
      </c>
      <c r="BA234" s="27">
        <f t="shared" si="118"/>
        <v>0</v>
      </c>
      <c r="BB234" s="27">
        <f t="shared" si="104"/>
        <v>0</v>
      </c>
      <c r="BC234" s="27">
        <f t="shared" si="105"/>
        <v>0</v>
      </c>
      <c r="BD234" s="27">
        <f t="shared" si="106"/>
        <v>71273.080650543183</v>
      </c>
      <c r="BE234" s="27">
        <f t="shared" si="107"/>
        <v>13412.629030462469</v>
      </c>
      <c r="BF234" s="27">
        <f t="shared" si="108"/>
        <v>0</v>
      </c>
      <c r="BG234" s="27"/>
      <c r="BH234" s="27"/>
      <c r="BI234" s="65">
        <f>BI231</f>
        <v>1</v>
      </c>
      <c r="BJ234" s="66">
        <f>BJ231</f>
        <v>0.95</v>
      </c>
      <c r="BK234" s="59">
        <f>BK231</f>
        <v>1.1000000000000001</v>
      </c>
      <c r="BL234" s="66">
        <f>BL231</f>
        <v>1.27</v>
      </c>
      <c r="BM234" s="67">
        <f>BM231</f>
        <v>1.27</v>
      </c>
      <c r="BN234" s="61"/>
      <c r="BO234" s="61" t="str">
        <f t="shared" si="119"/>
        <v xml:space="preserve"> </v>
      </c>
      <c r="BP234" s="62" t="str">
        <f t="shared" si="110"/>
        <v xml:space="preserve"> </v>
      </c>
      <c r="BQ234" s="62" t="e">
        <f t="shared" si="111"/>
        <v>#VALUE!</v>
      </c>
      <c r="BR234" s="63">
        <f t="shared" si="112"/>
        <v>1</v>
      </c>
      <c r="BS234" s="64">
        <f t="shared" si="120"/>
        <v>1</v>
      </c>
      <c r="BT234" s="60">
        <f t="shared" si="113"/>
        <v>84685.709681005654</v>
      </c>
      <c r="BU234" s="33"/>
    </row>
    <row r="235" spans="2:73" s="22" customFormat="1" ht="13.5" x14ac:dyDescent="0.15">
      <c r="B235" s="563"/>
      <c r="C235" s="535">
        <v>215</v>
      </c>
      <c r="D235" s="536"/>
      <c r="E235" s="537">
        <f t="shared" si="126"/>
        <v>84685.709681005654</v>
      </c>
      <c r="F235" s="486"/>
      <c r="G235" s="486"/>
      <c r="H235" s="538"/>
      <c r="I235" s="485">
        <f t="shared" si="114"/>
        <v>71332.47488441864</v>
      </c>
      <c r="J235" s="486"/>
      <c r="K235" s="486"/>
      <c r="L235" s="538"/>
      <c r="M235" s="539">
        <f t="shared" si="115"/>
        <v>13353.234796587016</v>
      </c>
      <c r="N235" s="539"/>
      <c r="O235" s="539"/>
      <c r="P235" s="539"/>
      <c r="Q235" s="121">
        <f t="shared" si="116"/>
        <v>15952549.281020001</v>
      </c>
      <c r="R235" s="485"/>
      <c r="S235" s="530"/>
      <c r="T235" s="530"/>
      <c r="U235" s="531"/>
      <c r="V235" s="485"/>
      <c r="W235" s="530"/>
      <c r="X235" s="530"/>
      <c r="Y235" s="531"/>
      <c r="Z235" s="485"/>
      <c r="AA235" s="530"/>
      <c r="AB235" s="530"/>
      <c r="AC235" s="531"/>
      <c r="AD235" s="118">
        <f t="shared" si="122"/>
        <v>0</v>
      </c>
      <c r="AE235" s="532">
        <f t="shared" si="121"/>
        <v>4159976.8624362219</v>
      </c>
      <c r="AF235" s="533"/>
      <c r="AG235" s="533"/>
      <c r="AH235" s="534"/>
      <c r="AI235" s="485">
        <f t="shared" si="101"/>
        <v>15952549.281020001</v>
      </c>
      <c r="AJ235" s="486"/>
      <c r="AK235" s="486"/>
      <c r="AL235" s="486"/>
      <c r="AM235" s="487"/>
      <c r="AN235" s="527">
        <f t="shared" si="102"/>
        <v>1</v>
      </c>
      <c r="AO235" s="528"/>
      <c r="AP235" s="529"/>
      <c r="AQ235" s="26"/>
      <c r="AR235" s="26"/>
      <c r="AS235" s="26"/>
      <c r="AT235" s="469"/>
      <c r="AU235" s="469"/>
      <c r="AV235" s="469"/>
      <c r="AW235" s="469"/>
      <c r="AX235" s="27"/>
      <c r="AY235" s="27">
        <f t="shared" si="103"/>
        <v>0</v>
      </c>
      <c r="AZ235" s="27">
        <f t="shared" si="117"/>
        <v>0</v>
      </c>
      <c r="BA235" s="27">
        <f t="shared" si="118"/>
        <v>0</v>
      </c>
      <c r="BB235" s="27">
        <f t="shared" si="104"/>
        <v>0</v>
      </c>
      <c r="BC235" s="27">
        <f t="shared" si="105"/>
        <v>0</v>
      </c>
      <c r="BD235" s="27">
        <f t="shared" si="106"/>
        <v>71332.47488441864</v>
      </c>
      <c r="BE235" s="27">
        <f t="shared" si="107"/>
        <v>13353.234796587016</v>
      </c>
      <c r="BF235" s="27">
        <f t="shared" si="108"/>
        <v>0</v>
      </c>
      <c r="BG235" s="27"/>
      <c r="BH235" s="27"/>
      <c r="BI235" s="65">
        <f>BI231</f>
        <v>1</v>
      </c>
      <c r="BJ235" s="66">
        <f>BJ231</f>
        <v>0.95</v>
      </c>
      <c r="BK235" s="59">
        <f>BK231</f>
        <v>1.1000000000000001</v>
      </c>
      <c r="BL235" s="66">
        <f>BL231</f>
        <v>1.27</v>
      </c>
      <c r="BM235" s="67">
        <f>BM231</f>
        <v>1.27</v>
      </c>
      <c r="BN235" s="61"/>
      <c r="BO235" s="61" t="str">
        <f t="shared" si="119"/>
        <v xml:space="preserve"> </v>
      </c>
      <c r="BP235" s="62" t="str">
        <f t="shared" si="110"/>
        <v xml:space="preserve"> </v>
      </c>
      <c r="BQ235" s="62" t="e">
        <f t="shared" si="111"/>
        <v>#VALUE!</v>
      </c>
      <c r="BR235" s="63">
        <f t="shared" si="112"/>
        <v>1</v>
      </c>
      <c r="BS235" s="64">
        <f t="shared" si="120"/>
        <v>1</v>
      </c>
      <c r="BT235" s="60">
        <f t="shared" si="113"/>
        <v>84685.709681005654</v>
      </c>
      <c r="BU235" s="33"/>
    </row>
    <row r="236" spans="2:73" s="22" customFormat="1" ht="13.5" x14ac:dyDescent="0.15">
      <c r="B236" s="564"/>
      <c r="C236" s="518">
        <v>216</v>
      </c>
      <c r="D236" s="519"/>
      <c r="E236" s="520">
        <f t="shared" si="126"/>
        <v>84685.709681005654</v>
      </c>
      <c r="F236" s="521"/>
      <c r="G236" s="521"/>
      <c r="H236" s="522"/>
      <c r="I236" s="509">
        <f t="shared" si="114"/>
        <v>71391.91861348899</v>
      </c>
      <c r="J236" s="521"/>
      <c r="K236" s="521"/>
      <c r="L236" s="522"/>
      <c r="M236" s="523">
        <f t="shared" si="115"/>
        <v>13293.791067516666</v>
      </c>
      <c r="N236" s="523"/>
      <c r="O236" s="523"/>
      <c r="P236" s="523"/>
      <c r="Q236" s="123">
        <f t="shared" si="116"/>
        <v>15881157.362406511</v>
      </c>
      <c r="R236" s="509">
        <f>IF((AD230-V230)&lt;0,AD230+Z236,IF(AD230-V230&lt;V230,AD230+Z236,R230))</f>
        <v>0</v>
      </c>
      <c r="S236" s="510"/>
      <c r="T236" s="510"/>
      <c r="U236" s="511"/>
      <c r="V236" s="509">
        <f>IF((AD230-V230)&lt;0,AD230,IF((AD230-V230)&gt;=0,R236-Z236))</f>
        <v>0</v>
      </c>
      <c r="W236" s="510"/>
      <c r="X236" s="510"/>
      <c r="Y236" s="511"/>
      <c r="Z236" s="509">
        <f>IF(AD230&gt;0,AD230*AN236/100/2,0)</f>
        <v>0</v>
      </c>
      <c r="AA236" s="510"/>
      <c r="AB236" s="510"/>
      <c r="AC236" s="511"/>
      <c r="AD236" s="122">
        <f t="shared" si="122"/>
        <v>0</v>
      </c>
      <c r="AE236" s="512">
        <f t="shared" si="121"/>
        <v>4173270.6535037388</v>
      </c>
      <c r="AF236" s="513"/>
      <c r="AG236" s="513"/>
      <c r="AH236" s="514"/>
      <c r="AI236" s="485">
        <f t="shared" si="101"/>
        <v>15881157.362406511</v>
      </c>
      <c r="AJ236" s="486"/>
      <c r="AK236" s="486"/>
      <c r="AL236" s="486"/>
      <c r="AM236" s="487"/>
      <c r="AN236" s="515">
        <f t="shared" si="102"/>
        <v>1</v>
      </c>
      <c r="AO236" s="516"/>
      <c r="AP236" s="517"/>
      <c r="AQ236" s="25"/>
      <c r="AR236" s="25"/>
      <c r="AS236" s="25"/>
      <c r="AT236" s="469"/>
      <c r="AU236" s="469"/>
      <c r="AV236" s="469"/>
      <c r="AW236" s="469"/>
      <c r="AX236" s="27"/>
      <c r="AY236" s="27">
        <f t="shared" si="103"/>
        <v>0</v>
      </c>
      <c r="AZ236" s="27">
        <f t="shared" si="117"/>
        <v>0</v>
      </c>
      <c r="BA236" s="27">
        <f t="shared" si="118"/>
        <v>0</v>
      </c>
      <c r="BB236" s="27">
        <f t="shared" si="104"/>
        <v>0</v>
      </c>
      <c r="BC236" s="27">
        <f t="shared" si="105"/>
        <v>0</v>
      </c>
      <c r="BD236" s="27">
        <f t="shared" si="106"/>
        <v>71391.91861348899</v>
      </c>
      <c r="BE236" s="27">
        <f t="shared" si="107"/>
        <v>13293.791067516666</v>
      </c>
      <c r="BF236" s="27">
        <f t="shared" si="108"/>
        <v>0</v>
      </c>
      <c r="BG236" s="27"/>
      <c r="BH236" s="27"/>
      <c r="BI236" s="65">
        <f>BI231</f>
        <v>1</v>
      </c>
      <c r="BJ236" s="66">
        <f>BJ231</f>
        <v>0.95</v>
      </c>
      <c r="BK236" s="59">
        <f>BK231</f>
        <v>1.1000000000000001</v>
      </c>
      <c r="BL236" s="66">
        <f>BL231</f>
        <v>1.27</v>
      </c>
      <c r="BM236" s="67">
        <f>BM231</f>
        <v>1.27</v>
      </c>
      <c r="BN236" s="61"/>
      <c r="BO236" s="61" t="str">
        <f t="shared" si="119"/>
        <v xml:space="preserve"> </v>
      </c>
      <c r="BP236" s="62" t="str">
        <f t="shared" si="110"/>
        <v xml:space="preserve"> </v>
      </c>
      <c r="BQ236" s="62" t="e">
        <f t="shared" si="111"/>
        <v>#VALUE!</v>
      </c>
      <c r="BR236" s="63">
        <f t="shared" si="112"/>
        <v>1</v>
      </c>
      <c r="BS236" s="64">
        <f t="shared" si="120"/>
        <v>1</v>
      </c>
      <c r="BT236" s="60">
        <f t="shared" si="113"/>
        <v>84685.709681005654</v>
      </c>
      <c r="BU236" s="33"/>
    </row>
    <row r="237" spans="2:73" s="22" customFormat="1" ht="13.5" x14ac:dyDescent="0.15">
      <c r="B237" s="540">
        <v>19</v>
      </c>
      <c r="C237" s="543">
        <v>217</v>
      </c>
      <c r="D237" s="544"/>
      <c r="E237" s="499">
        <f t="shared" si="126"/>
        <v>84685.709681005654</v>
      </c>
      <c r="F237" s="471"/>
      <c r="G237" s="471"/>
      <c r="H237" s="472"/>
      <c r="I237" s="545">
        <f t="shared" si="114"/>
        <v>71451.411879000225</v>
      </c>
      <c r="J237" s="546"/>
      <c r="K237" s="546"/>
      <c r="L237" s="547"/>
      <c r="M237" s="548">
        <f t="shared" si="115"/>
        <v>13234.297802005427</v>
      </c>
      <c r="N237" s="548"/>
      <c r="O237" s="548"/>
      <c r="P237" s="477"/>
      <c r="Q237" s="48">
        <f t="shared" si="116"/>
        <v>15809705.950527512</v>
      </c>
      <c r="R237" s="549"/>
      <c r="S237" s="550"/>
      <c r="T237" s="550"/>
      <c r="U237" s="551"/>
      <c r="V237" s="549"/>
      <c r="W237" s="550"/>
      <c r="X237" s="550"/>
      <c r="Y237" s="551"/>
      <c r="Z237" s="549"/>
      <c r="AA237" s="550"/>
      <c r="AB237" s="550"/>
      <c r="AC237" s="551"/>
      <c r="AD237" s="114">
        <f t="shared" si="122"/>
        <v>0</v>
      </c>
      <c r="AE237" s="552">
        <f t="shared" si="121"/>
        <v>4186504.9513057442</v>
      </c>
      <c r="AF237" s="553"/>
      <c r="AG237" s="553"/>
      <c r="AH237" s="554"/>
      <c r="AI237" s="552">
        <f t="shared" si="101"/>
        <v>15809705.950527512</v>
      </c>
      <c r="AJ237" s="553"/>
      <c r="AK237" s="553"/>
      <c r="AL237" s="553"/>
      <c r="AM237" s="555"/>
      <c r="AN237" s="556">
        <f t="shared" si="102"/>
        <v>1</v>
      </c>
      <c r="AO237" s="557"/>
      <c r="AP237" s="558"/>
      <c r="AQ237" s="51"/>
      <c r="AR237" s="51"/>
      <c r="AS237" s="51"/>
      <c r="AT237" s="469"/>
      <c r="AU237" s="469"/>
      <c r="AV237" s="469"/>
      <c r="AW237" s="469"/>
      <c r="AX237" s="27"/>
      <c r="AY237" s="27">
        <f t="shared" si="103"/>
        <v>0</v>
      </c>
      <c r="AZ237" s="27">
        <f t="shared" si="117"/>
        <v>0</v>
      </c>
      <c r="BA237" s="27">
        <f t="shared" si="118"/>
        <v>0</v>
      </c>
      <c r="BB237" s="27">
        <f t="shared" si="104"/>
        <v>0</v>
      </c>
      <c r="BC237" s="27">
        <f t="shared" si="105"/>
        <v>0</v>
      </c>
      <c r="BD237" s="27">
        <f t="shared" si="106"/>
        <v>71451.411879000225</v>
      </c>
      <c r="BE237" s="27">
        <f t="shared" si="107"/>
        <v>13234.297802005427</v>
      </c>
      <c r="BF237" s="27">
        <f t="shared" si="108"/>
        <v>0</v>
      </c>
      <c r="BG237" s="27"/>
      <c r="BH237" s="27"/>
      <c r="BI237" s="72">
        <f t="shared" ref="BI237:BL237" si="127">BI231</f>
        <v>1</v>
      </c>
      <c r="BJ237" s="72">
        <f t="shared" si="127"/>
        <v>0.95</v>
      </c>
      <c r="BK237" s="72">
        <f t="shared" si="127"/>
        <v>1.1000000000000001</v>
      </c>
      <c r="BL237" s="72">
        <f t="shared" si="127"/>
        <v>1.27</v>
      </c>
      <c r="BM237" s="73">
        <f>BM231</f>
        <v>1.27</v>
      </c>
      <c r="BN237" s="61"/>
      <c r="BO237" s="61" t="str">
        <f t="shared" si="119"/>
        <v xml:space="preserve"> </v>
      </c>
      <c r="BP237" s="62" t="str">
        <f t="shared" si="110"/>
        <v xml:space="preserve"> </v>
      </c>
      <c r="BQ237" s="62" t="e">
        <f t="shared" si="111"/>
        <v>#VALUE!</v>
      </c>
      <c r="BR237" s="63">
        <f t="shared" si="112"/>
        <v>1</v>
      </c>
      <c r="BS237" s="64">
        <f t="shared" si="120"/>
        <v>1</v>
      </c>
      <c r="BT237" s="60">
        <f t="shared" si="113"/>
        <v>84685.709681005654</v>
      </c>
      <c r="BU237" s="33"/>
    </row>
    <row r="238" spans="2:73" s="22" customFormat="1" ht="13.5" x14ac:dyDescent="0.15">
      <c r="B238" s="541"/>
      <c r="C238" s="497">
        <v>218</v>
      </c>
      <c r="D238" s="498"/>
      <c r="E238" s="499">
        <f t="shared" si="126"/>
        <v>84685.709681005654</v>
      </c>
      <c r="F238" s="471"/>
      <c r="G238" s="471"/>
      <c r="H238" s="472"/>
      <c r="I238" s="470">
        <f t="shared" si="114"/>
        <v>71510.954722232724</v>
      </c>
      <c r="J238" s="471"/>
      <c r="K238" s="471"/>
      <c r="L238" s="472"/>
      <c r="M238" s="473">
        <f t="shared" si="115"/>
        <v>13174.754958772925</v>
      </c>
      <c r="N238" s="473"/>
      <c r="O238" s="473"/>
      <c r="P238" s="474"/>
      <c r="Q238" s="47">
        <f t="shared" si="116"/>
        <v>15738194.995805278</v>
      </c>
      <c r="R238" s="470"/>
      <c r="S238" s="475"/>
      <c r="T238" s="475"/>
      <c r="U238" s="476"/>
      <c r="V238" s="470"/>
      <c r="W238" s="475"/>
      <c r="X238" s="475"/>
      <c r="Y238" s="476"/>
      <c r="Z238" s="470"/>
      <c r="AA238" s="475"/>
      <c r="AB238" s="475"/>
      <c r="AC238" s="476"/>
      <c r="AD238" s="117">
        <f t="shared" si="122"/>
        <v>0</v>
      </c>
      <c r="AE238" s="477">
        <f t="shared" si="121"/>
        <v>4199679.7062645173</v>
      </c>
      <c r="AF238" s="478"/>
      <c r="AG238" s="478"/>
      <c r="AH238" s="479"/>
      <c r="AI238" s="474">
        <f t="shared" si="101"/>
        <v>15738194.995805278</v>
      </c>
      <c r="AJ238" s="480"/>
      <c r="AK238" s="480"/>
      <c r="AL238" s="480"/>
      <c r="AM238" s="481"/>
      <c r="AN238" s="482">
        <f t="shared" si="102"/>
        <v>1</v>
      </c>
      <c r="AO238" s="483"/>
      <c r="AP238" s="484"/>
      <c r="AQ238" s="26"/>
      <c r="AR238" s="26"/>
      <c r="AS238" s="26"/>
      <c r="AT238" s="469"/>
      <c r="AU238" s="469"/>
      <c r="AV238" s="469"/>
      <c r="AW238" s="469"/>
      <c r="AX238" s="27"/>
      <c r="AY238" s="27">
        <f t="shared" si="103"/>
        <v>0</v>
      </c>
      <c r="AZ238" s="27">
        <f t="shared" si="117"/>
        <v>0</v>
      </c>
      <c r="BA238" s="27">
        <f t="shared" si="118"/>
        <v>0</v>
      </c>
      <c r="BB238" s="27">
        <f t="shared" si="104"/>
        <v>0</v>
      </c>
      <c r="BC238" s="27">
        <f t="shared" si="105"/>
        <v>0</v>
      </c>
      <c r="BD238" s="27">
        <f t="shared" si="106"/>
        <v>71510.954722232724</v>
      </c>
      <c r="BE238" s="27">
        <f t="shared" si="107"/>
        <v>13174.754958772925</v>
      </c>
      <c r="BF238" s="27">
        <f t="shared" si="108"/>
        <v>0</v>
      </c>
      <c r="BG238" s="27"/>
      <c r="BH238" s="27"/>
      <c r="BI238" s="65">
        <f>BI237</f>
        <v>1</v>
      </c>
      <c r="BJ238" s="66">
        <f>BJ237</f>
        <v>0.95</v>
      </c>
      <c r="BK238" s="59">
        <f>BK237</f>
        <v>1.1000000000000001</v>
      </c>
      <c r="BL238" s="66">
        <f>BL237</f>
        <v>1.27</v>
      </c>
      <c r="BM238" s="67">
        <f>BM237</f>
        <v>1.27</v>
      </c>
      <c r="BN238" s="61"/>
      <c r="BO238" s="61" t="str">
        <f t="shared" si="119"/>
        <v xml:space="preserve"> </v>
      </c>
      <c r="BP238" s="62" t="str">
        <f t="shared" si="110"/>
        <v xml:space="preserve"> </v>
      </c>
      <c r="BQ238" s="62" t="e">
        <f t="shared" si="111"/>
        <v>#VALUE!</v>
      </c>
      <c r="BR238" s="63">
        <f t="shared" si="112"/>
        <v>1</v>
      </c>
      <c r="BS238" s="64">
        <f t="shared" si="120"/>
        <v>1</v>
      </c>
      <c r="BT238" s="60">
        <f t="shared" si="113"/>
        <v>84685.709681005654</v>
      </c>
      <c r="BU238" s="33"/>
    </row>
    <row r="239" spans="2:73" s="22" customFormat="1" ht="13.5" x14ac:dyDescent="0.15">
      <c r="B239" s="541"/>
      <c r="C239" s="497">
        <v>219</v>
      </c>
      <c r="D239" s="498"/>
      <c r="E239" s="499">
        <f t="shared" si="126"/>
        <v>84685.709681005654</v>
      </c>
      <c r="F239" s="471"/>
      <c r="G239" s="471"/>
      <c r="H239" s="472"/>
      <c r="I239" s="470">
        <f t="shared" si="114"/>
        <v>71570.547184501251</v>
      </c>
      <c r="J239" s="471"/>
      <c r="K239" s="471"/>
      <c r="L239" s="472"/>
      <c r="M239" s="473">
        <f t="shared" si="115"/>
        <v>13115.162496504397</v>
      </c>
      <c r="N239" s="473"/>
      <c r="O239" s="473"/>
      <c r="P239" s="474"/>
      <c r="Q239" s="47">
        <f t="shared" si="116"/>
        <v>15666624.448620778</v>
      </c>
      <c r="R239" s="470"/>
      <c r="S239" s="475"/>
      <c r="T239" s="475"/>
      <c r="U239" s="476"/>
      <c r="V239" s="470"/>
      <c r="W239" s="475"/>
      <c r="X239" s="475"/>
      <c r="Y239" s="476"/>
      <c r="Z239" s="470"/>
      <c r="AA239" s="475"/>
      <c r="AB239" s="475"/>
      <c r="AC239" s="476"/>
      <c r="AD239" s="117">
        <f t="shared" si="122"/>
        <v>0</v>
      </c>
      <c r="AE239" s="477">
        <f t="shared" si="121"/>
        <v>4212794.8687610216</v>
      </c>
      <c r="AF239" s="478"/>
      <c r="AG239" s="478"/>
      <c r="AH239" s="479"/>
      <c r="AI239" s="474">
        <f t="shared" si="101"/>
        <v>15666624.448620778</v>
      </c>
      <c r="AJ239" s="480"/>
      <c r="AK239" s="480"/>
      <c r="AL239" s="480"/>
      <c r="AM239" s="481"/>
      <c r="AN239" s="482">
        <f t="shared" si="102"/>
        <v>1</v>
      </c>
      <c r="AO239" s="483"/>
      <c r="AP239" s="484"/>
      <c r="AQ239" s="26"/>
      <c r="AR239" s="26"/>
      <c r="AS239" s="26"/>
      <c r="AT239" s="469"/>
      <c r="AU239" s="469"/>
      <c r="AV239" s="469"/>
      <c r="AW239" s="469"/>
      <c r="AX239" s="27"/>
      <c r="AY239" s="27">
        <f t="shared" si="103"/>
        <v>0</v>
      </c>
      <c r="AZ239" s="27">
        <f t="shared" si="117"/>
        <v>0</v>
      </c>
      <c r="BA239" s="27">
        <f t="shared" si="118"/>
        <v>0</v>
      </c>
      <c r="BB239" s="27">
        <f t="shared" si="104"/>
        <v>0</v>
      </c>
      <c r="BC239" s="27">
        <f t="shared" si="105"/>
        <v>0</v>
      </c>
      <c r="BD239" s="27">
        <f t="shared" si="106"/>
        <v>71570.547184501251</v>
      </c>
      <c r="BE239" s="27">
        <f t="shared" si="107"/>
        <v>13115.162496504397</v>
      </c>
      <c r="BF239" s="27">
        <f t="shared" si="108"/>
        <v>0</v>
      </c>
      <c r="BG239" s="27"/>
      <c r="BH239" s="27"/>
      <c r="BI239" s="65">
        <f>BI237</f>
        <v>1</v>
      </c>
      <c r="BJ239" s="66">
        <f>BJ237</f>
        <v>0.95</v>
      </c>
      <c r="BK239" s="59">
        <f>BK237</f>
        <v>1.1000000000000001</v>
      </c>
      <c r="BL239" s="66">
        <f>BL237</f>
        <v>1.27</v>
      </c>
      <c r="BM239" s="67">
        <f>BM237</f>
        <v>1.27</v>
      </c>
      <c r="BN239" s="61"/>
      <c r="BO239" s="61" t="str">
        <f t="shared" si="119"/>
        <v xml:space="preserve"> </v>
      </c>
      <c r="BP239" s="62" t="str">
        <f t="shared" si="110"/>
        <v xml:space="preserve"> </v>
      </c>
      <c r="BQ239" s="62" t="e">
        <f t="shared" si="111"/>
        <v>#VALUE!</v>
      </c>
      <c r="BR239" s="63">
        <f t="shared" si="112"/>
        <v>1</v>
      </c>
      <c r="BS239" s="64">
        <f t="shared" si="120"/>
        <v>1</v>
      </c>
      <c r="BT239" s="60">
        <f t="shared" si="113"/>
        <v>84685.709681005654</v>
      </c>
      <c r="BU239" s="33"/>
    </row>
    <row r="240" spans="2:73" s="22" customFormat="1" ht="13.5" x14ac:dyDescent="0.15">
      <c r="B240" s="541"/>
      <c r="C240" s="497">
        <v>220</v>
      </c>
      <c r="D240" s="498"/>
      <c r="E240" s="499">
        <f t="shared" si="126"/>
        <v>84685.709681005654</v>
      </c>
      <c r="F240" s="471"/>
      <c r="G240" s="471"/>
      <c r="H240" s="472"/>
      <c r="I240" s="470">
        <f t="shared" si="114"/>
        <v>71630.189307155</v>
      </c>
      <c r="J240" s="471"/>
      <c r="K240" s="471"/>
      <c r="L240" s="472"/>
      <c r="M240" s="473">
        <f t="shared" si="115"/>
        <v>13055.520373850648</v>
      </c>
      <c r="N240" s="473"/>
      <c r="O240" s="473"/>
      <c r="P240" s="474"/>
      <c r="Q240" s="47">
        <f t="shared" si="116"/>
        <v>15594994.259313622</v>
      </c>
      <c r="R240" s="470"/>
      <c r="S240" s="475"/>
      <c r="T240" s="475"/>
      <c r="U240" s="476"/>
      <c r="V240" s="470"/>
      <c r="W240" s="475"/>
      <c r="X240" s="475"/>
      <c r="Y240" s="476"/>
      <c r="Z240" s="470"/>
      <c r="AA240" s="475"/>
      <c r="AB240" s="475"/>
      <c r="AC240" s="476"/>
      <c r="AD240" s="117">
        <f t="shared" si="122"/>
        <v>0</v>
      </c>
      <c r="AE240" s="477">
        <f t="shared" si="121"/>
        <v>4225850.3891348727</v>
      </c>
      <c r="AF240" s="478"/>
      <c r="AG240" s="478"/>
      <c r="AH240" s="479"/>
      <c r="AI240" s="474">
        <f t="shared" si="101"/>
        <v>15594994.259313622</v>
      </c>
      <c r="AJ240" s="480"/>
      <c r="AK240" s="480"/>
      <c r="AL240" s="480"/>
      <c r="AM240" s="481"/>
      <c r="AN240" s="482">
        <f t="shared" si="102"/>
        <v>1</v>
      </c>
      <c r="AO240" s="483"/>
      <c r="AP240" s="484"/>
      <c r="AQ240" s="26"/>
      <c r="AR240" s="26"/>
      <c r="AS240" s="26"/>
      <c r="AT240" s="469"/>
      <c r="AU240" s="469"/>
      <c r="AV240" s="469"/>
      <c r="AW240" s="469"/>
      <c r="AX240" s="27"/>
      <c r="AY240" s="27">
        <f t="shared" si="103"/>
        <v>0</v>
      </c>
      <c r="AZ240" s="27">
        <f t="shared" si="117"/>
        <v>0</v>
      </c>
      <c r="BA240" s="27">
        <f t="shared" si="118"/>
        <v>0</v>
      </c>
      <c r="BB240" s="27">
        <f t="shared" si="104"/>
        <v>0</v>
      </c>
      <c r="BC240" s="27">
        <f t="shared" si="105"/>
        <v>0</v>
      </c>
      <c r="BD240" s="27">
        <f t="shared" si="106"/>
        <v>71630.189307155</v>
      </c>
      <c r="BE240" s="27">
        <f t="shared" si="107"/>
        <v>13055.520373850648</v>
      </c>
      <c r="BF240" s="27">
        <f t="shared" si="108"/>
        <v>0</v>
      </c>
      <c r="BG240" s="27"/>
      <c r="BH240" s="27"/>
      <c r="BI240" s="65">
        <f>BI237</f>
        <v>1</v>
      </c>
      <c r="BJ240" s="66">
        <f>BJ237</f>
        <v>0.95</v>
      </c>
      <c r="BK240" s="59">
        <f>BK237</f>
        <v>1.1000000000000001</v>
      </c>
      <c r="BL240" s="66">
        <f>BL237</f>
        <v>1.27</v>
      </c>
      <c r="BM240" s="67">
        <f>BM237</f>
        <v>1.27</v>
      </c>
      <c r="BN240" s="61"/>
      <c r="BO240" s="61" t="str">
        <f t="shared" si="119"/>
        <v xml:space="preserve"> </v>
      </c>
      <c r="BP240" s="62" t="str">
        <f t="shared" si="110"/>
        <v xml:space="preserve"> </v>
      </c>
      <c r="BQ240" s="62" t="e">
        <f t="shared" si="111"/>
        <v>#VALUE!</v>
      </c>
      <c r="BR240" s="63">
        <f t="shared" si="112"/>
        <v>1</v>
      </c>
      <c r="BS240" s="64">
        <f t="shared" si="120"/>
        <v>1</v>
      </c>
      <c r="BT240" s="60">
        <f t="shared" si="113"/>
        <v>84685.709681005654</v>
      </c>
      <c r="BU240" s="33"/>
    </row>
    <row r="241" spans="2:73" s="22" customFormat="1" ht="13.5" x14ac:dyDescent="0.15">
      <c r="B241" s="541"/>
      <c r="C241" s="497">
        <v>221</v>
      </c>
      <c r="D241" s="498"/>
      <c r="E241" s="499">
        <f t="shared" si="126"/>
        <v>84685.709681005654</v>
      </c>
      <c r="F241" s="471"/>
      <c r="G241" s="471"/>
      <c r="H241" s="472"/>
      <c r="I241" s="470">
        <f t="shared" si="114"/>
        <v>71689.88113157764</v>
      </c>
      <c r="J241" s="471"/>
      <c r="K241" s="471"/>
      <c r="L241" s="472"/>
      <c r="M241" s="473">
        <f t="shared" si="115"/>
        <v>12995.828549428019</v>
      </c>
      <c r="N241" s="473"/>
      <c r="O241" s="473"/>
      <c r="P241" s="474"/>
      <c r="Q241" s="47">
        <f t="shared" si="116"/>
        <v>15523304.378182044</v>
      </c>
      <c r="R241" s="470"/>
      <c r="S241" s="475"/>
      <c r="T241" s="475"/>
      <c r="U241" s="476"/>
      <c r="V241" s="470"/>
      <c r="W241" s="475"/>
      <c r="X241" s="475"/>
      <c r="Y241" s="476"/>
      <c r="Z241" s="470"/>
      <c r="AA241" s="475"/>
      <c r="AB241" s="475"/>
      <c r="AC241" s="476"/>
      <c r="AD241" s="117">
        <f t="shared" si="122"/>
        <v>0</v>
      </c>
      <c r="AE241" s="477">
        <f t="shared" si="121"/>
        <v>4238846.2176843006</v>
      </c>
      <c r="AF241" s="478"/>
      <c r="AG241" s="478"/>
      <c r="AH241" s="479"/>
      <c r="AI241" s="474">
        <f t="shared" si="101"/>
        <v>15523304.378182044</v>
      </c>
      <c r="AJ241" s="480"/>
      <c r="AK241" s="480"/>
      <c r="AL241" s="480"/>
      <c r="AM241" s="481"/>
      <c r="AN241" s="482">
        <f t="shared" si="102"/>
        <v>1</v>
      </c>
      <c r="AO241" s="483"/>
      <c r="AP241" s="484"/>
      <c r="AQ241" s="26"/>
      <c r="AR241" s="26"/>
      <c r="AS241" s="26"/>
      <c r="AT241" s="469"/>
      <c r="AU241" s="469"/>
      <c r="AV241" s="469"/>
      <c r="AW241" s="469"/>
      <c r="AX241" s="27"/>
      <c r="AY241" s="27">
        <f t="shared" si="103"/>
        <v>0</v>
      </c>
      <c r="AZ241" s="27">
        <f t="shared" si="117"/>
        <v>0</v>
      </c>
      <c r="BA241" s="27">
        <f t="shared" si="118"/>
        <v>0</v>
      </c>
      <c r="BB241" s="27">
        <f t="shared" si="104"/>
        <v>0</v>
      </c>
      <c r="BC241" s="27">
        <f t="shared" si="105"/>
        <v>0</v>
      </c>
      <c r="BD241" s="27">
        <f t="shared" si="106"/>
        <v>71689.88113157764</v>
      </c>
      <c r="BE241" s="27">
        <f t="shared" si="107"/>
        <v>12995.828549428019</v>
      </c>
      <c r="BF241" s="27">
        <f t="shared" si="108"/>
        <v>0</v>
      </c>
      <c r="BG241" s="27"/>
      <c r="BH241" s="27"/>
      <c r="BI241" s="65">
        <f>BI237</f>
        <v>1</v>
      </c>
      <c r="BJ241" s="66">
        <f>BJ237</f>
        <v>0.95</v>
      </c>
      <c r="BK241" s="59">
        <f>BK237</f>
        <v>1.1000000000000001</v>
      </c>
      <c r="BL241" s="66">
        <f>BL237</f>
        <v>1.27</v>
      </c>
      <c r="BM241" s="67">
        <f>BM237</f>
        <v>1.27</v>
      </c>
      <c r="BN241" s="61"/>
      <c r="BO241" s="61" t="str">
        <f t="shared" si="119"/>
        <v xml:space="preserve"> </v>
      </c>
      <c r="BP241" s="62" t="str">
        <f t="shared" si="110"/>
        <v xml:space="preserve"> </v>
      </c>
      <c r="BQ241" s="62" t="e">
        <f t="shared" si="111"/>
        <v>#VALUE!</v>
      </c>
      <c r="BR241" s="63">
        <f t="shared" si="112"/>
        <v>1</v>
      </c>
      <c r="BS241" s="64">
        <f t="shared" si="120"/>
        <v>1</v>
      </c>
      <c r="BT241" s="60">
        <f t="shared" si="113"/>
        <v>84685.709681005654</v>
      </c>
      <c r="BU241" s="33"/>
    </row>
    <row r="242" spans="2:73" s="22" customFormat="1" ht="13.5" x14ac:dyDescent="0.15">
      <c r="B242" s="541"/>
      <c r="C242" s="497">
        <v>222</v>
      </c>
      <c r="D242" s="498"/>
      <c r="E242" s="499">
        <f t="shared" si="126"/>
        <v>84685.709681005654</v>
      </c>
      <c r="F242" s="471"/>
      <c r="G242" s="471"/>
      <c r="H242" s="472"/>
      <c r="I242" s="470">
        <f t="shared" si="114"/>
        <v>71749.622699187283</v>
      </c>
      <c r="J242" s="471"/>
      <c r="K242" s="471"/>
      <c r="L242" s="472"/>
      <c r="M242" s="473">
        <f t="shared" si="115"/>
        <v>12936.086981818371</v>
      </c>
      <c r="N242" s="473"/>
      <c r="O242" s="473"/>
      <c r="P242" s="474"/>
      <c r="Q242" s="47">
        <f t="shared" si="116"/>
        <v>15451554.755482856</v>
      </c>
      <c r="R242" s="524">
        <f>IF((AD236-V236)&lt;0,AD236+Z242,IF(AD236-V236&lt;V236,AD236+Z242,R236))</f>
        <v>0</v>
      </c>
      <c r="S242" s="525"/>
      <c r="T242" s="525"/>
      <c r="U242" s="526"/>
      <c r="V242" s="470">
        <f>IF((AD236-V236)&lt;0,AD236,IF((AD236-V236)&gt;=0,R242-Z242))</f>
        <v>0</v>
      </c>
      <c r="W242" s="475"/>
      <c r="X242" s="475"/>
      <c r="Y242" s="476"/>
      <c r="Z242" s="470">
        <f>IF(AD236&gt;0,AD236*AN242/100/2,0)</f>
        <v>0</v>
      </c>
      <c r="AA242" s="475"/>
      <c r="AB242" s="475"/>
      <c r="AC242" s="476"/>
      <c r="AD242" s="117">
        <f t="shared" si="122"/>
        <v>0</v>
      </c>
      <c r="AE242" s="477">
        <f t="shared" si="121"/>
        <v>4251782.3046661187</v>
      </c>
      <c r="AF242" s="478"/>
      <c r="AG242" s="478"/>
      <c r="AH242" s="479"/>
      <c r="AI242" s="474">
        <f t="shared" si="101"/>
        <v>15451554.755482856</v>
      </c>
      <c r="AJ242" s="480"/>
      <c r="AK242" s="480"/>
      <c r="AL242" s="480"/>
      <c r="AM242" s="481"/>
      <c r="AN242" s="482">
        <f t="shared" si="102"/>
        <v>1</v>
      </c>
      <c r="AO242" s="483"/>
      <c r="AP242" s="484"/>
      <c r="AQ242" s="26"/>
      <c r="AR242" s="26"/>
      <c r="AS242" s="26"/>
      <c r="AT242" s="469"/>
      <c r="AU242" s="469"/>
      <c r="AV242" s="469"/>
      <c r="AW242" s="469"/>
      <c r="AX242" s="27"/>
      <c r="AY242" s="27">
        <f t="shared" si="103"/>
        <v>0</v>
      </c>
      <c r="AZ242" s="27">
        <f t="shared" si="117"/>
        <v>0</v>
      </c>
      <c r="BA242" s="27">
        <f t="shared" si="118"/>
        <v>0</v>
      </c>
      <c r="BB242" s="27">
        <f t="shared" si="104"/>
        <v>0</v>
      </c>
      <c r="BC242" s="27">
        <f t="shared" si="105"/>
        <v>0</v>
      </c>
      <c r="BD242" s="27">
        <f t="shared" si="106"/>
        <v>71749.622699187283</v>
      </c>
      <c r="BE242" s="27">
        <f t="shared" si="107"/>
        <v>12936.086981818371</v>
      </c>
      <c r="BF242" s="27">
        <f t="shared" si="108"/>
        <v>0</v>
      </c>
      <c r="BG242" s="27"/>
      <c r="BH242" s="27"/>
      <c r="BI242" s="65">
        <f>BI237</f>
        <v>1</v>
      </c>
      <c r="BJ242" s="66">
        <f>BJ237</f>
        <v>0.95</v>
      </c>
      <c r="BK242" s="59">
        <f>BK237</f>
        <v>1.1000000000000001</v>
      </c>
      <c r="BL242" s="66">
        <f>BL237</f>
        <v>1.27</v>
      </c>
      <c r="BM242" s="67">
        <f>BM237</f>
        <v>1.27</v>
      </c>
      <c r="BN242" s="61"/>
      <c r="BO242" s="61" t="str">
        <f t="shared" si="119"/>
        <v xml:space="preserve"> </v>
      </c>
      <c r="BP242" s="62" t="str">
        <f t="shared" si="110"/>
        <v xml:space="preserve"> </v>
      </c>
      <c r="BQ242" s="62" t="e">
        <f t="shared" si="111"/>
        <v>#VALUE!</v>
      </c>
      <c r="BR242" s="63">
        <f t="shared" si="112"/>
        <v>1</v>
      </c>
      <c r="BS242" s="64">
        <f t="shared" si="120"/>
        <v>1</v>
      </c>
      <c r="BT242" s="60">
        <f t="shared" si="113"/>
        <v>84685.709681005654</v>
      </c>
      <c r="BU242" s="33"/>
    </row>
    <row r="243" spans="2:73" s="22" customFormat="1" ht="13.5" x14ac:dyDescent="0.15">
      <c r="B243" s="541"/>
      <c r="C243" s="497">
        <v>223</v>
      </c>
      <c r="D243" s="498"/>
      <c r="E243" s="499">
        <f t="shared" si="126"/>
        <v>84685.709681005654</v>
      </c>
      <c r="F243" s="471"/>
      <c r="G243" s="471"/>
      <c r="H243" s="472"/>
      <c r="I243" s="470">
        <f t="shared" si="114"/>
        <v>71809.414051436601</v>
      </c>
      <c r="J243" s="471"/>
      <c r="K243" s="471"/>
      <c r="L243" s="472"/>
      <c r="M243" s="473">
        <f t="shared" si="115"/>
        <v>12876.295629569047</v>
      </c>
      <c r="N243" s="473"/>
      <c r="O243" s="473"/>
      <c r="P243" s="474"/>
      <c r="Q243" s="47">
        <f t="shared" si="116"/>
        <v>15379745.34143142</v>
      </c>
      <c r="R243" s="470"/>
      <c r="S243" s="475"/>
      <c r="T243" s="475"/>
      <c r="U243" s="476"/>
      <c r="V243" s="470"/>
      <c r="W243" s="475"/>
      <c r="X243" s="475"/>
      <c r="Y243" s="476"/>
      <c r="Z243" s="470"/>
      <c r="AA243" s="475"/>
      <c r="AB243" s="475"/>
      <c r="AC243" s="476"/>
      <c r="AD243" s="117">
        <f t="shared" si="122"/>
        <v>0</v>
      </c>
      <c r="AE243" s="477">
        <f t="shared" si="121"/>
        <v>4264658.600295688</v>
      </c>
      <c r="AF243" s="478"/>
      <c r="AG243" s="478"/>
      <c r="AH243" s="479"/>
      <c r="AI243" s="474">
        <f t="shared" si="101"/>
        <v>15379745.34143142</v>
      </c>
      <c r="AJ243" s="480"/>
      <c r="AK243" s="480"/>
      <c r="AL243" s="480"/>
      <c r="AM243" s="481"/>
      <c r="AN243" s="482">
        <f t="shared" si="102"/>
        <v>1</v>
      </c>
      <c r="AO243" s="483"/>
      <c r="AP243" s="484"/>
      <c r="AQ243" s="26"/>
      <c r="AR243" s="26"/>
      <c r="AS243" s="26"/>
      <c r="AT243" s="469"/>
      <c r="AU243" s="469"/>
      <c r="AV243" s="469"/>
      <c r="AW243" s="469"/>
      <c r="AX243" s="27"/>
      <c r="AY243" s="27">
        <f t="shared" si="103"/>
        <v>0</v>
      </c>
      <c r="AZ243" s="27">
        <f t="shared" si="117"/>
        <v>0</v>
      </c>
      <c r="BA243" s="27">
        <f t="shared" si="118"/>
        <v>0</v>
      </c>
      <c r="BB243" s="27">
        <f t="shared" si="104"/>
        <v>0</v>
      </c>
      <c r="BC243" s="27">
        <f t="shared" si="105"/>
        <v>0</v>
      </c>
      <c r="BD243" s="27">
        <f t="shared" si="106"/>
        <v>71809.414051436601</v>
      </c>
      <c r="BE243" s="27">
        <f t="shared" si="107"/>
        <v>12876.295629569047</v>
      </c>
      <c r="BF243" s="27">
        <f t="shared" si="108"/>
        <v>0</v>
      </c>
      <c r="BG243" s="27"/>
      <c r="BH243" s="27"/>
      <c r="BI243" s="72">
        <f t="shared" ref="BI243:BL243" si="128">BI237</f>
        <v>1</v>
      </c>
      <c r="BJ243" s="72">
        <f t="shared" si="128"/>
        <v>0.95</v>
      </c>
      <c r="BK243" s="72">
        <f t="shared" si="128"/>
        <v>1.1000000000000001</v>
      </c>
      <c r="BL243" s="72">
        <f t="shared" si="128"/>
        <v>1.27</v>
      </c>
      <c r="BM243" s="73">
        <f>BM237</f>
        <v>1.27</v>
      </c>
      <c r="BN243" s="61"/>
      <c r="BO243" s="61" t="str">
        <f t="shared" si="119"/>
        <v xml:space="preserve"> </v>
      </c>
      <c r="BP243" s="62" t="str">
        <f t="shared" si="110"/>
        <v xml:space="preserve"> </v>
      </c>
      <c r="BQ243" s="62" t="e">
        <f t="shared" si="111"/>
        <v>#VALUE!</v>
      </c>
      <c r="BR243" s="63">
        <f t="shared" si="112"/>
        <v>1</v>
      </c>
      <c r="BS243" s="64">
        <f t="shared" si="120"/>
        <v>1</v>
      </c>
      <c r="BT243" s="60">
        <f t="shared" si="113"/>
        <v>84685.709681005654</v>
      </c>
      <c r="BU243" s="33"/>
    </row>
    <row r="244" spans="2:73" s="22" customFormat="1" ht="13.5" x14ac:dyDescent="0.15">
      <c r="B244" s="541"/>
      <c r="C244" s="497">
        <v>224</v>
      </c>
      <c r="D244" s="498"/>
      <c r="E244" s="499">
        <f t="shared" si="126"/>
        <v>84685.709681005654</v>
      </c>
      <c r="F244" s="471"/>
      <c r="G244" s="471"/>
      <c r="H244" s="472"/>
      <c r="I244" s="470">
        <f t="shared" si="114"/>
        <v>71869.255229812799</v>
      </c>
      <c r="J244" s="471"/>
      <c r="K244" s="471"/>
      <c r="L244" s="472"/>
      <c r="M244" s="473">
        <f t="shared" si="115"/>
        <v>12816.454451192849</v>
      </c>
      <c r="N244" s="473"/>
      <c r="O244" s="473"/>
      <c r="P244" s="474"/>
      <c r="Q244" s="47">
        <f t="shared" si="116"/>
        <v>15307876.086201608</v>
      </c>
      <c r="R244" s="470"/>
      <c r="S244" s="475"/>
      <c r="T244" s="475"/>
      <c r="U244" s="476"/>
      <c r="V244" s="470"/>
      <c r="W244" s="475"/>
      <c r="X244" s="475"/>
      <c r="Y244" s="476"/>
      <c r="Z244" s="470"/>
      <c r="AA244" s="475"/>
      <c r="AB244" s="475"/>
      <c r="AC244" s="476"/>
      <c r="AD244" s="117">
        <f t="shared" si="122"/>
        <v>0</v>
      </c>
      <c r="AE244" s="477">
        <f t="shared" si="121"/>
        <v>4277475.0547468811</v>
      </c>
      <c r="AF244" s="478"/>
      <c r="AG244" s="478"/>
      <c r="AH244" s="479"/>
      <c r="AI244" s="474">
        <f t="shared" si="101"/>
        <v>15307876.086201608</v>
      </c>
      <c r="AJ244" s="480"/>
      <c r="AK244" s="480"/>
      <c r="AL244" s="480"/>
      <c r="AM244" s="481"/>
      <c r="AN244" s="482">
        <f t="shared" si="102"/>
        <v>1</v>
      </c>
      <c r="AO244" s="483"/>
      <c r="AP244" s="484"/>
      <c r="AQ244" s="26"/>
      <c r="AR244" s="26"/>
      <c r="AS244" s="26"/>
      <c r="AT244" s="469"/>
      <c r="AU244" s="469"/>
      <c r="AV244" s="469"/>
      <c r="AW244" s="469"/>
      <c r="AX244" s="27"/>
      <c r="AY244" s="27">
        <f t="shared" si="103"/>
        <v>0</v>
      </c>
      <c r="AZ244" s="27">
        <f t="shared" si="117"/>
        <v>0</v>
      </c>
      <c r="BA244" s="27">
        <f t="shared" si="118"/>
        <v>0</v>
      </c>
      <c r="BB244" s="27">
        <f t="shared" si="104"/>
        <v>0</v>
      </c>
      <c r="BC244" s="27">
        <f t="shared" si="105"/>
        <v>0</v>
      </c>
      <c r="BD244" s="27">
        <f t="shared" si="106"/>
        <v>71869.255229812799</v>
      </c>
      <c r="BE244" s="27">
        <f t="shared" si="107"/>
        <v>12816.454451192849</v>
      </c>
      <c r="BF244" s="27">
        <f t="shared" si="108"/>
        <v>0</v>
      </c>
      <c r="BG244" s="27"/>
      <c r="BH244" s="27"/>
      <c r="BI244" s="65">
        <f>BI243</f>
        <v>1</v>
      </c>
      <c r="BJ244" s="66">
        <f>BJ243</f>
        <v>0.95</v>
      </c>
      <c r="BK244" s="59">
        <f>BK243</f>
        <v>1.1000000000000001</v>
      </c>
      <c r="BL244" s="66">
        <f>BL243</f>
        <v>1.27</v>
      </c>
      <c r="BM244" s="67">
        <f>BM243</f>
        <v>1.27</v>
      </c>
      <c r="BN244" s="61"/>
      <c r="BO244" s="61" t="str">
        <f t="shared" si="119"/>
        <v xml:space="preserve"> </v>
      </c>
      <c r="BP244" s="62" t="str">
        <f t="shared" si="110"/>
        <v xml:space="preserve"> </v>
      </c>
      <c r="BQ244" s="62" t="e">
        <f t="shared" si="111"/>
        <v>#VALUE!</v>
      </c>
      <c r="BR244" s="63">
        <f t="shared" si="112"/>
        <v>1</v>
      </c>
      <c r="BS244" s="64">
        <f t="shared" si="120"/>
        <v>1</v>
      </c>
      <c r="BT244" s="60">
        <f t="shared" si="113"/>
        <v>84685.709681005654</v>
      </c>
      <c r="BU244" s="33"/>
    </row>
    <row r="245" spans="2:73" s="22" customFormat="1" ht="13.5" x14ac:dyDescent="0.15">
      <c r="B245" s="541"/>
      <c r="C245" s="497">
        <v>225</v>
      </c>
      <c r="D245" s="498"/>
      <c r="E245" s="499">
        <f t="shared" si="126"/>
        <v>84685.709681005654</v>
      </c>
      <c r="F245" s="471"/>
      <c r="G245" s="471"/>
      <c r="H245" s="472"/>
      <c r="I245" s="470">
        <f t="shared" si="114"/>
        <v>71929.146275837644</v>
      </c>
      <c r="J245" s="471"/>
      <c r="K245" s="471"/>
      <c r="L245" s="472"/>
      <c r="M245" s="473">
        <f t="shared" si="115"/>
        <v>12756.563405168008</v>
      </c>
      <c r="N245" s="473"/>
      <c r="O245" s="473"/>
      <c r="P245" s="474"/>
      <c r="Q245" s="47">
        <f t="shared" si="116"/>
        <v>15235946.939925771</v>
      </c>
      <c r="R245" s="470"/>
      <c r="S245" s="475"/>
      <c r="T245" s="475"/>
      <c r="U245" s="476"/>
      <c r="V245" s="470"/>
      <c r="W245" s="475"/>
      <c r="X245" s="475"/>
      <c r="Y245" s="476"/>
      <c r="Z245" s="470"/>
      <c r="AA245" s="475"/>
      <c r="AB245" s="475"/>
      <c r="AC245" s="476"/>
      <c r="AD245" s="117">
        <f t="shared" si="122"/>
        <v>0</v>
      </c>
      <c r="AE245" s="477">
        <f t="shared" si="121"/>
        <v>4290231.6181520494</v>
      </c>
      <c r="AF245" s="478"/>
      <c r="AG245" s="478"/>
      <c r="AH245" s="479"/>
      <c r="AI245" s="474">
        <f t="shared" si="101"/>
        <v>15235946.939925771</v>
      </c>
      <c r="AJ245" s="480"/>
      <c r="AK245" s="480"/>
      <c r="AL245" s="480"/>
      <c r="AM245" s="481"/>
      <c r="AN245" s="482">
        <f t="shared" si="102"/>
        <v>1</v>
      </c>
      <c r="AO245" s="483"/>
      <c r="AP245" s="484"/>
      <c r="AQ245" s="26"/>
      <c r="AR245" s="26"/>
      <c r="AS245" s="26"/>
      <c r="AT245" s="469"/>
      <c r="AU245" s="469"/>
      <c r="AV245" s="469"/>
      <c r="AW245" s="469"/>
      <c r="AX245" s="27"/>
      <c r="AY245" s="27">
        <f t="shared" si="103"/>
        <v>0</v>
      </c>
      <c r="AZ245" s="27">
        <f t="shared" si="117"/>
        <v>0</v>
      </c>
      <c r="BA245" s="27">
        <f t="shared" si="118"/>
        <v>0</v>
      </c>
      <c r="BB245" s="27">
        <f t="shared" si="104"/>
        <v>0</v>
      </c>
      <c r="BC245" s="27">
        <f t="shared" si="105"/>
        <v>0</v>
      </c>
      <c r="BD245" s="27">
        <f t="shared" si="106"/>
        <v>71929.146275837644</v>
      </c>
      <c r="BE245" s="27">
        <f t="shared" si="107"/>
        <v>12756.563405168008</v>
      </c>
      <c r="BF245" s="27">
        <f t="shared" si="108"/>
        <v>0</v>
      </c>
      <c r="BG245" s="27"/>
      <c r="BH245" s="27"/>
      <c r="BI245" s="65">
        <f>BI243</f>
        <v>1</v>
      </c>
      <c r="BJ245" s="66">
        <f>BJ243</f>
        <v>0.95</v>
      </c>
      <c r="BK245" s="59">
        <f>BK243</f>
        <v>1.1000000000000001</v>
      </c>
      <c r="BL245" s="66">
        <f>BL243</f>
        <v>1.27</v>
      </c>
      <c r="BM245" s="67">
        <f>BM243</f>
        <v>1.27</v>
      </c>
      <c r="BN245" s="61"/>
      <c r="BO245" s="61" t="str">
        <f t="shared" si="119"/>
        <v xml:space="preserve"> </v>
      </c>
      <c r="BP245" s="62" t="str">
        <f t="shared" si="110"/>
        <v xml:space="preserve"> </v>
      </c>
      <c r="BQ245" s="62" t="e">
        <f t="shared" si="111"/>
        <v>#VALUE!</v>
      </c>
      <c r="BR245" s="63">
        <f t="shared" si="112"/>
        <v>1</v>
      </c>
      <c r="BS245" s="64">
        <f t="shared" si="120"/>
        <v>1</v>
      </c>
      <c r="BT245" s="60">
        <f t="shared" si="113"/>
        <v>84685.709681005654</v>
      </c>
      <c r="BU245" s="33"/>
    </row>
    <row r="246" spans="2:73" s="22" customFormat="1" ht="13.5" x14ac:dyDescent="0.15">
      <c r="B246" s="541"/>
      <c r="C246" s="497">
        <v>226</v>
      </c>
      <c r="D246" s="498"/>
      <c r="E246" s="499">
        <f t="shared" si="126"/>
        <v>84685.709681005654</v>
      </c>
      <c r="F246" s="471"/>
      <c r="G246" s="471"/>
      <c r="H246" s="472"/>
      <c r="I246" s="470">
        <f t="shared" si="114"/>
        <v>71989.087231067504</v>
      </c>
      <c r="J246" s="471"/>
      <c r="K246" s="471"/>
      <c r="L246" s="472"/>
      <c r="M246" s="473">
        <f t="shared" si="115"/>
        <v>12696.622449938142</v>
      </c>
      <c r="N246" s="473"/>
      <c r="O246" s="473"/>
      <c r="P246" s="474"/>
      <c r="Q246" s="47">
        <f t="shared" si="116"/>
        <v>15163957.852694703</v>
      </c>
      <c r="R246" s="470"/>
      <c r="S246" s="475"/>
      <c r="T246" s="475"/>
      <c r="U246" s="476"/>
      <c r="V246" s="470"/>
      <c r="W246" s="475"/>
      <c r="X246" s="475"/>
      <c r="Y246" s="476"/>
      <c r="Z246" s="470"/>
      <c r="AA246" s="475"/>
      <c r="AB246" s="475"/>
      <c r="AC246" s="476"/>
      <c r="AD246" s="117">
        <f t="shared" si="122"/>
        <v>0</v>
      </c>
      <c r="AE246" s="477">
        <f t="shared" si="121"/>
        <v>4302928.2406019876</v>
      </c>
      <c r="AF246" s="478"/>
      <c r="AG246" s="478"/>
      <c r="AH246" s="479"/>
      <c r="AI246" s="474">
        <f t="shared" si="101"/>
        <v>15163957.852694703</v>
      </c>
      <c r="AJ246" s="480"/>
      <c r="AK246" s="480"/>
      <c r="AL246" s="480"/>
      <c r="AM246" s="481"/>
      <c r="AN246" s="482">
        <f t="shared" si="102"/>
        <v>1</v>
      </c>
      <c r="AO246" s="483"/>
      <c r="AP246" s="484"/>
      <c r="AQ246" s="26"/>
      <c r="AR246" s="26"/>
      <c r="AS246" s="26"/>
      <c r="AT246" s="469"/>
      <c r="AU246" s="469"/>
      <c r="AV246" s="469"/>
      <c r="AW246" s="469"/>
      <c r="AX246" s="27"/>
      <c r="AY246" s="27">
        <f t="shared" si="103"/>
        <v>0</v>
      </c>
      <c r="AZ246" s="27">
        <f t="shared" si="117"/>
        <v>0</v>
      </c>
      <c r="BA246" s="27">
        <f t="shared" si="118"/>
        <v>0</v>
      </c>
      <c r="BB246" s="27">
        <f t="shared" si="104"/>
        <v>0</v>
      </c>
      <c r="BC246" s="27">
        <f t="shared" si="105"/>
        <v>0</v>
      </c>
      <c r="BD246" s="27">
        <f t="shared" si="106"/>
        <v>71989.087231067504</v>
      </c>
      <c r="BE246" s="27">
        <f t="shared" si="107"/>
        <v>12696.622449938142</v>
      </c>
      <c r="BF246" s="27">
        <f t="shared" si="108"/>
        <v>0</v>
      </c>
      <c r="BG246" s="27"/>
      <c r="BH246" s="27"/>
      <c r="BI246" s="65">
        <f>BI243</f>
        <v>1</v>
      </c>
      <c r="BJ246" s="66">
        <f>BJ243</f>
        <v>0.95</v>
      </c>
      <c r="BK246" s="59">
        <f>BK243</f>
        <v>1.1000000000000001</v>
      </c>
      <c r="BL246" s="66">
        <f>BL243</f>
        <v>1.27</v>
      </c>
      <c r="BM246" s="67">
        <f>BM243</f>
        <v>1.27</v>
      </c>
      <c r="BN246" s="61"/>
      <c r="BO246" s="61" t="str">
        <f t="shared" si="119"/>
        <v xml:space="preserve"> </v>
      </c>
      <c r="BP246" s="62" t="str">
        <f t="shared" si="110"/>
        <v xml:space="preserve"> </v>
      </c>
      <c r="BQ246" s="62" t="e">
        <f t="shared" si="111"/>
        <v>#VALUE!</v>
      </c>
      <c r="BR246" s="63">
        <f t="shared" si="112"/>
        <v>1</v>
      </c>
      <c r="BS246" s="64">
        <f t="shared" si="120"/>
        <v>1</v>
      </c>
      <c r="BT246" s="60">
        <f t="shared" si="113"/>
        <v>84685.709681005654</v>
      </c>
      <c r="BU246" s="33"/>
    </row>
    <row r="247" spans="2:73" s="22" customFormat="1" ht="13.5" x14ac:dyDescent="0.15">
      <c r="B247" s="541"/>
      <c r="C247" s="497">
        <v>227</v>
      </c>
      <c r="D247" s="498"/>
      <c r="E247" s="499">
        <f t="shared" si="126"/>
        <v>84685.709681005654</v>
      </c>
      <c r="F247" s="471"/>
      <c r="G247" s="471"/>
      <c r="H247" s="472"/>
      <c r="I247" s="470">
        <f t="shared" si="114"/>
        <v>72049.078137093398</v>
      </c>
      <c r="J247" s="471"/>
      <c r="K247" s="471"/>
      <c r="L247" s="472"/>
      <c r="M247" s="473">
        <f t="shared" si="115"/>
        <v>12636.631543912254</v>
      </c>
      <c r="N247" s="473"/>
      <c r="O247" s="473"/>
      <c r="P247" s="474"/>
      <c r="Q247" s="47">
        <f t="shared" si="116"/>
        <v>15091908.774557609</v>
      </c>
      <c r="R247" s="470"/>
      <c r="S247" s="475"/>
      <c r="T247" s="475"/>
      <c r="U247" s="476"/>
      <c r="V247" s="470"/>
      <c r="W247" s="475"/>
      <c r="X247" s="475"/>
      <c r="Y247" s="476"/>
      <c r="Z247" s="470"/>
      <c r="AA247" s="475"/>
      <c r="AB247" s="475"/>
      <c r="AC247" s="476"/>
      <c r="AD247" s="117">
        <f t="shared" si="122"/>
        <v>0</v>
      </c>
      <c r="AE247" s="477">
        <f t="shared" si="121"/>
        <v>4315564.8721458996</v>
      </c>
      <c r="AF247" s="478"/>
      <c r="AG247" s="478"/>
      <c r="AH247" s="479"/>
      <c r="AI247" s="474">
        <f t="shared" si="101"/>
        <v>15091908.774557609</v>
      </c>
      <c r="AJ247" s="480"/>
      <c r="AK247" s="480"/>
      <c r="AL247" s="480"/>
      <c r="AM247" s="481"/>
      <c r="AN247" s="482">
        <f t="shared" si="102"/>
        <v>1</v>
      </c>
      <c r="AO247" s="483"/>
      <c r="AP247" s="484"/>
      <c r="AQ247" s="26"/>
      <c r="AR247" s="26"/>
      <c r="AS247" s="26"/>
      <c r="AT247" s="469"/>
      <c r="AU247" s="469"/>
      <c r="AV247" s="469"/>
      <c r="AW247" s="469"/>
      <c r="AX247" s="27"/>
      <c r="AY247" s="27">
        <f t="shared" si="103"/>
        <v>0</v>
      </c>
      <c r="AZ247" s="27">
        <f t="shared" si="117"/>
        <v>0</v>
      </c>
      <c r="BA247" s="27">
        <f t="shared" si="118"/>
        <v>0</v>
      </c>
      <c r="BB247" s="27">
        <f t="shared" si="104"/>
        <v>0</v>
      </c>
      <c r="BC247" s="27">
        <f t="shared" si="105"/>
        <v>0</v>
      </c>
      <c r="BD247" s="27">
        <f t="shared" si="106"/>
        <v>72049.078137093398</v>
      </c>
      <c r="BE247" s="27">
        <f t="shared" si="107"/>
        <v>12636.631543912254</v>
      </c>
      <c r="BF247" s="27">
        <f t="shared" si="108"/>
        <v>0</v>
      </c>
      <c r="BG247" s="27"/>
      <c r="BH247" s="27"/>
      <c r="BI247" s="65">
        <f>BI243</f>
        <v>1</v>
      </c>
      <c r="BJ247" s="66">
        <f>BJ243</f>
        <v>0.95</v>
      </c>
      <c r="BK247" s="59">
        <f>BK243</f>
        <v>1.1000000000000001</v>
      </c>
      <c r="BL247" s="66">
        <f>BL243</f>
        <v>1.27</v>
      </c>
      <c r="BM247" s="67">
        <f>BM243</f>
        <v>1.27</v>
      </c>
      <c r="BN247" s="61"/>
      <c r="BO247" s="61" t="str">
        <f t="shared" si="119"/>
        <v xml:space="preserve"> </v>
      </c>
      <c r="BP247" s="62" t="str">
        <f t="shared" si="110"/>
        <v xml:space="preserve"> </v>
      </c>
      <c r="BQ247" s="62" t="e">
        <f t="shared" si="111"/>
        <v>#VALUE!</v>
      </c>
      <c r="BR247" s="63">
        <f t="shared" si="112"/>
        <v>1</v>
      </c>
      <c r="BS247" s="64">
        <f t="shared" si="120"/>
        <v>1</v>
      </c>
      <c r="BT247" s="60">
        <f t="shared" si="113"/>
        <v>84685.709681005654</v>
      </c>
      <c r="BU247" s="33"/>
    </row>
    <row r="248" spans="2:73" s="22" customFormat="1" ht="13.5" x14ac:dyDescent="0.15">
      <c r="B248" s="593"/>
      <c r="C248" s="587">
        <v>228</v>
      </c>
      <c r="D248" s="588"/>
      <c r="E248" s="589">
        <f t="shared" si="126"/>
        <v>84685.709681005654</v>
      </c>
      <c r="F248" s="590"/>
      <c r="G248" s="590"/>
      <c r="H248" s="591"/>
      <c r="I248" s="578">
        <f t="shared" si="114"/>
        <v>72109.119035540978</v>
      </c>
      <c r="J248" s="590"/>
      <c r="K248" s="590"/>
      <c r="L248" s="591"/>
      <c r="M248" s="592">
        <f t="shared" si="115"/>
        <v>12576.590645464674</v>
      </c>
      <c r="N248" s="592"/>
      <c r="O248" s="592"/>
      <c r="P248" s="592"/>
      <c r="Q248" s="47">
        <f t="shared" si="116"/>
        <v>15019799.655522069</v>
      </c>
      <c r="R248" s="578">
        <f>IF((AD242-V242)&lt;0,AD242+Z248,IF(AD242-V242&lt;V242,AD242+Z248,R242))</f>
        <v>0</v>
      </c>
      <c r="S248" s="579"/>
      <c r="T248" s="579"/>
      <c r="U248" s="580"/>
      <c r="V248" s="578">
        <f>IF((AD242-V242)&lt;0,AD242,IF((AD242-V242)&gt;=0,R248-Z248))</f>
        <v>0</v>
      </c>
      <c r="W248" s="579"/>
      <c r="X248" s="579"/>
      <c r="Y248" s="580"/>
      <c r="Z248" s="578">
        <f>IF(AD242&gt;0,AD242*AN248/100/2,0)</f>
        <v>0</v>
      </c>
      <c r="AA248" s="579"/>
      <c r="AB248" s="579"/>
      <c r="AC248" s="580"/>
      <c r="AD248" s="120">
        <f t="shared" si="122"/>
        <v>0</v>
      </c>
      <c r="AE248" s="581">
        <f t="shared" si="121"/>
        <v>4328141.4627913646</v>
      </c>
      <c r="AF248" s="582"/>
      <c r="AG248" s="582"/>
      <c r="AH248" s="583"/>
      <c r="AI248" s="474">
        <f t="shared" si="101"/>
        <v>15019799.655522069</v>
      </c>
      <c r="AJ248" s="480"/>
      <c r="AK248" s="480"/>
      <c r="AL248" s="480"/>
      <c r="AM248" s="481"/>
      <c r="AN248" s="584">
        <f t="shared" si="102"/>
        <v>1</v>
      </c>
      <c r="AO248" s="585"/>
      <c r="AP248" s="586"/>
      <c r="AQ248" s="25"/>
      <c r="AR248" s="25"/>
      <c r="AS248" s="25"/>
      <c r="AT248" s="469"/>
      <c r="AU248" s="469"/>
      <c r="AV248" s="469"/>
      <c r="AW248" s="469"/>
      <c r="AX248" s="27"/>
      <c r="AY248" s="27">
        <f t="shared" si="103"/>
        <v>0</v>
      </c>
      <c r="AZ248" s="27">
        <f t="shared" si="117"/>
        <v>0</v>
      </c>
      <c r="BA248" s="27">
        <f t="shared" si="118"/>
        <v>0</v>
      </c>
      <c r="BB248" s="27">
        <f t="shared" si="104"/>
        <v>0</v>
      </c>
      <c r="BC248" s="27">
        <f t="shared" si="105"/>
        <v>0</v>
      </c>
      <c r="BD248" s="27">
        <f t="shared" si="106"/>
        <v>72109.119035540978</v>
      </c>
      <c r="BE248" s="27">
        <f t="shared" si="107"/>
        <v>12576.590645464674</v>
      </c>
      <c r="BF248" s="27">
        <f t="shared" si="108"/>
        <v>0</v>
      </c>
      <c r="BG248" s="27"/>
      <c r="BH248" s="27"/>
      <c r="BI248" s="65">
        <f>BI243</f>
        <v>1</v>
      </c>
      <c r="BJ248" s="66">
        <f>BJ243</f>
        <v>0.95</v>
      </c>
      <c r="BK248" s="59">
        <f>BK243</f>
        <v>1.1000000000000001</v>
      </c>
      <c r="BL248" s="66">
        <f>BL243</f>
        <v>1.27</v>
      </c>
      <c r="BM248" s="67">
        <f>BM243</f>
        <v>1.27</v>
      </c>
      <c r="BN248" s="61"/>
      <c r="BO248" s="61" t="str">
        <f t="shared" si="119"/>
        <v xml:space="preserve"> </v>
      </c>
      <c r="BP248" s="62" t="str">
        <f t="shared" si="110"/>
        <v xml:space="preserve"> </v>
      </c>
      <c r="BQ248" s="62" t="e">
        <f t="shared" si="111"/>
        <v>#VALUE!</v>
      </c>
      <c r="BR248" s="63">
        <f t="shared" si="112"/>
        <v>1</v>
      </c>
      <c r="BS248" s="64">
        <f t="shared" si="120"/>
        <v>1</v>
      </c>
      <c r="BT248" s="60">
        <f t="shared" si="113"/>
        <v>84685.709681005654</v>
      </c>
      <c r="BU248" s="33"/>
    </row>
    <row r="249" spans="2:73" s="22" customFormat="1" ht="13.5" x14ac:dyDescent="0.15">
      <c r="B249" s="562">
        <v>20</v>
      </c>
      <c r="C249" s="565">
        <v>229</v>
      </c>
      <c r="D249" s="566"/>
      <c r="E249" s="567">
        <f t="shared" si="126"/>
        <v>84685.709681005654</v>
      </c>
      <c r="F249" s="533"/>
      <c r="G249" s="533"/>
      <c r="H249" s="534"/>
      <c r="I249" s="568">
        <f t="shared" si="114"/>
        <v>72169.209968070601</v>
      </c>
      <c r="J249" s="569"/>
      <c r="K249" s="569"/>
      <c r="L249" s="570"/>
      <c r="M249" s="571">
        <f t="shared" si="115"/>
        <v>12516.499712935058</v>
      </c>
      <c r="N249" s="571"/>
      <c r="O249" s="571"/>
      <c r="P249" s="571"/>
      <c r="Q249" s="30">
        <f t="shared" si="116"/>
        <v>14947630.445553998</v>
      </c>
      <c r="R249" s="568"/>
      <c r="S249" s="572"/>
      <c r="T249" s="572"/>
      <c r="U249" s="573"/>
      <c r="V249" s="568"/>
      <c r="W249" s="572"/>
      <c r="X249" s="572"/>
      <c r="Y249" s="573"/>
      <c r="Z249" s="568"/>
      <c r="AA249" s="572"/>
      <c r="AB249" s="572"/>
      <c r="AC249" s="573"/>
      <c r="AD249" s="119">
        <f t="shared" si="122"/>
        <v>0</v>
      </c>
      <c r="AE249" s="568">
        <f t="shared" si="121"/>
        <v>4340657.9625042994</v>
      </c>
      <c r="AF249" s="569"/>
      <c r="AG249" s="569"/>
      <c r="AH249" s="570"/>
      <c r="AI249" s="568">
        <f t="shared" si="101"/>
        <v>14947630.445553998</v>
      </c>
      <c r="AJ249" s="569"/>
      <c r="AK249" s="569"/>
      <c r="AL249" s="569"/>
      <c r="AM249" s="574"/>
      <c r="AN249" s="575">
        <f t="shared" si="102"/>
        <v>1</v>
      </c>
      <c r="AO249" s="576"/>
      <c r="AP249" s="577"/>
      <c r="AQ249" s="51"/>
      <c r="AR249" s="51"/>
      <c r="AS249" s="51"/>
      <c r="AT249" s="469"/>
      <c r="AU249" s="469"/>
      <c r="AV249" s="469"/>
      <c r="AW249" s="469"/>
      <c r="AX249" s="27"/>
      <c r="AY249" s="27">
        <f t="shared" si="103"/>
        <v>0</v>
      </c>
      <c r="AZ249" s="27">
        <f t="shared" si="117"/>
        <v>0</v>
      </c>
      <c r="BA249" s="27">
        <f t="shared" si="118"/>
        <v>0</v>
      </c>
      <c r="BB249" s="27">
        <f t="shared" si="104"/>
        <v>0</v>
      </c>
      <c r="BC249" s="27">
        <f t="shared" si="105"/>
        <v>0</v>
      </c>
      <c r="BD249" s="27">
        <f t="shared" si="106"/>
        <v>72169.209968070601</v>
      </c>
      <c r="BE249" s="27">
        <f t="shared" si="107"/>
        <v>12516.499712935058</v>
      </c>
      <c r="BF249" s="27">
        <f t="shared" si="108"/>
        <v>0</v>
      </c>
      <c r="BG249" s="27"/>
      <c r="BH249" s="27"/>
      <c r="BI249" s="72">
        <f t="shared" ref="BI249:BL249" si="129">BI243</f>
        <v>1</v>
      </c>
      <c r="BJ249" s="72">
        <f t="shared" si="129"/>
        <v>0.95</v>
      </c>
      <c r="BK249" s="72">
        <f t="shared" si="129"/>
        <v>1.1000000000000001</v>
      </c>
      <c r="BL249" s="72">
        <f t="shared" si="129"/>
        <v>1.27</v>
      </c>
      <c r="BM249" s="73">
        <f>BM243</f>
        <v>1.27</v>
      </c>
      <c r="BN249" s="61"/>
      <c r="BO249" s="61" t="str">
        <f t="shared" si="119"/>
        <v xml:space="preserve"> </v>
      </c>
      <c r="BP249" s="62" t="str">
        <f t="shared" si="110"/>
        <v xml:space="preserve"> </v>
      </c>
      <c r="BQ249" s="62" t="e">
        <f t="shared" si="111"/>
        <v>#VALUE!</v>
      </c>
      <c r="BR249" s="63">
        <f t="shared" si="112"/>
        <v>1</v>
      </c>
      <c r="BS249" s="64">
        <f t="shared" si="120"/>
        <v>1</v>
      </c>
      <c r="BT249" s="60">
        <f t="shared" si="113"/>
        <v>84685.709681005654</v>
      </c>
      <c r="BU249" s="33"/>
    </row>
    <row r="250" spans="2:73" s="22" customFormat="1" ht="13.5" x14ac:dyDescent="0.15">
      <c r="B250" s="563"/>
      <c r="C250" s="535">
        <v>230</v>
      </c>
      <c r="D250" s="536"/>
      <c r="E250" s="537">
        <f t="shared" si="126"/>
        <v>84685.709681005654</v>
      </c>
      <c r="F250" s="486"/>
      <c r="G250" s="486"/>
      <c r="H250" s="538"/>
      <c r="I250" s="485">
        <f t="shared" si="114"/>
        <v>72229.350976377318</v>
      </c>
      <c r="J250" s="486"/>
      <c r="K250" s="486"/>
      <c r="L250" s="538"/>
      <c r="M250" s="539">
        <f t="shared" si="115"/>
        <v>12456.35870462833</v>
      </c>
      <c r="N250" s="539"/>
      <c r="O250" s="539"/>
      <c r="P250" s="539"/>
      <c r="Q250" s="121">
        <f t="shared" si="116"/>
        <v>14875401.09457762</v>
      </c>
      <c r="R250" s="485"/>
      <c r="S250" s="530"/>
      <c r="T250" s="530"/>
      <c r="U250" s="531"/>
      <c r="V250" s="485"/>
      <c r="W250" s="530"/>
      <c r="X250" s="530"/>
      <c r="Y250" s="531"/>
      <c r="Z250" s="485"/>
      <c r="AA250" s="530"/>
      <c r="AB250" s="530"/>
      <c r="AC250" s="531"/>
      <c r="AD250" s="118">
        <f t="shared" si="122"/>
        <v>0</v>
      </c>
      <c r="AE250" s="532">
        <f t="shared" si="121"/>
        <v>4353114.3212089278</v>
      </c>
      <c r="AF250" s="533"/>
      <c r="AG250" s="533"/>
      <c r="AH250" s="534"/>
      <c r="AI250" s="485">
        <f t="shared" si="101"/>
        <v>14875401.09457762</v>
      </c>
      <c r="AJ250" s="486"/>
      <c r="AK250" s="486"/>
      <c r="AL250" s="486"/>
      <c r="AM250" s="487"/>
      <c r="AN250" s="527">
        <f t="shared" si="102"/>
        <v>1</v>
      </c>
      <c r="AO250" s="528"/>
      <c r="AP250" s="529"/>
      <c r="AQ250" s="26"/>
      <c r="AR250" s="26"/>
      <c r="AS250" s="26"/>
      <c r="AT250" s="469"/>
      <c r="AU250" s="469"/>
      <c r="AV250" s="469"/>
      <c r="AW250" s="469"/>
      <c r="AX250" s="27"/>
      <c r="AY250" s="27">
        <f t="shared" si="103"/>
        <v>0</v>
      </c>
      <c r="AZ250" s="27">
        <f t="shared" si="117"/>
        <v>0</v>
      </c>
      <c r="BA250" s="27">
        <f t="shared" si="118"/>
        <v>0</v>
      </c>
      <c r="BB250" s="27">
        <f t="shared" si="104"/>
        <v>0</v>
      </c>
      <c r="BC250" s="27">
        <f t="shared" si="105"/>
        <v>0</v>
      </c>
      <c r="BD250" s="27">
        <f t="shared" si="106"/>
        <v>72229.350976377318</v>
      </c>
      <c r="BE250" s="27">
        <f t="shared" si="107"/>
        <v>12456.35870462833</v>
      </c>
      <c r="BF250" s="27">
        <f t="shared" si="108"/>
        <v>0</v>
      </c>
      <c r="BG250" s="27"/>
      <c r="BH250" s="27"/>
      <c r="BI250" s="65">
        <f>BI249</f>
        <v>1</v>
      </c>
      <c r="BJ250" s="66">
        <f>BJ249</f>
        <v>0.95</v>
      </c>
      <c r="BK250" s="59">
        <f>BK249</f>
        <v>1.1000000000000001</v>
      </c>
      <c r="BL250" s="66">
        <f>BL249</f>
        <v>1.27</v>
      </c>
      <c r="BM250" s="67">
        <f>BM249</f>
        <v>1.27</v>
      </c>
      <c r="BN250" s="61"/>
      <c r="BO250" s="61" t="str">
        <f t="shared" si="119"/>
        <v xml:space="preserve"> </v>
      </c>
      <c r="BP250" s="62" t="str">
        <f t="shared" si="110"/>
        <v xml:space="preserve"> </v>
      </c>
      <c r="BQ250" s="62" t="e">
        <f t="shared" si="111"/>
        <v>#VALUE!</v>
      </c>
      <c r="BR250" s="63">
        <f t="shared" si="112"/>
        <v>1</v>
      </c>
      <c r="BS250" s="64">
        <f t="shared" si="120"/>
        <v>1</v>
      </c>
      <c r="BT250" s="60">
        <f t="shared" si="113"/>
        <v>84685.709681005654</v>
      </c>
      <c r="BU250" s="33"/>
    </row>
    <row r="251" spans="2:73" s="22" customFormat="1" ht="13.5" x14ac:dyDescent="0.15">
      <c r="B251" s="563"/>
      <c r="C251" s="535">
        <v>231</v>
      </c>
      <c r="D251" s="536"/>
      <c r="E251" s="537">
        <f t="shared" si="126"/>
        <v>84685.709681005654</v>
      </c>
      <c r="F251" s="486"/>
      <c r="G251" s="486"/>
      <c r="H251" s="538"/>
      <c r="I251" s="485">
        <f t="shared" si="114"/>
        <v>72289.542102190971</v>
      </c>
      <c r="J251" s="486"/>
      <c r="K251" s="486"/>
      <c r="L251" s="538"/>
      <c r="M251" s="539">
        <f t="shared" si="115"/>
        <v>12396.167578814682</v>
      </c>
      <c r="N251" s="539"/>
      <c r="O251" s="539"/>
      <c r="P251" s="539"/>
      <c r="Q251" s="121">
        <f t="shared" si="116"/>
        <v>14803111.552475428</v>
      </c>
      <c r="R251" s="485"/>
      <c r="S251" s="530"/>
      <c r="T251" s="530"/>
      <c r="U251" s="531"/>
      <c r="V251" s="485"/>
      <c r="W251" s="530"/>
      <c r="X251" s="530"/>
      <c r="Y251" s="531"/>
      <c r="Z251" s="485"/>
      <c r="AA251" s="530"/>
      <c r="AB251" s="530"/>
      <c r="AC251" s="531"/>
      <c r="AD251" s="118">
        <f t="shared" si="122"/>
        <v>0</v>
      </c>
      <c r="AE251" s="532">
        <f t="shared" si="121"/>
        <v>4365510.4887877423</v>
      </c>
      <c r="AF251" s="533"/>
      <c r="AG251" s="533"/>
      <c r="AH251" s="534"/>
      <c r="AI251" s="485">
        <f t="shared" si="101"/>
        <v>14803111.552475428</v>
      </c>
      <c r="AJ251" s="486"/>
      <c r="AK251" s="486"/>
      <c r="AL251" s="486"/>
      <c r="AM251" s="487"/>
      <c r="AN251" s="527">
        <f t="shared" si="102"/>
        <v>1</v>
      </c>
      <c r="AO251" s="528"/>
      <c r="AP251" s="529"/>
      <c r="AQ251" s="26"/>
      <c r="AR251" s="26"/>
      <c r="AS251" s="26"/>
      <c r="AT251" s="469"/>
      <c r="AU251" s="469"/>
      <c r="AV251" s="469"/>
      <c r="AW251" s="469"/>
      <c r="AX251" s="27"/>
      <c r="AY251" s="27">
        <f t="shared" si="103"/>
        <v>0</v>
      </c>
      <c r="AZ251" s="27">
        <f t="shared" si="117"/>
        <v>0</v>
      </c>
      <c r="BA251" s="27">
        <f t="shared" si="118"/>
        <v>0</v>
      </c>
      <c r="BB251" s="27">
        <f t="shared" si="104"/>
        <v>0</v>
      </c>
      <c r="BC251" s="27">
        <f t="shared" si="105"/>
        <v>0</v>
      </c>
      <c r="BD251" s="27">
        <f t="shared" si="106"/>
        <v>72289.542102190971</v>
      </c>
      <c r="BE251" s="27">
        <f t="shared" si="107"/>
        <v>12396.167578814682</v>
      </c>
      <c r="BF251" s="27">
        <f t="shared" si="108"/>
        <v>0</v>
      </c>
      <c r="BG251" s="27"/>
      <c r="BH251" s="27"/>
      <c r="BI251" s="65">
        <f>BI249</f>
        <v>1</v>
      </c>
      <c r="BJ251" s="66">
        <f>BJ249</f>
        <v>0.95</v>
      </c>
      <c r="BK251" s="59">
        <f>BK249</f>
        <v>1.1000000000000001</v>
      </c>
      <c r="BL251" s="66">
        <f>BL249</f>
        <v>1.27</v>
      </c>
      <c r="BM251" s="67">
        <f>BM249</f>
        <v>1.27</v>
      </c>
      <c r="BN251" s="61"/>
      <c r="BO251" s="61" t="str">
        <f t="shared" si="119"/>
        <v xml:space="preserve"> </v>
      </c>
      <c r="BP251" s="62" t="str">
        <f t="shared" si="110"/>
        <v xml:space="preserve"> </v>
      </c>
      <c r="BQ251" s="62" t="e">
        <f t="shared" si="111"/>
        <v>#VALUE!</v>
      </c>
      <c r="BR251" s="63">
        <f t="shared" si="112"/>
        <v>1</v>
      </c>
      <c r="BS251" s="64">
        <f t="shared" si="120"/>
        <v>1</v>
      </c>
      <c r="BT251" s="60">
        <f t="shared" si="113"/>
        <v>84685.709681005654</v>
      </c>
      <c r="BU251" s="33"/>
    </row>
    <row r="252" spans="2:73" s="22" customFormat="1" ht="13.5" x14ac:dyDescent="0.15">
      <c r="B252" s="563"/>
      <c r="C252" s="535">
        <v>232</v>
      </c>
      <c r="D252" s="536"/>
      <c r="E252" s="537">
        <f t="shared" si="126"/>
        <v>84685.709681005654</v>
      </c>
      <c r="F252" s="486"/>
      <c r="G252" s="486"/>
      <c r="H252" s="538"/>
      <c r="I252" s="485">
        <f t="shared" si="114"/>
        <v>72349.783387276126</v>
      </c>
      <c r="J252" s="486"/>
      <c r="K252" s="486"/>
      <c r="L252" s="538"/>
      <c r="M252" s="539">
        <f t="shared" si="115"/>
        <v>12335.926293729523</v>
      </c>
      <c r="N252" s="539"/>
      <c r="O252" s="539"/>
      <c r="P252" s="539"/>
      <c r="Q252" s="121">
        <f t="shared" si="116"/>
        <v>14730761.769088153</v>
      </c>
      <c r="R252" s="485"/>
      <c r="S252" s="530"/>
      <c r="T252" s="530"/>
      <c r="U252" s="531"/>
      <c r="V252" s="485"/>
      <c r="W252" s="530"/>
      <c r="X252" s="530"/>
      <c r="Y252" s="531"/>
      <c r="Z252" s="485"/>
      <c r="AA252" s="530"/>
      <c r="AB252" s="530"/>
      <c r="AC252" s="531"/>
      <c r="AD252" s="118">
        <f t="shared" si="122"/>
        <v>0</v>
      </c>
      <c r="AE252" s="532">
        <f t="shared" si="121"/>
        <v>4377846.4150814721</v>
      </c>
      <c r="AF252" s="533"/>
      <c r="AG252" s="533"/>
      <c r="AH252" s="534"/>
      <c r="AI252" s="485">
        <f t="shared" si="101"/>
        <v>14730761.769088153</v>
      </c>
      <c r="AJ252" s="486"/>
      <c r="AK252" s="486"/>
      <c r="AL252" s="486"/>
      <c r="AM252" s="487"/>
      <c r="AN252" s="527">
        <f t="shared" si="102"/>
        <v>1</v>
      </c>
      <c r="AO252" s="528"/>
      <c r="AP252" s="529"/>
      <c r="AQ252" s="26"/>
      <c r="AR252" s="26"/>
      <c r="AS252" s="26"/>
      <c r="AT252" s="469"/>
      <c r="AU252" s="469"/>
      <c r="AV252" s="469"/>
      <c r="AW252" s="469"/>
      <c r="AX252" s="27"/>
      <c r="AY252" s="27">
        <f t="shared" si="103"/>
        <v>0</v>
      </c>
      <c r="AZ252" s="27">
        <f t="shared" si="117"/>
        <v>0</v>
      </c>
      <c r="BA252" s="27">
        <f t="shared" si="118"/>
        <v>0</v>
      </c>
      <c r="BB252" s="27">
        <f t="shared" si="104"/>
        <v>0</v>
      </c>
      <c r="BC252" s="27">
        <f t="shared" si="105"/>
        <v>0</v>
      </c>
      <c r="BD252" s="27">
        <f t="shared" si="106"/>
        <v>72349.783387276126</v>
      </c>
      <c r="BE252" s="27">
        <f t="shared" si="107"/>
        <v>12335.926293729523</v>
      </c>
      <c r="BF252" s="27">
        <f t="shared" si="108"/>
        <v>0</v>
      </c>
      <c r="BG252" s="27"/>
      <c r="BH252" s="27"/>
      <c r="BI252" s="65">
        <f>BI249</f>
        <v>1</v>
      </c>
      <c r="BJ252" s="66">
        <f>BJ249</f>
        <v>0.95</v>
      </c>
      <c r="BK252" s="59">
        <f>BK249</f>
        <v>1.1000000000000001</v>
      </c>
      <c r="BL252" s="66">
        <f>BL249</f>
        <v>1.27</v>
      </c>
      <c r="BM252" s="67">
        <f>BM249</f>
        <v>1.27</v>
      </c>
      <c r="BN252" s="61"/>
      <c r="BO252" s="61" t="str">
        <f t="shared" si="119"/>
        <v xml:space="preserve"> </v>
      </c>
      <c r="BP252" s="62" t="str">
        <f t="shared" si="110"/>
        <v xml:space="preserve"> </v>
      </c>
      <c r="BQ252" s="62" t="e">
        <f t="shared" si="111"/>
        <v>#VALUE!</v>
      </c>
      <c r="BR252" s="63">
        <f t="shared" si="112"/>
        <v>1</v>
      </c>
      <c r="BS252" s="64">
        <f t="shared" si="120"/>
        <v>1</v>
      </c>
      <c r="BT252" s="60">
        <f t="shared" si="113"/>
        <v>84685.709681005654</v>
      </c>
      <c r="BU252" s="33"/>
    </row>
    <row r="253" spans="2:73" s="22" customFormat="1" ht="13.5" x14ac:dyDescent="0.15">
      <c r="B253" s="563"/>
      <c r="C253" s="535">
        <v>233</v>
      </c>
      <c r="D253" s="536"/>
      <c r="E253" s="537">
        <f t="shared" si="126"/>
        <v>84685.709681005654</v>
      </c>
      <c r="F253" s="486"/>
      <c r="G253" s="486"/>
      <c r="H253" s="538"/>
      <c r="I253" s="485">
        <f t="shared" si="114"/>
        <v>72410.074873432197</v>
      </c>
      <c r="J253" s="486"/>
      <c r="K253" s="486"/>
      <c r="L253" s="538"/>
      <c r="M253" s="539">
        <f t="shared" si="115"/>
        <v>12275.634807573462</v>
      </c>
      <c r="N253" s="539"/>
      <c r="O253" s="539"/>
      <c r="P253" s="539"/>
      <c r="Q253" s="121">
        <f t="shared" si="116"/>
        <v>14658351.69421472</v>
      </c>
      <c r="R253" s="485"/>
      <c r="S253" s="530"/>
      <c r="T253" s="530"/>
      <c r="U253" s="531"/>
      <c r="V253" s="485"/>
      <c r="W253" s="530"/>
      <c r="X253" s="530"/>
      <c r="Y253" s="531"/>
      <c r="Z253" s="485"/>
      <c r="AA253" s="530"/>
      <c r="AB253" s="530"/>
      <c r="AC253" s="531"/>
      <c r="AD253" s="118">
        <f t="shared" si="122"/>
        <v>0</v>
      </c>
      <c r="AE253" s="532">
        <f t="shared" si="121"/>
        <v>4390122.0498890458</v>
      </c>
      <c r="AF253" s="533"/>
      <c r="AG253" s="533"/>
      <c r="AH253" s="534"/>
      <c r="AI253" s="485">
        <f t="shared" si="101"/>
        <v>14658351.69421472</v>
      </c>
      <c r="AJ253" s="486"/>
      <c r="AK253" s="486"/>
      <c r="AL253" s="486"/>
      <c r="AM253" s="487"/>
      <c r="AN253" s="527">
        <f t="shared" si="102"/>
        <v>1</v>
      </c>
      <c r="AO253" s="528"/>
      <c r="AP253" s="529"/>
      <c r="AQ253" s="26"/>
      <c r="AR253" s="26"/>
      <c r="AS253" s="26"/>
      <c r="AT253" s="469"/>
      <c r="AU253" s="469"/>
      <c r="AV253" s="469"/>
      <c r="AW253" s="469"/>
      <c r="AX253" s="27"/>
      <c r="AY253" s="27">
        <f t="shared" si="103"/>
        <v>0</v>
      </c>
      <c r="AZ253" s="27">
        <f t="shared" si="117"/>
        <v>0</v>
      </c>
      <c r="BA253" s="27">
        <f t="shared" si="118"/>
        <v>0</v>
      </c>
      <c r="BB253" s="27">
        <f t="shared" si="104"/>
        <v>0</v>
      </c>
      <c r="BC253" s="27">
        <f t="shared" si="105"/>
        <v>0</v>
      </c>
      <c r="BD253" s="27">
        <f t="shared" si="106"/>
        <v>72410.074873432197</v>
      </c>
      <c r="BE253" s="27">
        <f t="shared" si="107"/>
        <v>12275.634807573462</v>
      </c>
      <c r="BF253" s="27">
        <f t="shared" si="108"/>
        <v>0</v>
      </c>
      <c r="BG253" s="27"/>
      <c r="BH253" s="27"/>
      <c r="BI253" s="65">
        <f>BI249</f>
        <v>1</v>
      </c>
      <c r="BJ253" s="66">
        <f>BJ249</f>
        <v>0.95</v>
      </c>
      <c r="BK253" s="59">
        <f>BK249</f>
        <v>1.1000000000000001</v>
      </c>
      <c r="BL253" s="66">
        <f>BL249</f>
        <v>1.27</v>
      </c>
      <c r="BM253" s="67">
        <f>BM249</f>
        <v>1.27</v>
      </c>
      <c r="BN253" s="61"/>
      <c r="BO253" s="61" t="str">
        <f t="shared" si="119"/>
        <v xml:space="preserve"> </v>
      </c>
      <c r="BP253" s="62" t="str">
        <f t="shared" si="110"/>
        <v xml:space="preserve"> </v>
      </c>
      <c r="BQ253" s="62" t="e">
        <f t="shared" si="111"/>
        <v>#VALUE!</v>
      </c>
      <c r="BR253" s="63">
        <f t="shared" si="112"/>
        <v>1</v>
      </c>
      <c r="BS253" s="64">
        <f t="shared" si="120"/>
        <v>1</v>
      </c>
      <c r="BT253" s="60">
        <f t="shared" si="113"/>
        <v>84685.709681005654</v>
      </c>
      <c r="BU253" s="33"/>
    </row>
    <row r="254" spans="2:73" s="22" customFormat="1" ht="13.5" x14ac:dyDescent="0.15">
      <c r="B254" s="563"/>
      <c r="C254" s="535">
        <v>234</v>
      </c>
      <c r="D254" s="536"/>
      <c r="E254" s="537">
        <f t="shared" si="126"/>
        <v>84685.709681005654</v>
      </c>
      <c r="F254" s="486"/>
      <c r="G254" s="486"/>
      <c r="H254" s="538"/>
      <c r="I254" s="485">
        <f t="shared" si="114"/>
        <v>72470.41660249338</v>
      </c>
      <c r="J254" s="486"/>
      <c r="K254" s="486"/>
      <c r="L254" s="538"/>
      <c r="M254" s="539">
        <f t="shared" si="115"/>
        <v>12215.293078512266</v>
      </c>
      <c r="N254" s="539"/>
      <c r="O254" s="539"/>
      <c r="P254" s="539"/>
      <c r="Q254" s="121">
        <f t="shared" si="116"/>
        <v>14585881.277612226</v>
      </c>
      <c r="R254" s="559">
        <f>IF((AD248-V248)&lt;0,AD248+Z254,IF(AD248-V248&lt;V248,AD248+Z254,R248))</f>
        <v>0</v>
      </c>
      <c r="S254" s="560"/>
      <c r="T254" s="560"/>
      <c r="U254" s="561"/>
      <c r="V254" s="485">
        <f>IF((AD248-V248)&lt;0,AD248,IF((AD248-V248)&gt;=0,R254-Z254))</f>
        <v>0</v>
      </c>
      <c r="W254" s="530"/>
      <c r="X254" s="530"/>
      <c r="Y254" s="531"/>
      <c r="Z254" s="485">
        <f>IF(AD248&gt;0,AD248*AN254/100/2,0)</f>
        <v>0</v>
      </c>
      <c r="AA254" s="530"/>
      <c r="AB254" s="530"/>
      <c r="AC254" s="531"/>
      <c r="AD254" s="118">
        <f t="shared" si="122"/>
        <v>0</v>
      </c>
      <c r="AE254" s="532">
        <f t="shared" si="121"/>
        <v>4402337.3429675577</v>
      </c>
      <c r="AF254" s="533"/>
      <c r="AG254" s="533"/>
      <c r="AH254" s="534"/>
      <c r="AI254" s="485">
        <f t="shared" si="101"/>
        <v>14585881.277612226</v>
      </c>
      <c r="AJ254" s="486"/>
      <c r="AK254" s="486"/>
      <c r="AL254" s="486"/>
      <c r="AM254" s="487"/>
      <c r="AN254" s="527">
        <f t="shared" si="102"/>
        <v>1</v>
      </c>
      <c r="AO254" s="528"/>
      <c r="AP254" s="529"/>
      <c r="AQ254" s="26"/>
      <c r="AR254" s="26"/>
      <c r="AS254" s="26"/>
      <c r="AT254" s="469"/>
      <c r="AU254" s="469"/>
      <c r="AV254" s="469"/>
      <c r="AW254" s="469"/>
      <c r="AX254" s="27"/>
      <c r="AY254" s="27">
        <f t="shared" si="103"/>
        <v>0</v>
      </c>
      <c r="AZ254" s="27">
        <f t="shared" si="117"/>
        <v>0</v>
      </c>
      <c r="BA254" s="27">
        <f t="shared" si="118"/>
        <v>0</v>
      </c>
      <c r="BB254" s="27">
        <f t="shared" si="104"/>
        <v>0</v>
      </c>
      <c r="BC254" s="27">
        <f t="shared" si="105"/>
        <v>0</v>
      </c>
      <c r="BD254" s="27">
        <f t="shared" si="106"/>
        <v>72470.41660249338</v>
      </c>
      <c r="BE254" s="27">
        <f t="shared" si="107"/>
        <v>12215.293078512266</v>
      </c>
      <c r="BF254" s="27">
        <f t="shared" si="108"/>
        <v>0</v>
      </c>
      <c r="BG254" s="27"/>
      <c r="BH254" s="27"/>
      <c r="BI254" s="65">
        <f>BI249</f>
        <v>1</v>
      </c>
      <c r="BJ254" s="66">
        <f>BJ249</f>
        <v>0.95</v>
      </c>
      <c r="BK254" s="59">
        <f>BK249</f>
        <v>1.1000000000000001</v>
      </c>
      <c r="BL254" s="66">
        <f>BL249</f>
        <v>1.27</v>
      </c>
      <c r="BM254" s="67">
        <f>BM249</f>
        <v>1.27</v>
      </c>
      <c r="BN254" s="61"/>
      <c r="BO254" s="61" t="str">
        <f t="shared" si="119"/>
        <v xml:space="preserve"> </v>
      </c>
      <c r="BP254" s="62" t="str">
        <f t="shared" si="110"/>
        <v xml:space="preserve"> </v>
      </c>
      <c r="BQ254" s="62" t="e">
        <f t="shared" si="111"/>
        <v>#VALUE!</v>
      </c>
      <c r="BR254" s="63">
        <f t="shared" si="112"/>
        <v>1</v>
      </c>
      <c r="BS254" s="64">
        <f t="shared" si="120"/>
        <v>1</v>
      </c>
      <c r="BT254" s="60">
        <f t="shared" si="113"/>
        <v>84685.709681005654</v>
      </c>
      <c r="BU254" s="33"/>
    </row>
    <row r="255" spans="2:73" s="22" customFormat="1" ht="13.5" x14ac:dyDescent="0.15">
      <c r="B255" s="563"/>
      <c r="C255" s="535">
        <v>235</v>
      </c>
      <c r="D255" s="536"/>
      <c r="E255" s="537">
        <f t="shared" si="126"/>
        <v>84685.709681005654</v>
      </c>
      <c r="F255" s="486"/>
      <c r="G255" s="486"/>
      <c r="H255" s="538"/>
      <c r="I255" s="485">
        <f t="shared" si="114"/>
        <v>72530.808616328795</v>
      </c>
      <c r="J255" s="486"/>
      <c r="K255" s="486"/>
      <c r="L255" s="538"/>
      <c r="M255" s="539">
        <f t="shared" si="115"/>
        <v>12154.901064676857</v>
      </c>
      <c r="N255" s="539"/>
      <c r="O255" s="539"/>
      <c r="P255" s="539"/>
      <c r="Q255" s="121">
        <f t="shared" si="116"/>
        <v>14513350.468995897</v>
      </c>
      <c r="R255" s="485"/>
      <c r="S255" s="530"/>
      <c r="T255" s="530"/>
      <c r="U255" s="531"/>
      <c r="V255" s="485"/>
      <c r="W255" s="530"/>
      <c r="X255" s="530"/>
      <c r="Y255" s="531"/>
      <c r="Z255" s="485"/>
      <c r="AA255" s="530"/>
      <c r="AB255" s="530"/>
      <c r="AC255" s="531"/>
      <c r="AD255" s="118">
        <f t="shared" si="122"/>
        <v>0</v>
      </c>
      <c r="AE255" s="532">
        <f t="shared" si="121"/>
        <v>4414492.2440322349</v>
      </c>
      <c r="AF255" s="533"/>
      <c r="AG255" s="533"/>
      <c r="AH255" s="534"/>
      <c r="AI255" s="485">
        <f t="shared" si="101"/>
        <v>14513350.468995897</v>
      </c>
      <c r="AJ255" s="486"/>
      <c r="AK255" s="486"/>
      <c r="AL255" s="486"/>
      <c r="AM255" s="487"/>
      <c r="AN255" s="527">
        <f t="shared" si="102"/>
        <v>1</v>
      </c>
      <c r="AO255" s="528"/>
      <c r="AP255" s="529"/>
      <c r="AQ255" s="26"/>
      <c r="AR255" s="26"/>
      <c r="AS255" s="26"/>
      <c r="AT255" s="469"/>
      <c r="AU255" s="469"/>
      <c r="AV255" s="469"/>
      <c r="AW255" s="469"/>
      <c r="AX255" s="27"/>
      <c r="AY255" s="27">
        <f t="shared" si="103"/>
        <v>0</v>
      </c>
      <c r="AZ255" s="27">
        <f t="shared" si="117"/>
        <v>0</v>
      </c>
      <c r="BA255" s="27">
        <f t="shared" si="118"/>
        <v>0</v>
      </c>
      <c r="BB255" s="27">
        <f t="shared" si="104"/>
        <v>0</v>
      </c>
      <c r="BC255" s="27">
        <f t="shared" si="105"/>
        <v>0</v>
      </c>
      <c r="BD255" s="27">
        <f t="shared" si="106"/>
        <v>72530.808616328795</v>
      </c>
      <c r="BE255" s="27">
        <f t="shared" si="107"/>
        <v>12154.901064676857</v>
      </c>
      <c r="BF255" s="27">
        <f t="shared" si="108"/>
        <v>0</v>
      </c>
      <c r="BG255" s="27"/>
      <c r="BH255" s="27"/>
      <c r="BI255" s="72">
        <f t="shared" ref="BI255:BL255" si="130">BI249</f>
        <v>1</v>
      </c>
      <c r="BJ255" s="72">
        <f t="shared" si="130"/>
        <v>0.95</v>
      </c>
      <c r="BK255" s="72">
        <f t="shared" si="130"/>
        <v>1.1000000000000001</v>
      </c>
      <c r="BL255" s="72">
        <f t="shared" si="130"/>
        <v>1.27</v>
      </c>
      <c r="BM255" s="73">
        <f>BM249</f>
        <v>1.27</v>
      </c>
      <c r="BN255" s="61"/>
      <c r="BO255" s="61" t="str">
        <f t="shared" si="119"/>
        <v xml:space="preserve"> </v>
      </c>
      <c r="BP255" s="62" t="str">
        <f t="shared" si="110"/>
        <v xml:space="preserve"> </v>
      </c>
      <c r="BQ255" s="62" t="e">
        <f t="shared" si="111"/>
        <v>#VALUE!</v>
      </c>
      <c r="BR255" s="63">
        <f t="shared" si="112"/>
        <v>1</v>
      </c>
      <c r="BS255" s="64">
        <f t="shared" si="120"/>
        <v>1</v>
      </c>
      <c r="BT255" s="60">
        <f t="shared" si="113"/>
        <v>84685.709681005654</v>
      </c>
      <c r="BU255" s="33"/>
    </row>
    <row r="256" spans="2:73" s="22" customFormat="1" ht="13.5" x14ac:dyDescent="0.15">
      <c r="B256" s="563"/>
      <c r="C256" s="535">
        <v>236</v>
      </c>
      <c r="D256" s="536"/>
      <c r="E256" s="537">
        <f t="shared" si="126"/>
        <v>84685.709681005654</v>
      </c>
      <c r="F256" s="486"/>
      <c r="G256" s="486"/>
      <c r="H256" s="538"/>
      <c r="I256" s="485">
        <f t="shared" si="114"/>
        <v>72591.250956842414</v>
      </c>
      <c r="J256" s="486"/>
      <c r="K256" s="486"/>
      <c r="L256" s="538"/>
      <c r="M256" s="539">
        <f t="shared" si="115"/>
        <v>12094.458724163247</v>
      </c>
      <c r="N256" s="539"/>
      <c r="O256" s="539"/>
      <c r="P256" s="539"/>
      <c r="Q256" s="121">
        <f t="shared" si="116"/>
        <v>14440759.218039054</v>
      </c>
      <c r="R256" s="485"/>
      <c r="S256" s="530"/>
      <c r="T256" s="530"/>
      <c r="U256" s="531"/>
      <c r="V256" s="485"/>
      <c r="W256" s="530"/>
      <c r="X256" s="530"/>
      <c r="Y256" s="531"/>
      <c r="Z256" s="485"/>
      <c r="AA256" s="530"/>
      <c r="AB256" s="530"/>
      <c r="AC256" s="531"/>
      <c r="AD256" s="118">
        <f t="shared" si="122"/>
        <v>0</v>
      </c>
      <c r="AE256" s="532">
        <f t="shared" si="121"/>
        <v>4426586.7027563984</v>
      </c>
      <c r="AF256" s="533"/>
      <c r="AG256" s="533"/>
      <c r="AH256" s="534"/>
      <c r="AI256" s="485">
        <f t="shared" si="101"/>
        <v>14440759.218039054</v>
      </c>
      <c r="AJ256" s="486"/>
      <c r="AK256" s="486"/>
      <c r="AL256" s="486"/>
      <c r="AM256" s="487"/>
      <c r="AN256" s="527">
        <f t="shared" si="102"/>
        <v>1</v>
      </c>
      <c r="AO256" s="528"/>
      <c r="AP256" s="529"/>
      <c r="AQ256" s="26"/>
      <c r="AR256" s="26"/>
      <c r="AS256" s="26"/>
      <c r="AT256" s="469"/>
      <c r="AU256" s="469"/>
      <c r="AV256" s="469"/>
      <c r="AW256" s="469"/>
      <c r="AX256" s="27"/>
      <c r="AY256" s="27">
        <f t="shared" si="103"/>
        <v>0</v>
      </c>
      <c r="AZ256" s="27">
        <f t="shared" si="117"/>
        <v>0</v>
      </c>
      <c r="BA256" s="27">
        <f t="shared" si="118"/>
        <v>0</v>
      </c>
      <c r="BB256" s="27">
        <f t="shared" si="104"/>
        <v>0</v>
      </c>
      <c r="BC256" s="27">
        <f t="shared" si="105"/>
        <v>0</v>
      </c>
      <c r="BD256" s="27">
        <f t="shared" si="106"/>
        <v>72591.250956842414</v>
      </c>
      <c r="BE256" s="27">
        <f t="shared" si="107"/>
        <v>12094.458724163247</v>
      </c>
      <c r="BF256" s="27">
        <f t="shared" si="108"/>
        <v>0</v>
      </c>
      <c r="BG256" s="27"/>
      <c r="BH256" s="27"/>
      <c r="BI256" s="65">
        <f>BI255</f>
        <v>1</v>
      </c>
      <c r="BJ256" s="66">
        <f>BJ255</f>
        <v>0.95</v>
      </c>
      <c r="BK256" s="59">
        <f>BK255</f>
        <v>1.1000000000000001</v>
      </c>
      <c r="BL256" s="66">
        <f>BL255</f>
        <v>1.27</v>
      </c>
      <c r="BM256" s="67">
        <f>BM255</f>
        <v>1.27</v>
      </c>
      <c r="BN256" s="61"/>
      <c r="BO256" s="61" t="str">
        <f t="shared" si="119"/>
        <v xml:space="preserve"> </v>
      </c>
      <c r="BP256" s="62" t="str">
        <f t="shared" si="110"/>
        <v xml:space="preserve"> </v>
      </c>
      <c r="BQ256" s="62" t="e">
        <f t="shared" si="111"/>
        <v>#VALUE!</v>
      </c>
      <c r="BR256" s="63">
        <f t="shared" si="112"/>
        <v>1</v>
      </c>
      <c r="BS256" s="64">
        <f t="shared" si="120"/>
        <v>1</v>
      </c>
      <c r="BT256" s="60">
        <f t="shared" si="113"/>
        <v>84685.709681005654</v>
      </c>
      <c r="BU256" s="33"/>
    </row>
    <row r="257" spans="2:73" s="22" customFormat="1" ht="13.5" x14ac:dyDescent="0.15">
      <c r="B257" s="563"/>
      <c r="C257" s="535">
        <v>237</v>
      </c>
      <c r="D257" s="536"/>
      <c r="E257" s="537">
        <f t="shared" si="126"/>
        <v>84685.709681005654</v>
      </c>
      <c r="F257" s="486"/>
      <c r="G257" s="486"/>
      <c r="H257" s="538"/>
      <c r="I257" s="485">
        <f t="shared" si="114"/>
        <v>72651.743665973103</v>
      </c>
      <c r="J257" s="486"/>
      <c r="K257" s="486"/>
      <c r="L257" s="538"/>
      <c r="M257" s="539">
        <f t="shared" si="115"/>
        <v>12033.966015032545</v>
      </c>
      <c r="N257" s="539"/>
      <c r="O257" s="539"/>
      <c r="P257" s="539"/>
      <c r="Q257" s="121">
        <f t="shared" si="116"/>
        <v>14368107.474373082</v>
      </c>
      <c r="R257" s="485"/>
      <c r="S257" s="530"/>
      <c r="T257" s="530"/>
      <c r="U257" s="531"/>
      <c r="V257" s="485"/>
      <c r="W257" s="530"/>
      <c r="X257" s="530"/>
      <c r="Y257" s="531"/>
      <c r="Z257" s="485"/>
      <c r="AA257" s="530"/>
      <c r="AB257" s="530"/>
      <c r="AC257" s="531"/>
      <c r="AD257" s="118">
        <f t="shared" si="122"/>
        <v>0</v>
      </c>
      <c r="AE257" s="532">
        <f t="shared" si="121"/>
        <v>4438620.6687714309</v>
      </c>
      <c r="AF257" s="533"/>
      <c r="AG257" s="533"/>
      <c r="AH257" s="534"/>
      <c r="AI257" s="485">
        <f t="shared" si="101"/>
        <v>14368107.474373082</v>
      </c>
      <c r="AJ257" s="486"/>
      <c r="AK257" s="486"/>
      <c r="AL257" s="486"/>
      <c r="AM257" s="487"/>
      <c r="AN257" s="527">
        <f t="shared" si="102"/>
        <v>1</v>
      </c>
      <c r="AO257" s="528"/>
      <c r="AP257" s="529"/>
      <c r="AQ257" s="26"/>
      <c r="AR257" s="26"/>
      <c r="AS257" s="26"/>
      <c r="AT257" s="469"/>
      <c r="AU257" s="469"/>
      <c r="AV257" s="469"/>
      <c r="AW257" s="469"/>
      <c r="AX257" s="27"/>
      <c r="AY257" s="27">
        <f t="shared" si="103"/>
        <v>0</v>
      </c>
      <c r="AZ257" s="27">
        <f t="shared" si="117"/>
        <v>0</v>
      </c>
      <c r="BA257" s="27">
        <f t="shared" si="118"/>
        <v>0</v>
      </c>
      <c r="BB257" s="27">
        <f t="shared" si="104"/>
        <v>0</v>
      </c>
      <c r="BC257" s="27">
        <f t="shared" si="105"/>
        <v>0</v>
      </c>
      <c r="BD257" s="27">
        <f t="shared" si="106"/>
        <v>72651.743665973103</v>
      </c>
      <c r="BE257" s="27">
        <f t="shared" si="107"/>
        <v>12033.966015032545</v>
      </c>
      <c r="BF257" s="27">
        <f t="shared" si="108"/>
        <v>0</v>
      </c>
      <c r="BG257" s="27"/>
      <c r="BH257" s="27"/>
      <c r="BI257" s="65">
        <f>BI255</f>
        <v>1</v>
      </c>
      <c r="BJ257" s="66">
        <f>BJ255</f>
        <v>0.95</v>
      </c>
      <c r="BK257" s="59">
        <f>BK255</f>
        <v>1.1000000000000001</v>
      </c>
      <c r="BL257" s="66">
        <f>BL255</f>
        <v>1.27</v>
      </c>
      <c r="BM257" s="67">
        <f>BM255</f>
        <v>1.27</v>
      </c>
      <c r="BN257" s="61"/>
      <c r="BO257" s="61" t="str">
        <f t="shared" si="119"/>
        <v xml:space="preserve"> </v>
      </c>
      <c r="BP257" s="62" t="str">
        <f t="shared" si="110"/>
        <v xml:space="preserve"> </v>
      </c>
      <c r="BQ257" s="62" t="e">
        <f t="shared" si="111"/>
        <v>#VALUE!</v>
      </c>
      <c r="BR257" s="63">
        <f t="shared" si="112"/>
        <v>1</v>
      </c>
      <c r="BS257" s="64">
        <f t="shared" si="120"/>
        <v>1</v>
      </c>
      <c r="BT257" s="60">
        <f t="shared" si="113"/>
        <v>84685.709681005654</v>
      </c>
      <c r="BU257" s="33"/>
    </row>
    <row r="258" spans="2:73" s="22" customFormat="1" ht="13.5" x14ac:dyDescent="0.15">
      <c r="B258" s="563"/>
      <c r="C258" s="535">
        <v>238</v>
      </c>
      <c r="D258" s="536"/>
      <c r="E258" s="537">
        <f t="shared" si="126"/>
        <v>84685.709681005654</v>
      </c>
      <c r="F258" s="486"/>
      <c r="G258" s="486"/>
      <c r="H258" s="538"/>
      <c r="I258" s="485">
        <f t="shared" si="114"/>
        <v>72712.286785694756</v>
      </c>
      <c r="J258" s="486"/>
      <c r="K258" s="486"/>
      <c r="L258" s="538"/>
      <c r="M258" s="539">
        <f t="shared" si="115"/>
        <v>11973.422895310903</v>
      </c>
      <c r="N258" s="539"/>
      <c r="O258" s="539"/>
      <c r="P258" s="539"/>
      <c r="Q258" s="121">
        <f t="shared" si="116"/>
        <v>14295395.187587388</v>
      </c>
      <c r="R258" s="485"/>
      <c r="S258" s="530"/>
      <c r="T258" s="530"/>
      <c r="U258" s="531"/>
      <c r="V258" s="485"/>
      <c r="W258" s="530"/>
      <c r="X258" s="530"/>
      <c r="Y258" s="531"/>
      <c r="Z258" s="485"/>
      <c r="AA258" s="530"/>
      <c r="AB258" s="530"/>
      <c r="AC258" s="531"/>
      <c r="AD258" s="118">
        <f t="shared" si="122"/>
        <v>0</v>
      </c>
      <c r="AE258" s="532">
        <f t="shared" si="121"/>
        <v>4450594.0916667413</v>
      </c>
      <c r="AF258" s="533"/>
      <c r="AG258" s="533"/>
      <c r="AH258" s="534"/>
      <c r="AI258" s="485">
        <f t="shared" si="101"/>
        <v>14295395.187587388</v>
      </c>
      <c r="AJ258" s="486"/>
      <c r="AK258" s="486"/>
      <c r="AL258" s="486"/>
      <c r="AM258" s="487"/>
      <c r="AN258" s="527">
        <f t="shared" si="102"/>
        <v>1</v>
      </c>
      <c r="AO258" s="528"/>
      <c r="AP258" s="529"/>
      <c r="AQ258" s="26"/>
      <c r="AR258" s="26"/>
      <c r="AS258" s="26"/>
      <c r="AT258" s="469"/>
      <c r="AU258" s="469"/>
      <c r="AV258" s="469"/>
      <c r="AW258" s="469"/>
      <c r="AX258" s="27"/>
      <c r="AY258" s="27">
        <f t="shared" si="103"/>
        <v>0</v>
      </c>
      <c r="AZ258" s="27">
        <f t="shared" si="117"/>
        <v>0</v>
      </c>
      <c r="BA258" s="27">
        <f t="shared" si="118"/>
        <v>0</v>
      </c>
      <c r="BB258" s="27">
        <f t="shared" si="104"/>
        <v>0</v>
      </c>
      <c r="BC258" s="27">
        <f t="shared" si="105"/>
        <v>0</v>
      </c>
      <c r="BD258" s="27">
        <f t="shared" si="106"/>
        <v>72712.286785694756</v>
      </c>
      <c r="BE258" s="27">
        <f t="shared" si="107"/>
        <v>11973.422895310903</v>
      </c>
      <c r="BF258" s="27">
        <f t="shared" si="108"/>
        <v>0</v>
      </c>
      <c r="BG258" s="27"/>
      <c r="BH258" s="27"/>
      <c r="BI258" s="65">
        <f>BI255</f>
        <v>1</v>
      </c>
      <c r="BJ258" s="66">
        <f>BJ255</f>
        <v>0.95</v>
      </c>
      <c r="BK258" s="59">
        <f>BK255</f>
        <v>1.1000000000000001</v>
      </c>
      <c r="BL258" s="66">
        <f>BL255</f>
        <v>1.27</v>
      </c>
      <c r="BM258" s="67">
        <f>BM255</f>
        <v>1.27</v>
      </c>
      <c r="BN258" s="61"/>
      <c r="BO258" s="61" t="str">
        <f t="shared" si="119"/>
        <v xml:space="preserve"> </v>
      </c>
      <c r="BP258" s="62" t="str">
        <f t="shared" si="110"/>
        <v xml:space="preserve"> </v>
      </c>
      <c r="BQ258" s="62" t="e">
        <f t="shared" si="111"/>
        <v>#VALUE!</v>
      </c>
      <c r="BR258" s="63">
        <f t="shared" si="112"/>
        <v>1</v>
      </c>
      <c r="BS258" s="64">
        <f t="shared" si="120"/>
        <v>1</v>
      </c>
      <c r="BT258" s="60">
        <f t="shared" si="113"/>
        <v>84685.709681005654</v>
      </c>
      <c r="BU258" s="33"/>
    </row>
    <row r="259" spans="2:73" s="22" customFormat="1" ht="13.5" x14ac:dyDescent="0.15">
      <c r="B259" s="563"/>
      <c r="C259" s="535">
        <v>239</v>
      </c>
      <c r="D259" s="536"/>
      <c r="E259" s="537">
        <f t="shared" si="126"/>
        <v>84685.709681005654</v>
      </c>
      <c r="F259" s="486"/>
      <c r="G259" s="486"/>
      <c r="H259" s="538"/>
      <c r="I259" s="485">
        <f t="shared" si="114"/>
        <v>72772.880358016162</v>
      </c>
      <c r="J259" s="486"/>
      <c r="K259" s="486"/>
      <c r="L259" s="538"/>
      <c r="M259" s="539">
        <f t="shared" si="115"/>
        <v>11912.82932298949</v>
      </c>
      <c r="N259" s="539"/>
      <c r="O259" s="539"/>
      <c r="P259" s="539"/>
      <c r="Q259" s="121">
        <f t="shared" si="116"/>
        <v>14222622.307229372</v>
      </c>
      <c r="R259" s="485"/>
      <c r="S259" s="530"/>
      <c r="T259" s="530"/>
      <c r="U259" s="531"/>
      <c r="V259" s="485"/>
      <c r="W259" s="530"/>
      <c r="X259" s="530"/>
      <c r="Y259" s="531"/>
      <c r="Z259" s="485"/>
      <c r="AA259" s="530"/>
      <c r="AB259" s="530"/>
      <c r="AC259" s="531"/>
      <c r="AD259" s="118">
        <f t="shared" si="122"/>
        <v>0</v>
      </c>
      <c r="AE259" s="532">
        <f t="shared" si="121"/>
        <v>4462506.9209897304</v>
      </c>
      <c r="AF259" s="533"/>
      <c r="AG259" s="533"/>
      <c r="AH259" s="534"/>
      <c r="AI259" s="485">
        <f t="shared" si="101"/>
        <v>14222622.307229372</v>
      </c>
      <c r="AJ259" s="486"/>
      <c r="AK259" s="486"/>
      <c r="AL259" s="486"/>
      <c r="AM259" s="487"/>
      <c r="AN259" s="527">
        <f t="shared" si="102"/>
        <v>1</v>
      </c>
      <c r="AO259" s="528"/>
      <c r="AP259" s="529"/>
      <c r="AQ259" s="26"/>
      <c r="AR259" s="26"/>
      <c r="AS259" s="26"/>
      <c r="AT259" s="469"/>
      <c r="AU259" s="469"/>
      <c r="AV259" s="469"/>
      <c r="AW259" s="469"/>
      <c r="AX259" s="27"/>
      <c r="AY259" s="27">
        <f t="shared" si="103"/>
        <v>0</v>
      </c>
      <c r="AZ259" s="27">
        <f t="shared" si="117"/>
        <v>0</v>
      </c>
      <c r="BA259" s="27">
        <f t="shared" si="118"/>
        <v>0</v>
      </c>
      <c r="BB259" s="27">
        <f t="shared" si="104"/>
        <v>0</v>
      </c>
      <c r="BC259" s="27">
        <f t="shared" si="105"/>
        <v>0</v>
      </c>
      <c r="BD259" s="27">
        <f t="shared" si="106"/>
        <v>72772.880358016162</v>
      </c>
      <c r="BE259" s="27">
        <f t="shared" si="107"/>
        <v>11912.82932298949</v>
      </c>
      <c r="BF259" s="27">
        <f t="shared" si="108"/>
        <v>0</v>
      </c>
      <c r="BG259" s="27"/>
      <c r="BH259" s="27"/>
      <c r="BI259" s="65">
        <f>BI255</f>
        <v>1</v>
      </c>
      <c r="BJ259" s="66">
        <f>BJ255</f>
        <v>0.95</v>
      </c>
      <c r="BK259" s="59">
        <f>BK255</f>
        <v>1.1000000000000001</v>
      </c>
      <c r="BL259" s="66">
        <f>BL255</f>
        <v>1.27</v>
      </c>
      <c r="BM259" s="67">
        <f>BM255</f>
        <v>1.27</v>
      </c>
      <c r="BN259" s="61"/>
      <c r="BO259" s="61" t="str">
        <f t="shared" si="119"/>
        <v xml:space="preserve"> </v>
      </c>
      <c r="BP259" s="62" t="str">
        <f t="shared" si="110"/>
        <v xml:space="preserve"> </v>
      </c>
      <c r="BQ259" s="62" t="e">
        <f t="shared" si="111"/>
        <v>#VALUE!</v>
      </c>
      <c r="BR259" s="63">
        <f t="shared" si="112"/>
        <v>1</v>
      </c>
      <c r="BS259" s="64">
        <f t="shared" si="120"/>
        <v>1</v>
      </c>
      <c r="BT259" s="60">
        <f t="shared" si="113"/>
        <v>84685.709681005654</v>
      </c>
      <c r="BU259" s="33"/>
    </row>
    <row r="260" spans="2:73" s="22" customFormat="1" ht="13.5" x14ac:dyDescent="0.15">
      <c r="B260" s="564"/>
      <c r="C260" s="518">
        <v>240</v>
      </c>
      <c r="D260" s="519"/>
      <c r="E260" s="520">
        <f t="shared" si="126"/>
        <v>84685.709681005654</v>
      </c>
      <c r="F260" s="521"/>
      <c r="G260" s="521"/>
      <c r="H260" s="522"/>
      <c r="I260" s="509">
        <f t="shared" si="114"/>
        <v>72833.52442498118</v>
      </c>
      <c r="J260" s="521"/>
      <c r="K260" s="521"/>
      <c r="L260" s="522"/>
      <c r="M260" s="523">
        <f t="shared" si="115"/>
        <v>11852.185256024475</v>
      </c>
      <c r="N260" s="523"/>
      <c r="O260" s="523"/>
      <c r="P260" s="523"/>
      <c r="Q260" s="123">
        <f t="shared" si="116"/>
        <v>14149788.78280439</v>
      </c>
      <c r="R260" s="509">
        <f>IF((AD254-V254)&lt;0,AD254+Z260,IF(AD254-V254&lt;V254,AD254+Z260,R254))</f>
        <v>0</v>
      </c>
      <c r="S260" s="510"/>
      <c r="T260" s="510"/>
      <c r="U260" s="511"/>
      <c r="V260" s="509">
        <f>IF((AD254-V254)&lt;0,AD254,IF((AD254-V254)&gt;=0,R260-Z260))</f>
        <v>0</v>
      </c>
      <c r="W260" s="510"/>
      <c r="X260" s="510"/>
      <c r="Y260" s="511"/>
      <c r="Z260" s="509">
        <f>IF(AD254&gt;0,AD254*AN260/100/2,0)</f>
        <v>0</v>
      </c>
      <c r="AA260" s="510"/>
      <c r="AB260" s="510"/>
      <c r="AC260" s="511"/>
      <c r="AD260" s="122">
        <f t="shared" si="122"/>
        <v>0</v>
      </c>
      <c r="AE260" s="512">
        <f t="shared" si="121"/>
        <v>4474359.1062457552</v>
      </c>
      <c r="AF260" s="513"/>
      <c r="AG260" s="513"/>
      <c r="AH260" s="514"/>
      <c r="AI260" s="509">
        <f t="shared" si="101"/>
        <v>14149788.78280439</v>
      </c>
      <c r="AJ260" s="521"/>
      <c r="AK260" s="521"/>
      <c r="AL260" s="521"/>
      <c r="AM260" s="603"/>
      <c r="AN260" s="515">
        <f t="shared" si="102"/>
        <v>1</v>
      </c>
      <c r="AO260" s="516"/>
      <c r="AP260" s="517"/>
      <c r="AQ260" s="25"/>
      <c r="AR260" s="25"/>
      <c r="AS260" s="25"/>
      <c r="AT260" s="469"/>
      <c r="AU260" s="469"/>
      <c r="AV260" s="469"/>
      <c r="AW260" s="469"/>
      <c r="AX260" s="27"/>
      <c r="AY260" s="27">
        <f t="shared" si="103"/>
        <v>0</v>
      </c>
      <c r="AZ260" s="27">
        <f t="shared" si="117"/>
        <v>0</v>
      </c>
      <c r="BA260" s="27">
        <f t="shared" si="118"/>
        <v>0</v>
      </c>
      <c r="BB260" s="27">
        <f t="shared" si="104"/>
        <v>0</v>
      </c>
      <c r="BC260" s="27">
        <f t="shared" si="105"/>
        <v>0</v>
      </c>
      <c r="BD260" s="27">
        <f t="shared" si="106"/>
        <v>72833.52442498118</v>
      </c>
      <c r="BE260" s="27">
        <f t="shared" si="107"/>
        <v>11852.185256024475</v>
      </c>
      <c r="BF260" s="27">
        <f t="shared" si="108"/>
        <v>0</v>
      </c>
      <c r="BG260" s="27"/>
      <c r="BH260" s="27"/>
      <c r="BI260" s="65">
        <f>BI255</f>
        <v>1</v>
      </c>
      <c r="BJ260" s="66">
        <f>BJ255</f>
        <v>0.95</v>
      </c>
      <c r="BK260" s="59">
        <f>BK255</f>
        <v>1.1000000000000001</v>
      </c>
      <c r="BL260" s="66">
        <f>BL255</f>
        <v>1.27</v>
      </c>
      <c r="BM260" s="67">
        <f>BM255</f>
        <v>1.27</v>
      </c>
      <c r="BN260" s="61"/>
      <c r="BO260" s="61" t="str">
        <f t="shared" si="119"/>
        <v xml:space="preserve"> </v>
      </c>
      <c r="BP260" s="62" t="str">
        <f t="shared" si="110"/>
        <v xml:space="preserve"> </v>
      </c>
      <c r="BQ260" s="62" t="e">
        <f t="shared" si="111"/>
        <v>#VALUE!</v>
      </c>
      <c r="BR260" s="63">
        <f t="shared" si="112"/>
        <v>1</v>
      </c>
      <c r="BS260" s="64">
        <f t="shared" si="120"/>
        <v>1</v>
      </c>
      <c r="BT260" s="60">
        <f t="shared" si="113"/>
        <v>84685.709681005654</v>
      </c>
      <c r="BU260" s="33"/>
    </row>
    <row r="261" spans="2:73" s="22" customFormat="1" ht="13.5" x14ac:dyDescent="0.15">
      <c r="B261" s="540">
        <v>21</v>
      </c>
      <c r="C261" s="543">
        <v>241</v>
      </c>
      <c r="D261" s="544"/>
      <c r="E261" s="599">
        <f>IF(AI260&lt;=0,0,AS261)</f>
        <v>84685.709681005668</v>
      </c>
      <c r="F261" s="599"/>
      <c r="G261" s="599"/>
      <c r="H261" s="600"/>
      <c r="I261" s="545">
        <f t="shared" si="114"/>
        <v>72894.219028668682</v>
      </c>
      <c r="J261" s="546"/>
      <c r="K261" s="546"/>
      <c r="L261" s="547"/>
      <c r="M261" s="548">
        <f t="shared" si="115"/>
        <v>11791.490652336992</v>
      </c>
      <c r="N261" s="548"/>
      <c r="O261" s="548"/>
      <c r="P261" s="477"/>
      <c r="Q261" s="48">
        <f t="shared" si="116"/>
        <v>14076894.563775722</v>
      </c>
      <c r="R261" s="552"/>
      <c r="S261" s="601"/>
      <c r="T261" s="601"/>
      <c r="U261" s="602"/>
      <c r="V261" s="552"/>
      <c r="W261" s="601"/>
      <c r="X261" s="601"/>
      <c r="Y261" s="602"/>
      <c r="Z261" s="552"/>
      <c r="AA261" s="601"/>
      <c r="AB261" s="601"/>
      <c r="AC261" s="602"/>
      <c r="AD261" s="114">
        <f t="shared" si="122"/>
        <v>0</v>
      </c>
      <c r="AE261" s="552">
        <f t="shared" si="121"/>
        <v>4486150.596898092</v>
      </c>
      <c r="AF261" s="553"/>
      <c r="AG261" s="553"/>
      <c r="AH261" s="554"/>
      <c r="AI261" s="552">
        <f t="shared" si="101"/>
        <v>14076894.563775722</v>
      </c>
      <c r="AJ261" s="553"/>
      <c r="AK261" s="553"/>
      <c r="AL261" s="553"/>
      <c r="AM261" s="555"/>
      <c r="AN261" s="556">
        <f t="shared" si="102"/>
        <v>1</v>
      </c>
      <c r="AO261" s="557"/>
      <c r="AP261" s="558"/>
      <c r="AQ261" s="52">
        <f>PMT(AN261/100/12,($I$5-B249)*12-$AX$19,-AI260+AD260)</f>
        <v>84685.709681005668</v>
      </c>
      <c r="AR261" s="53">
        <f>E260*1.25</f>
        <v>105857.13710125707</v>
      </c>
      <c r="AS261" s="53">
        <f>IF(AQ261&gt;AR261,AR261,AQ261)</f>
        <v>84685.709681005668</v>
      </c>
      <c r="AT261" s="469"/>
      <c r="AU261" s="469"/>
      <c r="AV261" s="469"/>
      <c r="AW261" s="469"/>
      <c r="AX261" s="27"/>
      <c r="AY261" s="27">
        <f t="shared" si="103"/>
        <v>0</v>
      </c>
      <c r="AZ261" s="27">
        <f t="shared" si="117"/>
        <v>0</v>
      </c>
      <c r="BA261" s="27">
        <f t="shared" si="118"/>
        <v>0</v>
      </c>
      <c r="BB261" s="27">
        <f t="shared" si="104"/>
        <v>0</v>
      </c>
      <c r="BC261" s="27">
        <f t="shared" si="105"/>
        <v>0</v>
      </c>
      <c r="BD261" s="27">
        <f t="shared" si="106"/>
        <v>72894.219028668682</v>
      </c>
      <c r="BE261" s="27">
        <f t="shared" si="107"/>
        <v>11791.490652336992</v>
      </c>
      <c r="BF261" s="27">
        <f t="shared" si="108"/>
        <v>0</v>
      </c>
      <c r="BG261" s="27"/>
      <c r="BH261" s="27"/>
      <c r="BI261" s="72">
        <f>BL8</f>
        <v>1</v>
      </c>
      <c r="BJ261" s="72">
        <f>BM8</f>
        <v>0.95</v>
      </c>
      <c r="BK261" s="72">
        <f t="shared" ref="BK261:BL261" si="131">BK255</f>
        <v>1.1000000000000001</v>
      </c>
      <c r="BL261" s="72">
        <f t="shared" si="131"/>
        <v>1.27</v>
      </c>
      <c r="BM261" s="73">
        <f>BM255</f>
        <v>1.27</v>
      </c>
      <c r="BN261" s="61"/>
      <c r="BO261" s="61" t="str">
        <f t="shared" si="119"/>
        <v xml:space="preserve"> </v>
      </c>
      <c r="BP261" s="62" t="str">
        <f t="shared" si="110"/>
        <v xml:space="preserve"> </v>
      </c>
      <c r="BQ261" s="62" t="e">
        <f t="shared" si="111"/>
        <v>#VALUE!</v>
      </c>
      <c r="BR261" s="63">
        <f t="shared" si="112"/>
        <v>1</v>
      </c>
      <c r="BS261" s="64">
        <f t="shared" si="120"/>
        <v>1</v>
      </c>
      <c r="BT261" s="60">
        <f t="shared" si="113"/>
        <v>84685.709681005668</v>
      </c>
      <c r="BU261" s="33"/>
    </row>
    <row r="262" spans="2:73" s="22" customFormat="1" ht="13.5" x14ac:dyDescent="0.15">
      <c r="B262" s="541"/>
      <c r="C262" s="497">
        <v>242</v>
      </c>
      <c r="D262" s="498"/>
      <c r="E262" s="499">
        <f t="shared" ref="E262:E293" si="132">IF(Q261=0,0,IF(Q261&lt;E261,Q261+M262,E261))</f>
        <v>84685.709681005668</v>
      </c>
      <c r="F262" s="471"/>
      <c r="G262" s="471"/>
      <c r="H262" s="472"/>
      <c r="I262" s="470">
        <f t="shared" si="114"/>
        <v>72954.964211192564</v>
      </c>
      <c r="J262" s="471"/>
      <c r="K262" s="471"/>
      <c r="L262" s="472"/>
      <c r="M262" s="473">
        <f t="shared" si="115"/>
        <v>11730.745469813102</v>
      </c>
      <c r="N262" s="473"/>
      <c r="O262" s="473"/>
      <c r="P262" s="474"/>
      <c r="Q262" s="47">
        <f t="shared" si="116"/>
        <v>14003939.59956453</v>
      </c>
      <c r="R262" s="474"/>
      <c r="S262" s="594"/>
      <c r="T262" s="594"/>
      <c r="U262" s="595"/>
      <c r="V262" s="474"/>
      <c r="W262" s="594"/>
      <c r="X262" s="594"/>
      <c r="Y262" s="595"/>
      <c r="Z262" s="474"/>
      <c r="AA262" s="594"/>
      <c r="AB262" s="594"/>
      <c r="AC262" s="595"/>
      <c r="AD262" s="117">
        <f t="shared" si="122"/>
        <v>0</v>
      </c>
      <c r="AE262" s="477">
        <f t="shared" si="121"/>
        <v>4497881.3423679052</v>
      </c>
      <c r="AF262" s="478"/>
      <c r="AG262" s="478"/>
      <c r="AH262" s="479"/>
      <c r="AI262" s="474">
        <f t="shared" si="101"/>
        <v>14003939.59956453</v>
      </c>
      <c r="AJ262" s="480"/>
      <c r="AK262" s="480"/>
      <c r="AL262" s="480"/>
      <c r="AM262" s="481"/>
      <c r="AN262" s="482">
        <f t="shared" si="102"/>
        <v>1</v>
      </c>
      <c r="AO262" s="483"/>
      <c r="AP262" s="484"/>
      <c r="AQ262" s="26"/>
      <c r="AR262" s="26"/>
      <c r="AS262" s="26"/>
      <c r="AT262" s="469"/>
      <c r="AU262" s="469"/>
      <c r="AV262" s="469"/>
      <c r="AW262" s="469"/>
      <c r="AX262" s="27"/>
      <c r="AY262" s="27">
        <f t="shared" si="103"/>
        <v>0</v>
      </c>
      <c r="AZ262" s="27">
        <f t="shared" si="117"/>
        <v>0</v>
      </c>
      <c r="BA262" s="27">
        <f t="shared" si="118"/>
        <v>0</v>
      </c>
      <c r="BB262" s="27">
        <f t="shared" si="104"/>
        <v>0</v>
      </c>
      <c r="BC262" s="27">
        <f t="shared" si="105"/>
        <v>0</v>
      </c>
      <c r="BD262" s="27">
        <f t="shared" si="106"/>
        <v>72954.964211192564</v>
      </c>
      <c r="BE262" s="27">
        <f t="shared" si="107"/>
        <v>11730.745469813102</v>
      </c>
      <c r="BF262" s="27">
        <f t="shared" si="108"/>
        <v>0</v>
      </c>
      <c r="BG262" s="27"/>
      <c r="BH262" s="27"/>
      <c r="BI262" s="65">
        <f>BI261</f>
        <v>1</v>
      </c>
      <c r="BJ262" s="66">
        <f>BJ261</f>
        <v>0.95</v>
      </c>
      <c r="BK262" s="59">
        <f>BK261</f>
        <v>1.1000000000000001</v>
      </c>
      <c r="BL262" s="66">
        <f>BL261</f>
        <v>1.27</v>
      </c>
      <c r="BM262" s="67">
        <f>BM261</f>
        <v>1.27</v>
      </c>
      <c r="BN262" s="61"/>
      <c r="BO262" s="61" t="str">
        <f t="shared" si="119"/>
        <v xml:space="preserve"> </v>
      </c>
      <c r="BP262" s="62" t="str">
        <f t="shared" si="110"/>
        <v xml:space="preserve"> </v>
      </c>
      <c r="BQ262" s="62" t="e">
        <f t="shared" si="111"/>
        <v>#VALUE!</v>
      </c>
      <c r="BR262" s="63">
        <f t="shared" si="112"/>
        <v>1</v>
      </c>
      <c r="BS262" s="64">
        <f t="shared" si="120"/>
        <v>1</v>
      </c>
      <c r="BT262" s="60">
        <f t="shared" si="113"/>
        <v>84685.709681005668</v>
      </c>
      <c r="BU262" s="33"/>
    </row>
    <row r="263" spans="2:73" s="22" customFormat="1" ht="13.5" x14ac:dyDescent="0.15">
      <c r="B263" s="541"/>
      <c r="C263" s="497">
        <v>243</v>
      </c>
      <c r="D263" s="498"/>
      <c r="E263" s="499">
        <f t="shared" si="132"/>
        <v>84685.709681005668</v>
      </c>
      <c r="F263" s="471"/>
      <c r="G263" s="471"/>
      <c r="H263" s="472"/>
      <c r="I263" s="470">
        <f t="shared" si="114"/>
        <v>73015.760014701897</v>
      </c>
      <c r="J263" s="471"/>
      <c r="K263" s="471"/>
      <c r="L263" s="472"/>
      <c r="M263" s="473">
        <f t="shared" si="115"/>
        <v>11669.949666303773</v>
      </c>
      <c r="N263" s="473"/>
      <c r="O263" s="473"/>
      <c r="P263" s="474"/>
      <c r="Q263" s="47">
        <f t="shared" si="116"/>
        <v>13930923.839549828</v>
      </c>
      <c r="R263" s="474"/>
      <c r="S263" s="594"/>
      <c r="T263" s="594"/>
      <c r="U263" s="595"/>
      <c r="V263" s="474"/>
      <c r="W263" s="594"/>
      <c r="X263" s="594"/>
      <c r="Y263" s="595"/>
      <c r="Z263" s="474"/>
      <c r="AA263" s="594"/>
      <c r="AB263" s="594"/>
      <c r="AC263" s="595"/>
      <c r="AD263" s="117">
        <f t="shared" si="122"/>
        <v>0</v>
      </c>
      <c r="AE263" s="477">
        <f t="shared" si="121"/>
        <v>4509551.2920342088</v>
      </c>
      <c r="AF263" s="478"/>
      <c r="AG263" s="478"/>
      <c r="AH263" s="479"/>
      <c r="AI263" s="474">
        <f t="shared" si="101"/>
        <v>13930923.839549828</v>
      </c>
      <c r="AJ263" s="480"/>
      <c r="AK263" s="480"/>
      <c r="AL263" s="480"/>
      <c r="AM263" s="481"/>
      <c r="AN263" s="482">
        <f t="shared" si="102"/>
        <v>1</v>
      </c>
      <c r="AO263" s="483"/>
      <c r="AP263" s="484"/>
      <c r="AQ263" s="26"/>
      <c r="AR263" s="26"/>
      <c r="AS263" s="26"/>
      <c r="AT263" s="469"/>
      <c r="AU263" s="469"/>
      <c r="AV263" s="469"/>
      <c r="AW263" s="469"/>
      <c r="AX263" s="27"/>
      <c r="AY263" s="27">
        <f t="shared" si="103"/>
        <v>0</v>
      </c>
      <c r="AZ263" s="27">
        <f t="shared" si="117"/>
        <v>0</v>
      </c>
      <c r="BA263" s="27">
        <f t="shared" si="118"/>
        <v>0</v>
      </c>
      <c r="BB263" s="27">
        <f t="shared" si="104"/>
        <v>0</v>
      </c>
      <c r="BC263" s="27">
        <f t="shared" si="105"/>
        <v>0</v>
      </c>
      <c r="BD263" s="27">
        <f t="shared" si="106"/>
        <v>73015.760014701897</v>
      </c>
      <c r="BE263" s="27">
        <f t="shared" si="107"/>
        <v>11669.949666303773</v>
      </c>
      <c r="BF263" s="27">
        <f t="shared" si="108"/>
        <v>0</v>
      </c>
      <c r="BG263" s="27"/>
      <c r="BH263" s="27"/>
      <c r="BI263" s="65">
        <f>BI261</f>
        <v>1</v>
      </c>
      <c r="BJ263" s="66">
        <f>BJ261</f>
        <v>0.95</v>
      </c>
      <c r="BK263" s="59">
        <f>BK261</f>
        <v>1.1000000000000001</v>
      </c>
      <c r="BL263" s="66">
        <f>BL261</f>
        <v>1.27</v>
      </c>
      <c r="BM263" s="67">
        <f>BM261</f>
        <v>1.27</v>
      </c>
      <c r="BN263" s="61"/>
      <c r="BO263" s="61" t="str">
        <f t="shared" si="119"/>
        <v xml:space="preserve"> </v>
      </c>
      <c r="BP263" s="62" t="str">
        <f t="shared" si="110"/>
        <v xml:space="preserve"> </v>
      </c>
      <c r="BQ263" s="62" t="e">
        <f t="shared" si="111"/>
        <v>#VALUE!</v>
      </c>
      <c r="BR263" s="63">
        <f t="shared" si="112"/>
        <v>1</v>
      </c>
      <c r="BS263" s="64">
        <f t="shared" si="120"/>
        <v>1</v>
      </c>
      <c r="BT263" s="60">
        <f t="shared" si="113"/>
        <v>84685.709681005668</v>
      </c>
      <c r="BU263" s="33"/>
    </row>
    <row r="264" spans="2:73" s="22" customFormat="1" ht="13.5" x14ac:dyDescent="0.15">
      <c r="B264" s="541"/>
      <c r="C264" s="497">
        <v>244</v>
      </c>
      <c r="D264" s="498"/>
      <c r="E264" s="499">
        <f t="shared" si="132"/>
        <v>84685.709681005668</v>
      </c>
      <c r="F264" s="471"/>
      <c r="G264" s="471"/>
      <c r="H264" s="472"/>
      <c r="I264" s="470">
        <f t="shared" si="114"/>
        <v>73076.606481380819</v>
      </c>
      <c r="J264" s="471"/>
      <c r="K264" s="471"/>
      <c r="L264" s="472"/>
      <c r="M264" s="473">
        <f t="shared" si="115"/>
        <v>11609.103199624857</v>
      </c>
      <c r="N264" s="473"/>
      <c r="O264" s="473"/>
      <c r="P264" s="474"/>
      <c r="Q264" s="47">
        <f t="shared" si="116"/>
        <v>13857847.233068448</v>
      </c>
      <c r="R264" s="474"/>
      <c r="S264" s="594"/>
      <c r="T264" s="594"/>
      <c r="U264" s="595"/>
      <c r="V264" s="474"/>
      <c r="W264" s="594"/>
      <c r="X264" s="594"/>
      <c r="Y264" s="595"/>
      <c r="Z264" s="474"/>
      <c r="AA264" s="594"/>
      <c r="AB264" s="594"/>
      <c r="AC264" s="595"/>
      <c r="AD264" s="117">
        <f t="shared" si="122"/>
        <v>0</v>
      </c>
      <c r="AE264" s="477">
        <f t="shared" si="121"/>
        <v>4521160.3952338332</v>
      </c>
      <c r="AF264" s="478"/>
      <c r="AG264" s="478"/>
      <c r="AH264" s="479"/>
      <c r="AI264" s="474">
        <f t="shared" si="101"/>
        <v>13857847.233068448</v>
      </c>
      <c r="AJ264" s="480"/>
      <c r="AK264" s="480"/>
      <c r="AL264" s="480"/>
      <c r="AM264" s="481"/>
      <c r="AN264" s="482">
        <f t="shared" si="102"/>
        <v>1</v>
      </c>
      <c r="AO264" s="483"/>
      <c r="AP264" s="484"/>
      <c r="AQ264" s="26"/>
      <c r="AR264" s="26"/>
      <c r="AS264" s="26"/>
      <c r="AT264" s="469"/>
      <c r="AU264" s="469"/>
      <c r="AV264" s="469"/>
      <c r="AW264" s="469"/>
      <c r="AX264" s="27"/>
      <c r="AY264" s="27">
        <f t="shared" si="103"/>
        <v>0</v>
      </c>
      <c r="AZ264" s="27">
        <f t="shared" si="117"/>
        <v>0</v>
      </c>
      <c r="BA264" s="27">
        <f t="shared" si="118"/>
        <v>0</v>
      </c>
      <c r="BB264" s="27">
        <f t="shared" si="104"/>
        <v>0</v>
      </c>
      <c r="BC264" s="27">
        <f t="shared" si="105"/>
        <v>0</v>
      </c>
      <c r="BD264" s="27">
        <f t="shared" si="106"/>
        <v>73076.606481380819</v>
      </c>
      <c r="BE264" s="27">
        <f t="shared" si="107"/>
        <v>11609.103199624857</v>
      </c>
      <c r="BF264" s="27">
        <f t="shared" si="108"/>
        <v>0</v>
      </c>
      <c r="BG264" s="27"/>
      <c r="BH264" s="27"/>
      <c r="BI264" s="65">
        <f>BI261</f>
        <v>1</v>
      </c>
      <c r="BJ264" s="66">
        <f>BJ261</f>
        <v>0.95</v>
      </c>
      <c r="BK264" s="59">
        <f>BK261</f>
        <v>1.1000000000000001</v>
      </c>
      <c r="BL264" s="66">
        <f>BL261</f>
        <v>1.27</v>
      </c>
      <c r="BM264" s="67">
        <f>BM261</f>
        <v>1.27</v>
      </c>
      <c r="BN264" s="61"/>
      <c r="BO264" s="61" t="str">
        <f t="shared" si="119"/>
        <v xml:space="preserve"> </v>
      </c>
      <c r="BP264" s="62" t="str">
        <f t="shared" si="110"/>
        <v xml:space="preserve"> </v>
      </c>
      <c r="BQ264" s="62" t="e">
        <f t="shared" si="111"/>
        <v>#VALUE!</v>
      </c>
      <c r="BR264" s="63">
        <f t="shared" si="112"/>
        <v>1</v>
      </c>
      <c r="BS264" s="64">
        <f t="shared" si="120"/>
        <v>1</v>
      </c>
      <c r="BT264" s="60">
        <f t="shared" si="113"/>
        <v>84685.709681005668</v>
      </c>
      <c r="BU264" s="33"/>
    </row>
    <row r="265" spans="2:73" s="22" customFormat="1" ht="13.5" x14ac:dyDescent="0.15">
      <c r="B265" s="541"/>
      <c r="C265" s="497">
        <v>245</v>
      </c>
      <c r="D265" s="498"/>
      <c r="E265" s="499">
        <f t="shared" si="132"/>
        <v>84685.709681005668</v>
      </c>
      <c r="F265" s="471"/>
      <c r="G265" s="471"/>
      <c r="H265" s="472"/>
      <c r="I265" s="470">
        <f t="shared" si="114"/>
        <v>73137.503653448628</v>
      </c>
      <c r="J265" s="471"/>
      <c r="K265" s="471"/>
      <c r="L265" s="472"/>
      <c r="M265" s="473">
        <f t="shared" si="115"/>
        <v>11548.20602755704</v>
      </c>
      <c r="N265" s="473"/>
      <c r="O265" s="473"/>
      <c r="P265" s="474"/>
      <c r="Q265" s="47">
        <f t="shared" si="116"/>
        <v>13784709.729414999</v>
      </c>
      <c r="R265" s="474"/>
      <c r="S265" s="594"/>
      <c r="T265" s="594"/>
      <c r="U265" s="595"/>
      <c r="V265" s="474"/>
      <c r="W265" s="594"/>
      <c r="X265" s="594"/>
      <c r="Y265" s="595"/>
      <c r="Z265" s="474"/>
      <c r="AA265" s="594"/>
      <c r="AB265" s="594"/>
      <c r="AC265" s="595"/>
      <c r="AD265" s="117">
        <f t="shared" si="122"/>
        <v>0</v>
      </c>
      <c r="AE265" s="477">
        <f t="shared" si="121"/>
        <v>4532708.6012613904</v>
      </c>
      <c r="AF265" s="478"/>
      <c r="AG265" s="478"/>
      <c r="AH265" s="479"/>
      <c r="AI265" s="474">
        <f t="shared" si="101"/>
        <v>13784709.729414999</v>
      </c>
      <c r="AJ265" s="480"/>
      <c r="AK265" s="480"/>
      <c r="AL265" s="480"/>
      <c r="AM265" s="481"/>
      <c r="AN265" s="482">
        <f t="shared" si="102"/>
        <v>1</v>
      </c>
      <c r="AO265" s="483"/>
      <c r="AP265" s="484"/>
      <c r="AQ265" s="26"/>
      <c r="AR265" s="26"/>
      <c r="AS265" s="26"/>
      <c r="AT265" s="469"/>
      <c r="AU265" s="469"/>
      <c r="AV265" s="469"/>
      <c r="AW265" s="469"/>
      <c r="AX265" s="27"/>
      <c r="AY265" s="27">
        <f t="shared" si="103"/>
        <v>0</v>
      </c>
      <c r="AZ265" s="27">
        <f t="shared" si="117"/>
        <v>0</v>
      </c>
      <c r="BA265" s="27">
        <f t="shared" si="118"/>
        <v>0</v>
      </c>
      <c r="BB265" s="27">
        <f t="shared" si="104"/>
        <v>0</v>
      </c>
      <c r="BC265" s="27">
        <f t="shared" si="105"/>
        <v>0</v>
      </c>
      <c r="BD265" s="27">
        <f t="shared" si="106"/>
        <v>73137.503653448628</v>
      </c>
      <c r="BE265" s="27">
        <f t="shared" si="107"/>
        <v>11548.20602755704</v>
      </c>
      <c r="BF265" s="27">
        <f t="shared" si="108"/>
        <v>0</v>
      </c>
      <c r="BG265" s="27"/>
      <c r="BH265" s="27"/>
      <c r="BI265" s="65">
        <f>BI261</f>
        <v>1</v>
      </c>
      <c r="BJ265" s="66">
        <f>BJ261</f>
        <v>0.95</v>
      </c>
      <c r="BK265" s="59">
        <f>BK261</f>
        <v>1.1000000000000001</v>
      </c>
      <c r="BL265" s="66">
        <f>BL261</f>
        <v>1.27</v>
      </c>
      <c r="BM265" s="67">
        <f>BM261</f>
        <v>1.27</v>
      </c>
      <c r="BN265" s="61"/>
      <c r="BO265" s="61" t="str">
        <f t="shared" si="119"/>
        <v xml:space="preserve"> </v>
      </c>
      <c r="BP265" s="62" t="str">
        <f t="shared" si="110"/>
        <v xml:space="preserve"> </v>
      </c>
      <c r="BQ265" s="62" t="e">
        <f t="shared" si="111"/>
        <v>#VALUE!</v>
      </c>
      <c r="BR265" s="63">
        <f t="shared" si="112"/>
        <v>1</v>
      </c>
      <c r="BS265" s="64">
        <f t="shared" si="120"/>
        <v>1</v>
      </c>
      <c r="BT265" s="60">
        <f t="shared" si="113"/>
        <v>84685.709681005668</v>
      </c>
      <c r="BU265" s="33"/>
    </row>
    <row r="266" spans="2:73" s="22" customFormat="1" ht="13.5" x14ac:dyDescent="0.15">
      <c r="B266" s="541"/>
      <c r="C266" s="497">
        <v>246</v>
      </c>
      <c r="D266" s="498"/>
      <c r="E266" s="499">
        <f t="shared" si="132"/>
        <v>84685.709681005668</v>
      </c>
      <c r="F266" s="471"/>
      <c r="G266" s="471"/>
      <c r="H266" s="472"/>
      <c r="I266" s="470">
        <f t="shared" si="114"/>
        <v>73198.451573159837</v>
      </c>
      <c r="J266" s="471"/>
      <c r="K266" s="471"/>
      <c r="L266" s="472"/>
      <c r="M266" s="473">
        <f t="shared" si="115"/>
        <v>11487.258107845833</v>
      </c>
      <c r="N266" s="473"/>
      <c r="O266" s="473"/>
      <c r="P266" s="474"/>
      <c r="Q266" s="47">
        <f t="shared" si="116"/>
        <v>13711511.27784184</v>
      </c>
      <c r="R266" s="470">
        <f>IF(AD260&lt;=0,0,AS266)</f>
        <v>0</v>
      </c>
      <c r="S266" s="471"/>
      <c r="T266" s="471"/>
      <c r="U266" s="472"/>
      <c r="V266" s="470">
        <f>IF((AD260-V260)&lt;0,AD260,IF((AD260-V260)&gt;=0,R266-Z266))</f>
        <v>0</v>
      </c>
      <c r="W266" s="475"/>
      <c r="X266" s="475"/>
      <c r="Y266" s="476"/>
      <c r="Z266" s="474">
        <f>IF(AD260&gt;0,AD260*AN266/100/2,0)</f>
        <v>0</v>
      </c>
      <c r="AA266" s="594"/>
      <c r="AB266" s="594"/>
      <c r="AC266" s="595"/>
      <c r="AD266" s="117">
        <f t="shared" si="122"/>
        <v>0</v>
      </c>
      <c r="AE266" s="477">
        <f t="shared" si="121"/>
        <v>4544195.859369236</v>
      </c>
      <c r="AF266" s="478"/>
      <c r="AG266" s="478"/>
      <c r="AH266" s="479"/>
      <c r="AI266" s="474">
        <f t="shared" si="101"/>
        <v>13711511.27784184</v>
      </c>
      <c r="AJ266" s="480"/>
      <c r="AK266" s="480"/>
      <c r="AL266" s="480"/>
      <c r="AM266" s="481"/>
      <c r="AN266" s="482">
        <f t="shared" si="102"/>
        <v>1</v>
      </c>
      <c r="AO266" s="483"/>
      <c r="AP266" s="484"/>
      <c r="AQ266" s="28">
        <f>PMT(AN266/100/2,($I$5-B249)*2-$AX$19,-AD260)</f>
        <v>0</v>
      </c>
      <c r="AR266" s="27">
        <f>R260*1.25</f>
        <v>0</v>
      </c>
      <c r="AS266" s="27">
        <f>IF(AQ266&gt;AR266,AR266,AQ266)</f>
        <v>0</v>
      </c>
      <c r="AT266" s="469"/>
      <c r="AU266" s="469"/>
      <c r="AV266" s="469"/>
      <c r="AW266" s="469"/>
      <c r="AX266" s="27"/>
      <c r="AY266" s="27">
        <f t="shared" si="103"/>
        <v>0</v>
      </c>
      <c r="AZ266" s="27">
        <f t="shared" si="117"/>
        <v>0</v>
      </c>
      <c r="BA266" s="27">
        <f t="shared" si="118"/>
        <v>0</v>
      </c>
      <c r="BB266" s="27">
        <f t="shared" si="104"/>
        <v>0</v>
      </c>
      <c r="BC266" s="27">
        <f t="shared" si="105"/>
        <v>0</v>
      </c>
      <c r="BD266" s="27">
        <f t="shared" si="106"/>
        <v>73198.451573159837</v>
      </c>
      <c r="BE266" s="27">
        <f t="shared" si="107"/>
        <v>11487.258107845833</v>
      </c>
      <c r="BF266" s="27">
        <f t="shared" si="108"/>
        <v>0</v>
      </c>
      <c r="BG266" s="27"/>
      <c r="BH266" s="27"/>
      <c r="BI266" s="65">
        <f>BI261</f>
        <v>1</v>
      </c>
      <c r="BJ266" s="66">
        <f>BJ261</f>
        <v>0.95</v>
      </c>
      <c r="BK266" s="59">
        <f>BK261</f>
        <v>1.1000000000000001</v>
      </c>
      <c r="BL266" s="66">
        <f>BL261</f>
        <v>1.27</v>
      </c>
      <c r="BM266" s="67">
        <f>BM261</f>
        <v>1.27</v>
      </c>
      <c r="BN266" s="61"/>
      <c r="BO266" s="61" t="str">
        <f t="shared" si="119"/>
        <v xml:space="preserve"> </v>
      </c>
      <c r="BP266" s="62" t="str">
        <f t="shared" si="110"/>
        <v xml:space="preserve"> </v>
      </c>
      <c r="BQ266" s="62" t="e">
        <f t="shared" si="111"/>
        <v>#VALUE!</v>
      </c>
      <c r="BR266" s="63">
        <f t="shared" si="112"/>
        <v>1</v>
      </c>
      <c r="BS266" s="64">
        <f t="shared" si="120"/>
        <v>1</v>
      </c>
      <c r="BT266" s="60">
        <f t="shared" si="113"/>
        <v>84685.709681005668</v>
      </c>
      <c r="BU266" s="33"/>
    </row>
    <row r="267" spans="2:73" s="22" customFormat="1" ht="13.5" x14ac:dyDescent="0.15">
      <c r="B267" s="541"/>
      <c r="C267" s="497">
        <v>247</v>
      </c>
      <c r="D267" s="498"/>
      <c r="E267" s="499">
        <f t="shared" si="132"/>
        <v>84685.709681005668</v>
      </c>
      <c r="F267" s="471"/>
      <c r="G267" s="471"/>
      <c r="H267" s="472"/>
      <c r="I267" s="470">
        <f t="shared" si="114"/>
        <v>73259.45028280413</v>
      </c>
      <c r="J267" s="471"/>
      <c r="K267" s="471"/>
      <c r="L267" s="472"/>
      <c r="M267" s="473">
        <f t="shared" si="115"/>
        <v>11426.259398201533</v>
      </c>
      <c r="N267" s="473"/>
      <c r="O267" s="473"/>
      <c r="P267" s="474"/>
      <c r="Q267" s="47">
        <f t="shared" si="116"/>
        <v>13638251.827559035</v>
      </c>
      <c r="R267" s="474"/>
      <c r="S267" s="594"/>
      <c r="T267" s="594"/>
      <c r="U267" s="595"/>
      <c r="V267" s="477"/>
      <c r="W267" s="596"/>
      <c r="X267" s="596"/>
      <c r="Y267" s="597"/>
      <c r="Z267" s="474"/>
      <c r="AA267" s="594"/>
      <c r="AB267" s="594"/>
      <c r="AC267" s="595"/>
      <c r="AD267" s="117">
        <f t="shared" si="122"/>
        <v>0</v>
      </c>
      <c r="AE267" s="477">
        <f t="shared" si="121"/>
        <v>4555622.1187674375</v>
      </c>
      <c r="AF267" s="478"/>
      <c r="AG267" s="478"/>
      <c r="AH267" s="479"/>
      <c r="AI267" s="474">
        <f t="shared" si="101"/>
        <v>13638251.827559035</v>
      </c>
      <c r="AJ267" s="480"/>
      <c r="AK267" s="480"/>
      <c r="AL267" s="480"/>
      <c r="AM267" s="481"/>
      <c r="AN267" s="482">
        <f t="shared" si="102"/>
        <v>1</v>
      </c>
      <c r="AO267" s="483"/>
      <c r="AP267" s="484"/>
      <c r="AQ267" s="26"/>
      <c r="AR267" s="26"/>
      <c r="AS267" s="26"/>
      <c r="AT267" s="469"/>
      <c r="AU267" s="469"/>
      <c r="AV267" s="469"/>
      <c r="AW267" s="469"/>
      <c r="AX267" s="27"/>
      <c r="AY267" s="27">
        <f t="shared" si="103"/>
        <v>0</v>
      </c>
      <c r="AZ267" s="27">
        <f t="shared" si="117"/>
        <v>0</v>
      </c>
      <c r="BA267" s="27">
        <f t="shared" si="118"/>
        <v>0</v>
      </c>
      <c r="BB267" s="27">
        <f t="shared" si="104"/>
        <v>0</v>
      </c>
      <c r="BC267" s="27">
        <f t="shared" si="105"/>
        <v>0</v>
      </c>
      <c r="BD267" s="27">
        <f t="shared" si="106"/>
        <v>73259.45028280413</v>
      </c>
      <c r="BE267" s="27">
        <f t="shared" si="107"/>
        <v>11426.259398201533</v>
      </c>
      <c r="BF267" s="27">
        <f t="shared" si="108"/>
        <v>0</v>
      </c>
      <c r="BG267" s="27"/>
      <c r="BH267" s="27"/>
      <c r="BI267" s="72">
        <f t="shared" ref="BI267:BL267" si="133">BI261</f>
        <v>1</v>
      </c>
      <c r="BJ267" s="72">
        <f t="shared" si="133"/>
        <v>0.95</v>
      </c>
      <c r="BK267" s="72">
        <f t="shared" si="133"/>
        <v>1.1000000000000001</v>
      </c>
      <c r="BL267" s="72">
        <f t="shared" si="133"/>
        <v>1.27</v>
      </c>
      <c r="BM267" s="73">
        <f>BM261</f>
        <v>1.27</v>
      </c>
      <c r="BN267" s="61"/>
      <c r="BO267" s="61" t="str">
        <f t="shared" si="119"/>
        <v xml:space="preserve"> </v>
      </c>
      <c r="BP267" s="62" t="str">
        <f t="shared" si="110"/>
        <v xml:space="preserve"> </v>
      </c>
      <c r="BQ267" s="62" t="e">
        <f t="shared" si="111"/>
        <v>#VALUE!</v>
      </c>
      <c r="BR267" s="63">
        <f t="shared" si="112"/>
        <v>1</v>
      </c>
      <c r="BS267" s="64">
        <f t="shared" si="120"/>
        <v>1</v>
      </c>
      <c r="BT267" s="60">
        <f t="shared" si="113"/>
        <v>84685.709681005668</v>
      </c>
      <c r="BU267" s="33"/>
    </row>
    <row r="268" spans="2:73" s="22" customFormat="1" ht="13.5" x14ac:dyDescent="0.15">
      <c r="B268" s="541"/>
      <c r="C268" s="497">
        <v>248</v>
      </c>
      <c r="D268" s="498"/>
      <c r="E268" s="499">
        <f t="shared" si="132"/>
        <v>84685.709681005668</v>
      </c>
      <c r="F268" s="471"/>
      <c r="G268" s="471"/>
      <c r="H268" s="472"/>
      <c r="I268" s="470">
        <f t="shared" si="114"/>
        <v>73320.499824706465</v>
      </c>
      <c r="J268" s="471"/>
      <c r="K268" s="471"/>
      <c r="L268" s="472"/>
      <c r="M268" s="473">
        <f t="shared" si="115"/>
        <v>11365.209856299196</v>
      </c>
      <c r="N268" s="473"/>
      <c r="O268" s="473"/>
      <c r="P268" s="474"/>
      <c r="Q268" s="47">
        <f t="shared" si="116"/>
        <v>13564931.327734329</v>
      </c>
      <c r="R268" s="474"/>
      <c r="S268" s="594"/>
      <c r="T268" s="594"/>
      <c r="U268" s="595"/>
      <c r="V268" s="474"/>
      <c r="W268" s="594"/>
      <c r="X268" s="594"/>
      <c r="Y268" s="595"/>
      <c r="Z268" s="474"/>
      <c r="AA268" s="594"/>
      <c r="AB268" s="594"/>
      <c r="AC268" s="595"/>
      <c r="AD268" s="117">
        <f t="shared" si="122"/>
        <v>0</v>
      </c>
      <c r="AE268" s="477">
        <f t="shared" si="121"/>
        <v>4566987.3286237363</v>
      </c>
      <c r="AF268" s="478"/>
      <c r="AG268" s="478"/>
      <c r="AH268" s="479"/>
      <c r="AI268" s="474">
        <f t="shared" si="101"/>
        <v>13564931.327734329</v>
      </c>
      <c r="AJ268" s="480"/>
      <c r="AK268" s="480"/>
      <c r="AL268" s="480"/>
      <c r="AM268" s="481"/>
      <c r="AN268" s="482">
        <f t="shared" si="102"/>
        <v>1</v>
      </c>
      <c r="AO268" s="483"/>
      <c r="AP268" s="484"/>
      <c r="AQ268" s="26"/>
      <c r="AR268" s="26"/>
      <c r="AS268" s="26"/>
      <c r="AT268" s="469"/>
      <c r="AU268" s="469"/>
      <c r="AV268" s="469"/>
      <c r="AW268" s="469"/>
      <c r="AX268" s="27"/>
      <c r="AY268" s="27">
        <f t="shared" si="103"/>
        <v>0</v>
      </c>
      <c r="AZ268" s="27">
        <f t="shared" si="117"/>
        <v>0</v>
      </c>
      <c r="BA268" s="27">
        <f t="shared" si="118"/>
        <v>0</v>
      </c>
      <c r="BB268" s="27">
        <f t="shared" si="104"/>
        <v>0</v>
      </c>
      <c r="BC268" s="27">
        <f t="shared" si="105"/>
        <v>0</v>
      </c>
      <c r="BD268" s="27">
        <f t="shared" si="106"/>
        <v>73320.499824706465</v>
      </c>
      <c r="BE268" s="27">
        <f t="shared" si="107"/>
        <v>11365.209856299196</v>
      </c>
      <c r="BF268" s="27">
        <f t="shared" si="108"/>
        <v>0</v>
      </c>
      <c r="BG268" s="27"/>
      <c r="BH268" s="27"/>
      <c r="BI268" s="65">
        <f>BI267</f>
        <v>1</v>
      </c>
      <c r="BJ268" s="66">
        <f>BJ267</f>
        <v>0.95</v>
      </c>
      <c r="BK268" s="59">
        <f>BK267</f>
        <v>1.1000000000000001</v>
      </c>
      <c r="BL268" s="66">
        <f>BL267</f>
        <v>1.27</v>
      </c>
      <c r="BM268" s="67">
        <f>BM267</f>
        <v>1.27</v>
      </c>
      <c r="BN268" s="61"/>
      <c r="BO268" s="61" t="str">
        <f t="shared" si="119"/>
        <v xml:space="preserve"> </v>
      </c>
      <c r="BP268" s="62" t="str">
        <f t="shared" si="110"/>
        <v xml:space="preserve"> </v>
      </c>
      <c r="BQ268" s="62" t="e">
        <f t="shared" si="111"/>
        <v>#VALUE!</v>
      </c>
      <c r="BR268" s="63">
        <f t="shared" si="112"/>
        <v>1</v>
      </c>
      <c r="BS268" s="64">
        <f t="shared" si="120"/>
        <v>1</v>
      </c>
      <c r="BT268" s="60">
        <f t="shared" si="113"/>
        <v>84685.709681005668</v>
      </c>
      <c r="BU268" s="33"/>
    </row>
    <row r="269" spans="2:73" s="22" customFormat="1" ht="13.5" x14ac:dyDescent="0.15">
      <c r="B269" s="541"/>
      <c r="C269" s="497">
        <v>249</v>
      </c>
      <c r="D269" s="498"/>
      <c r="E269" s="499">
        <f t="shared" si="132"/>
        <v>84685.709681005668</v>
      </c>
      <c r="F269" s="471"/>
      <c r="G269" s="471"/>
      <c r="H269" s="472"/>
      <c r="I269" s="470">
        <f t="shared" si="114"/>
        <v>73381.600241227061</v>
      </c>
      <c r="J269" s="471"/>
      <c r="K269" s="471"/>
      <c r="L269" s="472"/>
      <c r="M269" s="473">
        <f t="shared" si="115"/>
        <v>11304.109439778607</v>
      </c>
      <c r="N269" s="473"/>
      <c r="O269" s="473"/>
      <c r="P269" s="474"/>
      <c r="Q269" s="47">
        <f t="shared" si="116"/>
        <v>13491549.727493102</v>
      </c>
      <c r="R269" s="474"/>
      <c r="S269" s="594"/>
      <c r="T269" s="594"/>
      <c r="U269" s="595"/>
      <c r="V269" s="474"/>
      <c r="W269" s="594"/>
      <c r="X269" s="594"/>
      <c r="Y269" s="595"/>
      <c r="Z269" s="474"/>
      <c r="AA269" s="594"/>
      <c r="AB269" s="594"/>
      <c r="AC269" s="595"/>
      <c r="AD269" s="117">
        <f t="shared" si="122"/>
        <v>0</v>
      </c>
      <c r="AE269" s="477">
        <f t="shared" si="121"/>
        <v>4578291.4380635154</v>
      </c>
      <c r="AF269" s="478"/>
      <c r="AG269" s="478"/>
      <c r="AH269" s="479"/>
      <c r="AI269" s="474">
        <f t="shared" si="101"/>
        <v>13491549.727493102</v>
      </c>
      <c r="AJ269" s="480"/>
      <c r="AK269" s="480"/>
      <c r="AL269" s="480"/>
      <c r="AM269" s="481"/>
      <c r="AN269" s="482">
        <f t="shared" si="102"/>
        <v>1</v>
      </c>
      <c r="AO269" s="483"/>
      <c r="AP269" s="484"/>
      <c r="AQ269" s="26"/>
      <c r="AR269" s="26"/>
      <c r="AS269" s="26"/>
      <c r="AT269" s="469"/>
      <c r="AU269" s="469"/>
      <c r="AV269" s="469"/>
      <c r="AW269" s="469"/>
      <c r="AX269" s="27"/>
      <c r="AY269" s="27">
        <f t="shared" si="103"/>
        <v>0</v>
      </c>
      <c r="AZ269" s="27">
        <f t="shared" si="117"/>
        <v>0</v>
      </c>
      <c r="BA269" s="27">
        <f t="shared" si="118"/>
        <v>0</v>
      </c>
      <c r="BB269" s="27">
        <f t="shared" si="104"/>
        <v>0</v>
      </c>
      <c r="BC269" s="27">
        <f t="shared" si="105"/>
        <v>0</v>
      </c>
      <c r="BD269" s="27">
        <f t="shared" si="106"/>
        <v>73381.600241227061</v>
      </c>
      <c r="BE269" s="27">
        <f t="shared" si="107"/>
        <v>11304.109439778607</v>
      </c>
      <c r="BF269" s="27">
        <f t="shared" si="108"/>
        <v>0</v>
      </c>
      <c r="BG269" s="27"/>
      <c r="BH269" s="27"/>
      <c r="BI269" s="65">
        <f>BI267</f>
        <v>1</v>
      </c>
      <c r="BJ269" s="66">
        <f>BJ267</f>
        <v>0.95</v>
      </c>
      <c r="BK269" s="59">
        <f>BK267</f>
        <v>1.1000000000000001</v>
      </c>
      <c r="BL269" s="66">
        <f>BL267</f>
        <v>1.27</v>
      </c>
      <c r="BM269" s="67">
        <f>BM267</f>
        <v>1.27</v>
      </c>
      <c r="BN269" s="61"/>
      <c r="BO269" s="61" t="str">
        <f t="shared" si="119"/>
        <v xml:space="preserve"> </v>
      </c>
      <c r="BP269" s="62" t="str">
        <f t="shared" si="110"/>
        <v xml:space="preserve"> </v>
      </c>
      <c r="BQ269" s="62" t="e">
        <f t="shared" si="111"/>
        <v>#VALUE!</v>
      </c>
      <c r="BR269" s="63">
        <f t="shared" si="112"/>
        <v>1</v>
      </c>
      <c r="BS269" s="64">
        <f t="shared" si="120"/>
        <v>1</v>
      </c>
      <c r="BT269" s="60">
        <f t="shared" si="113"/>
        <v>84685.709681005668</v>
      </c>
      <c r="BU269" s="33"/>
    </row>
    <row r="270" spans="2:73" s="22" customFormat="1" ht="13.5" x14ac:dyDescent="0.15">
      <c r="B270" s="541"/>
      <c r="C270" s="497">
        <v>250</v>
      </c>
      <c r="D270" s="498"/>
      <c r="E270" s="499">
        <f t="shared" si="132"/>
        <v>84685.709681005668</v>
      </c>
      <c r="F270" s="471"/>
      <c r="G270" s="471"/>
      <c r="H270" s="472"/>
      <c r="I270" s="470">
        <f t="shared" si="114"/>
        <v>73442.751574761409</v>
      </c>
      <c r="J270" s="471"/>
      <c r="K270" s="471"/>
      <c r="L270" s="472"/>
      <c r="M270" s="473">
        <f t="shared" si="115"/>
        <v>11242.958106244252</v>
      </c>
      <c r="N270" s="473"/>
      <c r="O270" s="473"/>
      <c r="P270" s="474"/>
      <c r="Q270" s="47">
        <f t="shared" si="116"/>
        <v>13418106.97591834</v>
      </c>
      <c r="R270" s="474"/>
      <c r="S270" s="594"/>
      <c r="T270" s="594"/>
      <c r="U270" s="595"/>
      <c r="V270" s="474"/>
      <c r="W270" s="594"/>
      <c r="X270" s="594"/>
      <c r="Y270" s="595"/>
      <c r="Z270" s="474"/>
      <c r="AA270" s="594"/>
      <c r="AB270" s="594"/>
      <c r="AC270" s="595"/>
      <c r="AD270" s="117">
        <f t="shared" si="122"/>
        <v>0</v>
      </c>
      <c r="AE270" s="477">
        <f t="shared" si="121"/>
        <v>4589534.3961697593</v>
      </c>
      <c r="AF270" s="478"/>
      <c r="AG270" s="478"/>
      <c r="AH270" s="479"/>
      <c r="AI270" s="474">
        <f t="shared" si="101"/>
        <v>13418106.97591834</v>
      </c>
      <c r="AJ270" s="480"/>
      <c r="AK270" s="480"/>
      <c r="AL270" s="480"/>
      <c r="AM270" s="481"/>
      <c r="AN270" s="482">
        <f t="shared" si="102"/>
        <v>1</v>
      </c>
      <c r="AO270" s="483"/>
      <c r="AP270" s="484"/>
      <c r="AQ270" s="26"/>
      <c r="AR270" s="26"/>
      <c r="AS270" s="26"/>
      <c r="AT270" s="469"/>
      <c r="AU270" s="469"/>
      <c r="AV270" s="469"/>
      <c r="AW270" s="469"/>
      <c r="AX270" s="27"/>
      <c r="AY270" s="27">
        <f t="shared" si="103"/>
        <v>0</v>
      </c>
      <c r="AZ270" s="27">
        <f t="shared" si="117"/>
        <v>0</v>
      </c>
      <c r="BA270" s="27">
        <f t="shared" si="118"/>
        <v>0</v>
      </c>
      <c r="BB270" s="27">
        <f t="shared" si="104"/>
        <v>0</v>
      </c>
      <c r="BC270" s="27">
        <f t="shared" si="105"/>
        <v>0</v>
      </c>
      <c r="BD270" s="27">
        <f t="shared" si="106"/>
        <v>73442.751574761409</v>
      </c>
      <c r="BE270" s="27">
        <f t="shared" si="107"/>
        <v>11242.958106244252</v>
      </c>
      <c r="BF270" s="27">
        <f t="shared" si="108"/>
        <v>0</v>
      </c>
      <c r="BG270" s="27"/>
      <c r="BH270" s="27"/>
      <c r="BI270" s="65">
        <f>BI267</f>
        <v>1</v>
      </c>
      <c r="BJ270" s="66">
        <f>BJ267</f>
        <v>0.95</v>
      </c>
      <c r="BK270" s="59">
        <f>BK267</f>
        <v>1.1000000000000001</v>
      </c>
      <c r="BL270" s="66">
        <f>BL267</f>
        <v>1.27</v>
      </c>
      <c r="BM270" s="67">
        <f>BM267</f>
        <v>1.27</v>
      </c>
      <c r="BN270" s="61"/>
      <c r="BO270" s="61" t="str">
        <f t="shared" si="119"/>
        <v xml:space="preserve"> </v>
      </c>
      <c r="BP270" s="62" t="str">
        <f t="shared" si="110"/>
        <v xml:space="preserve"> </v>
      </c>
      <c r="BQ270" s="62" t="e">
        <f t="shared" si="111"/>
        <v>#VALUE!</v>
      </c>
      <c r="BR270" s="63">
        <f t="shared" si="112"/>
        <v>1</v>
      </c>
      <c r="BS270" s="64">
        <f t="shared" si="120"/>
        <v>1</v>
      </c>
      <c r="BT270" s="60">
        <f t="shared" si="113"/>
        <v>84685.709681005668</v>
      </c>
      <c r="BU270" s="33"/>
    </row>
    <row r="271" spans="2:73" s="22" customFormat="1" ht="13.5" x14ac:dyDescent="0.15">
      <c r="B271" s="541"/>
      <c r="C271" s="497">
        <v>251</v>
      </c>
      <c r="D271" s="498"/>
      <c r="E271" s="499">
        <f t="shared" si="132"/>
        <v>84685.709681005668</v>
      </c>
      <c r="F271" s="471"/>
      <c r="G271" s="471"/>
      <c r="H271" s="472"/>
      <c r="I271" s="470">
        <f t="shared" si="114"/>
        <v>73503.953867740391</v>
      </c>
      <c r="J271" s="471"/>
      <c r="K271" s="471"/>
      <c r="L271" s="472"/>
      <c r="M271" s="473">
        <f t="shared" si="115"/>
        <v>11181.755813265283</v>
      </c>
      <c r="N271" s="473"/>
      <c r="O271" s="473"/>
      <c r="P271" s="474"/>
      <c r="Q271" s="47">
        <f t="shared" si="116"/>
        <v>13344603.022050599</v>
      </c>
      <c r="R271" s="474"/>
      <c r="S271" s="594"/>
      <c r="T271" s="594"/>
      <c r="U271" s="595"/>
      <c r="V271" s="474"/>
      <c r="W271" s="594"/>
      <c r="X271" s="594"/>
      <c r="Y271" s="595"/>
      <c r="Z271" s="474"/>
      <c r="AA271" s="594"/>
      <c r="AB271" s="594"/>
      <c r="AC271" s="595"/>
      <c r="AD271" s="117">
        <f t="shared" si="122"/>
        <v>0</v>
      </c>
      <c r="AE271" s="477">
        <f t="shared" si="121"/>
        <v>4600716.1519830246</v>
      </c>
      <c r="AF271" s="478"/>
      <c r="AG271" s="478"/>
      <c r="AH271" s="479"/>
      <c r="AI271" s="474">
        <f t="shared" si="101"/>
        <v>13344603.022050599</v>
      </c>
      <c r="AJ271" s="480"/>
      <c r="AK271" s="480"/>
      <c r="AL271" s="480"/>
      <c r="AM271" s="481"/>
      <c r="AN271" s="482">
        <f t="shared" si="102"/>
        <v>1</v>
      </c>
      <c r="AO271" s="483"/>
      <c r="AP271" s="484"/>
      <c r="AQ271" s="26"/>
      <c r="AR271" s="26"/>
      <c r="AS271" s="26"/>
      <c r="AT271" s="469"/>
      <c r="AU271" s="469"/>
      <c r="AV271" s="469"/>
      <c r="AW271" s="469"/>
      <c r="AX271" s="27"/>
      <c r="AY271" s="27">
        <f t="shared" si="103"/>
        <v>0</v>
      </c>
      <c r="AZ271" s="27">
        <f t="shared" si="117"/>
        <v>0</v>
      </c>
      <c r="BA271" s="27">
        <f t="shared" si="118"/>
        <v>0</v>
      </c>
      <c r="BB271" s="27">
        <f t="shared" si="104"/>
        <v>0</v>
      </c>
      <c r="BC271" s="27">
        <f t="shared" si="105"/>
        <v>0</v>
      </c>
      <c r="BD271" s="27">
        <f t="shared" si="106"/>
        <v>73503.953867740391</v>
      </c>
      <c r="BE271" s="27">
        <f t="shared" si="107"/>
        <v>11181.755813265283</v>
      </c>
      <c r="BF271" s="27">
        <f t="shared" si="108"/>
        <v>0</v>
      </c>
      <c r="BG271" s="27"/>
      <c r="BH271" s="27"/>
      <c r="BI271" s="65">
        <f>BI267</f>
        <v>1</v>
      </c>
      <c r="BJ271" s="66">
        <f>BJ267</f>
        <v>0.95</v>
      </c>
      <c r="BK271" s="59">
        <f>BK267</f>
        <v>1.1000000000000001</v>
      </c>
      <c r="BL271" s="66">
        <f>BL267</f>
        <v>1.27</v>
      </c>
      <c r="BM271" s="67">
        <f>BM267</f>
        <v>1.27</v>
      </c>
      <c r="BN271" s="61"/>
      <c r="BO271" s="61" t="str">
        <f t="shared" si="119"/>
        <v xml:space="preserve"> </v>
      </c>
      <c r="BP271" s="62" t="str">
        <f t="shared" si="110"/>
        <v xml:space="preserve"> </v>
      </c>
      <c r="BQ271" s="62" t="e">
        <f t="shared" si="111"/>
        <v>#VALUE!</v>
      </c>
      <c r="BR271" s="63">
        <f t="shared" si="112"/>
        <v>1</v>
      </c>
      <c r="BS271" s="64">
        <f t="shared" si="120"/>
        <v>1</v>
      </c>
      <c r="BT271" s="60">
        <f t="shared" si="113"/>
        <v>84685.709681005668</v>
      </c>
      <c r="BU271" s="33"/>
    </row>
    <row r="272" spans="2:73" s="22" customFormat="1" ht="13.5" x14ac:dyDescent="0.15">
      <c r="B272" s="593"/>
      <c r="C272" s="587">
        <v>252</v>
      </c>
      <c r="D272" s="588"/>
      <c r="E272" s="589">
        <f t="shared" si="132"/>
        <v>84685.709681005668</v>
      </c>
      <c r="F272" s="590"/>
      <c r="G272" s="590"/>
      <c r="H272" s="591"/>
      <c r="I272" s="578">
        <f t="shared" si="114"/>
        <v>73565.207162630162</v>
      </c>
      <c r="J272" s="590"/>
      <c r="K272" s="590"/>
      <c r="L272" s="591"/>
      <c r="M272" s="592">
        <f t="shared" si="115"/>
        <v>11120.502518375499</v>
      </c>
      <c r="N272" s="592"/>
      <c r="O272" s="592"/>
      <c r="P272" s="592"/>
      <c r="Q272" s="47">
        <f t="shared" si="116"/>
        <v>13271037.814887969</v>
      </c>
      <c r="R272" s="578">
        <f>IF((AD266-V266)&lt;0,AD266+Z272,IF(AD266-V266&lt;V266,AD266+Z272,R266))</f>
        <v>0</v>
      </c>
      <c r="S272" s="579"/>
      <c r="T272" s="579"/>
      <c r="U272" s="580"/>
      <c r="V272" s="578">
        <f>IF((AD266-V266)&lt;0,AD266,IF((AD266-V266)&gt;=0,R272-Z272))</f>
        <v>0</v>
      </c>
      <c r="W272" s="579"/>
      <c r="X272" s="579"/>
      <c r="Y272" s="580"/>
      <c r="Z272" s="578">
        <f>IF(AD266&gt;0,AD266*AN272/100/2,0)</f>
        <v>0</v>
      </c>
      <c r="AA272" s="579"/>
      <c r="AB272" s="579"/>
      <c r="AC272" s="580"/>
      <c r="AD272" s="120">
        <f t="shared" si="122"/>
        <v>0</v>
      </c>
      <c r="AE272" s="581">
        <f t="shared" si="121"/>
        <v>4611836.6545014</v>
      </c>
      <c r="AF272" s="582"/>
      <c r="AG272" s="582"/>
      <c r="AH272" s="583"/>
      <c r="AI272" s="474">
        <f t="shared" si="101"/>
        <v>13271037.814887969</v>
      </c>
      <c r="AJ272" s="480"/>
      <c r="AK272" s="480"/>
      <c r="AL272" s="480"/>
      <c r="AM272" s="481"/>
      <c r="AN272" s="584">
        <f t="shared" si="102"/>
        <v>1</v>
      </c>
      <c r="AO272" s="585"/>
      <c r="AP272" s="586"/>
      <c r="AQ272" s="25"/>
      <c r="AR272" s="25"/>
      <c r="AS272" s="25"/>
      <c r="AT272" s="469"/>
      <c r="AU272" s="469"/>
      <c r="AV272" s="469"/>
      <c r="AW272" s="469"/>
      <c r="AX272" s="27"/>
      <c r="AY272" s="27">
        <f t="shared" si="103"/>
        <v>0</v>
      </c>
      <c r="AZ272" s="27">
        <f t="shared" si="117"/>
        <v>0</v>
      </c>
      <c r="BA272" s="27">
        <f t="shared" si="118"/>
        <v>0</v>
      </c>
      <c r="BB272" s="27">
        <f t="shared" si="104"/>
        <v>0</v>
      </c>
      <c r="BC272" s="27">
        <f t="shared" si="105"/>
        <v>0</v>
      </c>
      <c r="BD272" s="27">
        <f t="shared" si="106"/>
        <v>73565.207162630162</v>
      </c>
      <c r="BE272" s="27">
        <f t="shared" si="107"/>
        <v>11120.502518375499</v>
      </c>
      <c r="BF272" s="27">
        <f t="shared" si="108"/>
        <v>0</v>
      </c>
      <c r="BG272" s="27"/>
      <c r="BH272" s="27"/>
      <c r="BI272" s="65">
        <f>BI267</f>
        <v>1</v>
      </c>
      <c r="BJ272" s="66">
        <f>BJ267</f>
        <v>0.95</v>
      </c>
      <c r="BK272" s="59">
        <f>BK267</f>
        <v>1.1000000000000001</v>
      </c>
      <c r="BL272" s="66">
        <f>BL267</f>
        <v>1.27</v>
      </c>
      <c r="BM272" s="67">
        <f>BM267</f>
        <v>1.27</v>
      </c>
      <c r="BN272" s="61"/>
      <c r="BO272" s="61" t="str">
        <f t="shared" si="119"/>
        <v xml:space="preserve"> </v>
      </c>
      <c r="BP272" s="62" t="str">
        <f t="shared" si="110"/>
        <v xml:space="preserve"> </v>
      </c>
      <c r="BQ272" s="62" t="e">
        <f t="shared" si="111"/>
        <v>#VALUE!</v>
      </c>
      <c r="BR272" s="63">
        <f t="shared" si="112"/>
        <v>1</v>
      </c>
      <c r="BS272" s="64">
        <f t="shared" si="120"/>
        <v>1</v>
      </c>
      <c r="BT272" s="60">
        <f t="shared" si="113"/>
        <v>84685.709681005668</v>
      </c>
      <c r="BU272" s="33"/>
    </row>
    <row r="273" spans="2:73" s="22" customFormat="1" ht="13.5" x14ac:dyDescent="0.15">
      <c r="B273" s="562">
        <v>22</v>
      </c>
      <c r="C273" s="565">
        <v>253</v>
      </c>
      <c r="D273" s="566"/>
      <c r="E273" s="567">
        <f t="shared" si="132"/>
        <v>84685.709681005668</v>
      </c>
      <c r="F273" s="533"/>
      <c r="G273" s="533"/>
      <c r="H273" s="534"/>
      <c r="I273" s="568">
        <f t="shared" si="114"/>
        <v>73626.511501932357</v>
      </c>
      <c r="J273" s="569"/>
      <c r="K273" s="569"/>
      <c r="L273" s="570"/>
      <c r="M273" s="571">
        <f t="shared" si="115"/>
        <v>11059.198179073306</v>
      </c>
      <c r="N273" s="571"/>
      <c r="O273" s="571"/>
      <c r="P273" s="571"/>
      <c r="Q273" s="30">
        <f t="shared" si="116"/>
        <v>13197411.303386036</v>
      </c>
      <c r="R273" s="568"/>
      <c r="S273" s="572"/>
      <c r="T273" s="572"/>
      <c r="U273" s="573"/>
      <c r="V273" s="568"/>
      <c r="W273" s="572"/>
      <c r="X273" s="572"/>
      <c r="Y273" s="573"/>
      <c r="Z273" s="568"/>
      <c r="AA273" s="572"/>
      <c r="AB273" s="572"/>
      <c r="AC273" s="573"/>
      <c r="AD273" s="119">
        <f t="shared" si="122"/>
        <v>0</v>
      </c>
      <c r="AE273" s="568">
        <f t="shared" si="121"/>
        <v>4622895.8526804736</v>
      </c>
      <c r="AF273" s="569"/>
      <c r="AG273" s="569"/>
      <c r="AH273" s="570"/>
      <c r="AI273" s="568">
        <f t="shared" si="101"/>
        <v>13197411.303386036</v>
      </c>
      <c r="AJ273" s="569"/>
      <c r="AK273" s="569"/>
      <c r="AL273" s="569"/>
      <c r="AM273" s="574"/>
      <c r="AN273" s="575">
        <f t="shared" si="102"/>
        <v>1</v>
      </c>
      <c r="AO273" s="576"/>
      <c r="AP273" s="577"/>
      <c r="AQ273" s="51"/>
      <c r="AR273" s="51"/>
      <c r="AS273" s="51"/>
      <c r="AT273" s="469"/>
      <c r="AU273" s="469"/>
      <c r="AV273" s="469"/>
      <c r="AW273" s="469"/>
      <c r="AX273" s="27"/>
      <c r="AY273" s="27">
        <f t="shared" si="103"/>
        <v>0</v>
      </c>
      <c r="AZ273" s="27">
        <f t="shared" si="117"/>
        <v>0</v>
      </c>
      <c r="BA273" s="27">
        <f t="shared" si="118"/>
        <v>0</v>
      </c>
      <c r="BB273" s="27">
        <f t="shared" si="104"/>
        <v>0</v>
      </c>
      <c r="BC273" s="27">
        <f t="shared" si="105"/>
        <v>0</v>
      </c>
      <c r="BD273" s="27">
        <f t="shared" si="106"/>
        <v>73626.511501932357</v>
      </c>
      <c r="BE273" s="27">
        <f t="shared" si="107"/>
        <v>11059.198179073306</v>
      </c>
      <c r="BF273" s="27">
        <f t="shared" si="108"/>
        <v>0</v>
      </c>
      <c r="BG273" s="27"/>
      <c r="BH273" s="27"/>
      <c r="BI273" s="72">
        <f t="shared" ref="BI273:BL273" si="134">BI267</f>
        <v>1</v>
      </c>
      <c r="BJ273" s="72">
        <f t="shared" si="134"/>
        <v>0.95</v>
      </c>
      <c r="BK273" s="72">
        <f t="shared" si="134"/>
        <v>1.1000000000000001</v>
      </c>
      <c r="BL273" s="72">
        <f t="shared" si="134"/>
        <v>1.27</v>
      </c>
      <c r="BM273" s="73">
        <f>BM267</f>
        <v>1.27</v>
      </c>
      <c r="BN273" s="61"/>
      <c r="BO273" s="61" t="str">
        <f t="shared" si="119"/>
        <v xml:space="preserve"> </v>
      </c>
      <c r="BP273" s="62" t="str">
        <f t="shared" si="110"/>
        <v xml:space="preserve"> </v>
      </c>
      <c r="BQ273" s="62" t="e">
        <f t="shared" si="111"/>
        <v>#VALUE!</v>
      </c>
      <c r="BR273" s="63">
        <f t="shared" si="112"/>
        <v>1</v>
      </c>
      <c r="BS273" s="64">
        <f t="shared" si="120"/>
        <v>1</v>
      </c>
      <c r="BT273" s="60">
        <f t="shared" si="113"/>
        <v>84685.709681005668</v>
      </c>
      <c r="BU273" s="33"/>
    </row>
    <row r="274" spans="2:73" s="22" customFormat="1" ht="13.5" x14ac:dyDescent="0.15">
      <c r="B274" s="563"/>
      <c r="C274" s="535">
        <v>254</v>
      </c>
      <c r="D274" s="536"/>
      <c r="E274" s="537">
        <f t="shared" si="132"/>
        <v>84685.709681005668</v>
      </c>
      <c r="F274" s="486"/>
      <c r="G274" s="486"/>
      <c r="H274" s="538"/>
      <c r="I274" s="485">
        <f t="shared" si="114"/>
        <v>73687.866928183968</v>
      </c>
      <c r="J274" s="486"/>
      <c r="K274" s="486"/>
      <c r="L274" s="538"/>
      <c r="M274" s="539">
        <f t="shared" si="115"/>
        <v>10997.842752821698</v>
      </c>
      <c r="N274" s="539"/>
      <c r="O274" s="539"/>
      <c r="P274" s="539"/>
      <c r="Q274" s="121">
        <f t="shared" si="116"/>
        <v>13123723.436457852</v>
      </c>
      <c r="R274" s="485"/>
      <c r="S274" s="530"/>
      <c r="T274" s="530"/>
      <c r="U274" s="531"/>
      <c r="V274" s="485"/>
      <c r="W274" s="530"/>
      <c r="X274" s="530"/>
      <c r="Y274" s="531"/>
      <c r="Z274" s="485"/>
      <c r="AA274" s="530"/>
      <c r="AB274" s="530"/>
      <c r="AC274" s="531"/>
      <c r="AD274" s="118">
        <f t="shared" si="122"/>
        <v>0</v>
      </c>
      <c r="AE274" s="532">
        <f t="shared" si="121"/>
        <v>4633893.6954332953</v>
      </c>
      <c r="AF274" s="533"/>
      <c r="AG274" s="533"/>
      <c r="AH274" s="534"/>
      <c r="AI274" s="485">
        <f t="shared" si="101"/>
        <v>13123723.436457852</v>
      </c>
      <c r="AJ274" s="486"/>
      <c r="AK274" s="486"/>
      <c r="AL274" s="486"/>
      <c r="AM274" s="487"/>
      <c r="AN274" s="527">
        <f t="shared" si="102"/>
        <v>1</v>
      </c>
      <c r="AO274" s="528"/>
      <c r="AP274" s="529"/>
      <c r="AQ274" s="26"/>
      <c r="AR274" s="26"/>
      <c r="AS274" s="26"/>
      <c r="AT274" s="469"/>
      <c r="AU274" s="469"/>
      <c r="AV274" s="469"/>
      <c r="AW274" s="469"/>
      <c r="AX274" s="27"/>
      <c r="AY274" s="27">
        <f t="shared" si="103"/>
        <v>0</v>
      </c>
      <c r="AZ274" s="27">
        <f t="shared" si="117"/>
        <v>0</v>
      </c>
      <c r="BA274" s="27">
        <f t="shared" si="118"/>
        <v>0</v>
      </c>
      <c r="BB274" s="27">
        <f t="shared" si="104"/>
        <v>0</v>
      </c>
      <c r="BC274" s="27">
        <f t="shared" si="105"/>
        <v>0</v>
      </c>
      <c r="BD274" s="27">
        <f t="shared" si="106"/>
        <v>73687.866928183968</v>
      </c>
      <c r="BE274" s="27">
        <f t="shared" si="107"/>
        <v>10997.842752821698</v>
      </c>
      <c r="BF274" s="27">
        <f t="shared" si="108"/>
        <v>0</v>
      </c>
      <c r="BG274" s="27"/>
      <c r="BH274" s="27"/>
      <c r="BI274" s="65">
        <f>BI273</f>
        <v>1</v>
      </c>
      <c r="BJ274" s="66">
        <f>BJ273</f>
        <v>0.95</v>
      </c>
      <c r="BK274" s="59">
        <f>BK273</f>
        <v>1.1000000000000001</v>
      </c>
      <c r="BL274" s="66">
        <f>BL273</f>
        <v>1.27</v>
      </c>
      <c r="BM274" s="67">
        <f>BM273</f>
        <v>1.27</v>
      </c>
      <c r="BN274" s="61"/>
      <c r="BO274" s="61" t="str">
        <f t="shared" si="119"/>
        <v xml:space="preserve"> </v>
      </c>
      <c r="BP274" s="62" t="str">
        <f t="shared" si="110"/>
        <v xml:space="preserve"> </v>
      </c>
      <c r="BQ274" s="62" t="e">
        <f t="shared" si="111"/>
        <v>#VALUE!</v>
      </c>
      <c r="BR274" s="63">
        <f t="shared" si="112"/>
        <v>1</v>
      </c>
      <c r="BS274" s="64">
        <f t="shared" si="120"/>
        <v>1</v>
      </c>
      <c r="BT274" s="60">
        <f t="shared" si="113"/>
        <v>84685.709681005668</v>
      </c>
      <c r="BU274" s="33"/>
    </row>
    <row r="275" spans="2:73" s="22" customFormat="1" ht="13.5" x14ac:dyDescent="0.15">
      <c r="B275" s="563"/>
      <c r="C275" s="535">
        <v>255</v>
      </c>
      <c r="D275" s="536"/>
      <c r="E275" s="537">
        <f t="shared" si="132"/>
        <v>84685.709681005668</v>
      </c>
      <c r="F275" s="486"/>
      <c r="G275" s="486"/>
      <c r="H275" s="538"/>
      <c r="I275" s="485">
        <f t="shared" si="114"/>
        <v>73749.273483957455</v>
      </c>
      <c r="J275" s="486"/>
      <c r="K275" s="486"/>
      <c r="L275" s="538"/>
      <c r="M275" s="539">
        <f t="shared" si="115"/>
        <v>10936.436197048211</v>
      </c>
      <c r="N275" s="539"/>
      <c r="O275" s="539"/>
      <c r="P275" s="539"/>
      <c r="Q275" s="121">
        <f t="shared" si="116"/>
        <v>13049974.162973894</v>
      </c>
      <c r="R275" s="485"/>
      <c r="S275" s="530"/>
      <c r="T275" s="530"/>
      <c r="U275" s="531"/>
      <c r="V275" s="485"/>
      <c r="W275" s="530"/>
      <c r="X275" s="530"/>
      <c r="Y275" s="531"/>
      <c r="Z275" s="485"/>
      <c r="AA275" s="530"/>
      <c r="AB275" s="530"/>
      <c r="AC275" s="531"/>
      <c r="AD275" s="118">
        <f t="shared" si="122"/>
        <v>0</v>
      </c>
      <c r="AE275" s="532">
        <f t="shared" si="121"/>
        <v>4644830.1316303434</v>
      </c>
      <c r="AF275" s="533"/>
      <c r="AG275" s="533"/>
      <c r="AH275" s="534"/>
      <c r="AI275" s="485">
        <f t="shared" si="101"/>
        <v>13049974.162973894</v>
      </c>
      <c r="AJ275" s="486"/>
      <c r="AK275" s="486"/>
      <c r="AL275" s="486"/>
      <c r="AM275" s="487"/>
      <c r="AN275" s="527">
        <f t="shared" si="102"/>
        <v>1</v>
      </c>
      <c r="AO275" s="528"/>
      <c r="AP275" s="529"/>
      <c r="AQ275" s="26"/>
      <c r="AR275" s="26"/>
      <c r="AS275" s="26"/>
      <c r="AT275" s="469"/>
      <c r="AU275" s="469"/>
      <c r="AV275" s="469"/>
      <c r="AW275" s="469"/>
      <c r="AX275" s="27"/>
      <c r="AY275" s="27">
        <f t="shared" si="103"/>
        <v>0</v>
      </c>
      <c r="AZ275" s="27">
        <f t="shared" si="117"/>
        <v>0</v>
      </c>
      <c r="BA275" s="27">
        <f t="shared" si="118"/>
        <v>0</v>
      </c>
      <c r="BB275" s="27">
        <f t="shared" si="104"/>
        <v>0</v>
      </c>
      <c r="BC275" s="27">
        <f t="shared" si="105"/>
        <v>0</v>
      </c>
      <c r="BD275" s="27">
        <f t="shared" si="106"/>
        <v>73749.273483957455</v>
      </c>
      <c r="BE275" s="27">
        <f t="shared" si="107"/>
        <v>10936.436197048211</v>
      </c>
      <c r="BF275" s="27">
        <f t="shared" si="108"/>
        <v>0</v>
      </c>
      <c r="BG275" s="27"/>
      <c r="BH275" s="27"/>
      <c r="BI275" s="65">
        <f>BI273</f>
        <v>1</v>
      </c>
      <c r="BJ275" s="66">
        <f>BJ273</f>
        <v>0.95</v>
      </c>
      <c r="BK275" s="59">
        <f>BK273</f>
        <v>1.1000000000000001</v>
      </c>
      <c r="BL275" s="66">
        <f>BL273</f>
        <v>1.27</v>
      </c>
      <c r="BM275" s="67">
        <f>BM273</f>
        <v>1.27</v>
      </c>
      <c r="BN275" s="61"/>
      <c r="BO275" s="61" t="str">
        <f t="shared" si="119"/>
        <v xml:space="preserve"> </v>
      </c>
      <c r="BP275" s="62" t="str">
        <f t="shared" si="110"/>
        <v xml:space="preserve"> </v>
      </c>
      <c r="BQ275" s="62" t="e">
        <f t="shared" si="111"/>
        <v>#VALUE!</v>
      </c>
      <c r="BR275" s="63">
        <f t="shared" si="112"/>
        <v>1</v>
      </c>
      <c r="BS275" s="64">
        <f t="shared" si="120"/>
        <v>1</v>
      </c>
      <c r="BT275" s="60">
        <f t="shared" si="113"/>
        <v>84685.709681005668</v>
      </c>
      <c r="BU275" s="33"/>
    </row>
    <row r="276" spans="2:73" s="22" customFormat="1" ht="13.5" x14ac:dyDescent="0.15">
      <c r="B276" s="563"/>
      <c r="C276" s="535">
        <v>256</v>
      </c>
      <c r="D276" s="536"/>
      <c r="E276" s="537">
        <f t="shared" si="132"/>
        <v>84685.709681005668</v>
      </c>
      <c r="F276" s="486"/>
      <c r="G276" s="486"/>
      <c r="H276" s="538"/>
      <c r="I276" s="485">
        <f t="shared" si="114"/>
        <v>73810.731211860752</v>
      </c>
      <c r="J276" s="486"/>
      <c r="K276" s="486"/>
      <c r="L276" s="538"/>
      <c r="M276" s="539">
        <f t="shared" si="115"/>
        <v>10874.978469144911</v>
      </c>
      <c r="N276" s="539"/>
      <c r="O276" s="539"/>
      <c r="P276" s="539"/>
      <c r="Q276" s="121">
        <f t="shared" si="116"/>
        <v>12976163.431762032</v>
      </c>
      <c r="R276" s="485"/>
      <c r="S276" s="530"/>
      <c r="T276" s="530"/>
      <c r="U276" s="531"/>
      <c r="V276" s="485"/>
      <c r="W276" s="530"/>
      <c r="X276" s="530"/>
      <c r="Y276" s="531"/>
      <c r="Z276" s="485"/>
      <c r="AA276" s="530"/>
      <c r="AB276" s="530"/>
      <c r="AC276" s="531"/>
      <c r="AD276" s="118">
        <f t="shared" si="122"/>
        <v>0</v>
      </c>
      <c r="AE276" s="532">
        <f t="shared" si="121"/>
        <v>4655705.1100994879</v>
      </c>
      <c r="AF276" s="533"/>
      <c r="AG276" s="533"/>
      <c r="AH276" s="534"/>
      <c r="AI276" s="485">
        <f t="shared" si="101"/>
        <v>12976163.431762032</v>
      </c>
      <c r="AJ276" s="486"/>
      <c r="AK276" s="486"/>
      <c r="AL276" s="486"/>
      <c r="AM276" s="487"/>
      <c r="AN276" s="527">
        <f t="shared" si="102"/>
        <v>1</v>
      </c>
      <c r="AO276" s="528"/>
      <c r="AP276" s="529"/>
      <c r="AQ276" s="26"/>
      <c r="AR276" s="26"/>
      <c r="AS276" s="26"/>
      <c r="AT276" s="469"/>
      <c r="AU276" s="469"/>
      <c r="AV276" s="469"/>
      <c r="AW276" s="469"/>
      <c r="AX276" s="27"/>
      <c r="AY276" s="27">
        <f t="shared" si="103"/>
        <v>0</v>
      </c>
      <c r="AZ276" s="27">
        <f t="shared" si="117"/>
        <v>0</v>
      </c>
      <c r="BA276" s="27">
        <f t="shared" si="118"/>
        <v>0</v>
      </c>
      <c r="BB276" s="27">
        <f t="shared" si="104"/>
        <v>0</v>
      </c>
      <c r="BC276" s="27">
        <f t="shared" si="105"/>
        <v>0</v>
      </c>
      <c r="BD276" s="27">
        <f t="shared" si="106"/>
        <v>73810.731211860752</v>
      </c>
      <c r="BE276" s="27">
        <f t="shared" si="107"/>
        <v>10874.978469144911</v>
      </c>
      <c r="BF276" s="27">
        <f t="shared" si="108"/>
        <v>0</v>
      </c>
      <c r="BG276" s="27"/>
      <c r="BH276" s="27"/>
      <c r="BI276" s="65">
        <f>BI273</f>
        <v>1</v>
      </c>
      <c r="BJ276" s="66">
        <f>BJ273</f>
        <v>0.95</v>
      </c>
      <c r="BK276" s="59">
        <f>BK273</f>
        <v>1.1000000000000001</v>
      </c>
      <c r="BL276" s="66">
        <f>BL273</f>
        <v>1.27</v>
      </c>
      <c r="BM276" s="67">
        <f>BM273</f>
        <v>1.27</v>
      </c>
      <c r="BN276" s="61"/>
      <c r="BO276" s="61" t="str">
        <f t="shared" si="119"/>
        <v xml:space="preserve"> </v>
      </c>
      <c r="BP276" s="62" t="str">
        <f t="shared" si="110"/>
        <v xml:space="preserve"> </v>
      </c>
      <c r="BQ276" s="62" t="e">
        <f t="shared" si="111"/>
        <v>#VALUE!</v>
      </c>
      <c r="BR276" s="63">
        <f t="shared" si="112"/>
        <v>1</v>
      </c>
      <c r="BS276" s="64">
        <f t="shared" si="120"/>
        <v>1</v>
      </c>
      <c r="BT276" s="60">
        <f t="shared" si="113"/>
        <v>84685.709681005668</v>
      </c>
      <c r="BU276" s="33"/>
    </row>
    <row r="277" spans="2:73" s="22" customFormat="1" ht="13.5" x14ac:dyDescent="0.15">
      <c r="B277" s="563"/>
      <c r="C277" s="535">
        <v>257</v>
      </c>
      <c r="D277" s="536"/>
      <c r="E277" s="537">
        <f t="shared" si="132"/>
        <v>84685.709681005668</v>
      </c>
      <c r="F277" s="486"/>
      <c r="G277" s="486"/>
      <c r="H277" s="538"/>
      <c r="I277" s="485">
        <f t="shared" si="114"/>
        <v>73872.240154537314</v>
      </c>
      <c r="J277" s="486"/>
      <c r="K277" s="486"/>
      <c r="L277" s="538"/>
      <c r="M277" s="539">
        <f t="shared" si="115"/>
        <v>10813.46952646836</v>
      </c>
      <c r="N277" s="539"/>
      <c r="O277" s="539"/>
      <c r="P277" s="539"/>
      <c r="Q277" s="121">
        <f t="shared" si="116"/>
        <v>12902291.191607496</v>
      </c>
      <c r="R277" s="485"/>
      <c r="S277" s="530"/>
      <c r="T277" s="530"/>
      <c r="U277" s="531"/>
      <c r="V277" s="485"/>
      <c r="W277" s="530"/>
      <c r="X277" s="530"/>
      <c r="Y277" s="531"/>
      <c r="Z277" s="485"/>
      <c r="AA277" s="530"/>
      <c r="AB277" s="530"/>
      <c r="AC277" s="531"/>
      <c r="AD277" s="118">
        <f t="shared" si="122"/>
        <v>0</v>
      </c>
      <c r="AE277" s="532">
        <f t="shared" si="121"/>
        <v>4666518.5796259567</v>
      </c>
      <c r="AF277" s="533"/>
      <c r="AG277" s="533"/>
      <c r="AH277" s="534"/>
      <c r="AI277" s="485">
        <f t="shared" ref="AI277:AI340" si="135">Q277+AD277</f>
        <v>12902291.191607496</v>
      </c>
      <c r="AJ277" s="486"/>
      <c r="AK277" s="486"/>
      <c r="AL277" s="486"/>
      <c r="AM277" s="487"/>
      <c r="AN277" s="527">
        <f t="shared" ref="AN277:AN340" si="136">BS277</f>
        <v>1</v>
      </c>
      <c r="AO277" s="528"/>
      <c r="AP277" s="529"/>
      <c r="AQ277" s="26"/>
      <c r="AR277" s="26"/>
      <c r="AS277" s="26"/>
      <c r="AT277" s="469"/>
      <c r="AU277" s="469"/>
      <c r="AV277" s="469"/>
      <c r="AW277" s="469"/>
      <c r="AX277" s="27"/>
      <c r="AY277" s="27">
        <f t="shared" ref="AY277:AY340" si="137">IF($AK$5=C277,1,0)</f>
        <v>0</v>
      </c>
      <c r="AZ277" s="27">
        <f t="shared" si="117"/>
        <v>0</v>
      </c>
      <c r="BA277" s="27">
        <f t="shared" si="118"/>
        <v>0</v>
      </c>
      <c r="BB277" s="27">
        <f t="shared" ref="BB277:BB340" si="138">AZ277-BA277</f>
        <v>0</v>
      </c>
      <c r="BC277" s="27">
        <f t="shared" ref="BC277:BC340" si="139">IF(BA277&gt;0,BE277,0)</f>
        <v>0</v>
      </c>
      <c r="BD277" s="27">
        <f t="shared" ref="BD277:BD340" si="140">I277</f>
        <v>73872.240154537314</v>
      </c>
      <c r="BE277" s="27">
        <f t="shared" ref="BE277:BE340" si="141">M277</f>
        <v>10813.46952646836</v>
      </c>
      <c r="BF277" s="27">
        <f t="shared" ref="BF277:BF340" si="142">IF(BC277&gt;0,1,0)</f>
        <v>0</v>
      </c>
      <c r="BG277" s="27"/>
      <c r="BH277" s="27"/>
      <c r="BI277" s="65">
        <f>BI273</f>
        <v>1</v>
      </c>
      <c r="BJ277" s="66">
        <f>BJ273</f>
        <v>0.95</v>
      </c>
      <c r="BK277" s="59">
        <f>BK273</f>
        <v>1.1000000000000001</v>
      </c>
      <c r="BL277" s="66">
        <f>BL273</f>
        <v>1.27</v>
      </c>
      <c r="BM277" s="67">
        <f>BM273</f>
        <v>1.27</v>
      </c>
      <c r="BN277" s="61"/>
      <c r="BO277" s="61" t="str">
        <f t="shared" si="119"/>
        <v xml:space="preserve"> </v>
      </c>
      <c r="BP277" s="62" t="str">
        <f t="shared" ref="BP277:BP340" si="143">IF(BN277=0," ",M277-BO277)</f>
        <v xml:space="preserve"> </v>
      </c>
      <c r="BQ277" s="62" t="e">
        <f t="shared" ref="BQ277:BQ340" si="144">I277+BP277</f>
        <v>#VALUE!</v>
      </c>
      <c r="BR277" s="63">
        <f t="shared" ref="BR277:BR340" si="145">IF($V$1=1,BI277,IF($V$1=2,BJ277,IF($V$1=3,BK277,IF($V$1=4,BL277,IF($V$1=5,BM277)))))</f>
        <v>1</v>
      </c>
      <c r="BS277" s="64">
        <f t="shared" si="120"/>
        <v>1</v>
      </c>
      <c r="BT277" s="60">
        <f t="shared" ref="BT277:BT340" si="146">IF(E277=0,NA(),E277)</f>
        <v>84685.709681005668</v>
      </c>
      <c r="BU277" s="33"/>
    </row>
    <row r="278" spans="2:73" s="22" customFormat="1" ht="13.5" x14ac:dyDescent="0.15">
      <c r="B278" s="563"/>
      <c r="C278" s="535">
        <v>258</v>
      </c>
      <c r="D278" s="536"/>
      <c r="E278" s="537">
        <f t="shared" si="132"/>
        <v>84685.709681005668</v>
      </c>
      <c r="F278" s="486"/>
      <c r="G278" s="486"/>
      <c r="H278" s="538"/>
      <c r="I278" s="485">
        <f t="shared" ref="I278:I341" si="147">IF(Q277&lt;E277,Q277,IF((Q277-(E278-M278))&lt;(E278-M278),Q277+M278,E278-M278))</f>
        <v>73933.800354666091</v>
      </c>
      <c r="J278" s="486"/>
      <c r="K278" s="486"/>
      <c r="L278" s="538"/>
      <c r="M278" s="539">
        <f t="shared" ref="M278:M341" si="148">IF(Q277&gt;0,Q277*AN278/100/12,0)</f>
        <v>10751.909326339579</v>
      </c>
      <c r="N278" s="539"/>
      <c r="O278" s="539"/>
      <c r="P278" s="539"/>
      <c r="Q278" s="121">
        <f t="shared" ref="Q278:Q341" si="149">IF((Q277-I278)&lt;0,0,Q277-I278-AT278)</f>
        <v>12828357.391252829</v>
      </c>
      <c r="R278" s="559">
        <f>IF((AD272-V272)&lt;0,AD272+Z278,IF(AD272-V272&lt;V272,AD272+Z278,R272))</f>
        <v>0</v>
      </c>
      <c r="S278" s="560"/>
      <c r="T278" s="560"/>
      <c r="U278" s="561"/>
      <c r="V278" s="485">
        <f>IF((AD272-V272)&lt;0,AD272,IF((AD272-V272)&gt;=0,R278-Z278))</f>
        <v>0</v>
      </c>
      <c r="W278" s="530"/>
      <c r="X278" s="530"/>
      <c r="Y278" s="531"/>
      <c r="Z278" s="485">
        <f>IF(AD272&gt;0,AD272*AN278/100/2,0)</f>
        <v>0</v>
      </c>
      <c r="AA278" s="530"/>
      <c r="AB278" s="530"/>
      <c r="AC278" s="531"/>
      <c r="AD278" s="118">
        <f t="shared" si="122"/>
        <v>0</v>
      </c>
      <c r="AE278" s="532">
        <f t="shared" si="121"/>
        <v>4677270.4889522959</v>
      </c>
      <c r="AF278" s="533"/>
      <c r="AG278" s="533"/>
      <c r="AH278" s="534"/>
      <c r="AI278" s="485">
        <f t="shared" si="135"/>
        <v>12828357.391252829</v>
      </c>
      <c r="AJ278" s="486"/>
      <c r="AK278" s="486"/>
      <c r="AL278" s="486"/>
      <c r="AM278" s="487"/>
      <c r="AN278" s="527">
        <f t="shared" si="136"/>
        <v>1</v>
      </c>
      <c r="AO278" s="528"/>
      <c r="AP278" s="529"/>
      <c r="AQ278" s="26"/>
      <c r="AR278" s="26"/>
      <c r="AS278" s="26"/>
      <c r="AT278" s="469"/>
      <c r="AU278" s="469"/>
      <c r="AV278" s="469"/>
      <c r="AW278" s="469"/>
      <c r="AX278" s="27"/>
      <c r="AY278" s="27">
        <f t="shared" si="137"/>
        <v>0</v>
      </c>
      <c r="AZ278" s="27">
        <f t="shared" ref="AZ278:AZ341" si="150">IF(AY277=1,$AK$4,IF(AZ277&gt;0,BB277,0))</f>
        <v>0</v>
      </c>
      <c r="BA278" s="27">
        <f t="shared" ref="BA278:BA341" si="151">IF(AY277=1,BD278,IF(AZ278&gt;0,BD278,0))</f>
        <v>0</v>
      </c>
      <c r="BB278" s="27">
        <f t="shared" si="138"/>
        <v>0</v>
      </c>
      <c r="BC278" s="27">
        <f t="shared" si="139"/>
        <v>0</v>
      </c>
      <c r="BD278" s="27">
        <f t="shared" si="140"/>
        <v>73933.800354666091</v>
      </c>
      <c r="BE278" s="27">
        <f t="shared" si="141"/>
        <v>10751.909326339579</v>
      </c>
      <c r="BF278" s="27">
        <f t="shared" si="142"/>
        <v>0</v>
      </c>
      <c r="BG278" s="27"/>
      <c r="BH278" s="27"/>
      <c r="BI278" s="65">
        <f>BI273</f>
        <v>1</v>
      </c>
      <c r="BJ278" s="66">
        <f>BJ273</f>
        <v>0.95</v>
      </c>
      <c r="BK278" s="59">
        <f>BK273</f>
        <v>1.1000000000000001</v>
      </c>
      <c r="BL278" s="66">
        <f>BL273</f>
        <v>1.27</v>
      </c>
      <c r="BM278" s="67">
        <f>BM273</f>
        <v>1.27</v>
      </c>
      <c r="BN278" s="61"/>
      <c r="BO278" s="61" t="str">
        <f t="shared" ref="BO278:BO341" si="152">IF(BN278=0," ",M278-(AI277-BN278)*AN278/100/12)</f>
        <v xml:space="preserve"> </v>
      </c>
      <c r="BP278" s="62" t="str">
        <f t="shared" si="143"/>
        <v xml:space="preserve"> </v>
      </c>
      <c r="BQ278" s="62" t="e">
        <f t="shared" si="144"/>
        <v>#VALUE!</v>
      </c>
      <c r="BR278" s="63">
        <f t="shared" si="145"/>
        <v>1</v>
      </c>
      <c r="BS278" s="64">
        <f t="shared" ref="BS278:BS341" si="153">IF(AI277=0,NA(),BR278)</f>
        <v>1</v>
      </c>
      <c r="BT278" s="60">
        <f t="shared" si="146"/>
        <v>84685.709681005668</v>
      </c>
      <c r="BU278" s="33"/>
    </row>
    <row r="279" spans="2:73" s="22" customFormat="1" ht="13.5" x14ac:dyDescent="0.15">
      <c r="B279" s="563"/>
      <c r="C279" s="535">
        <v>259</v>
      </c>
      <c r="D279" s="536"/>
      <c r="E279" s="537">
        <f t="shared" si="132"/>
        <v>84685.709681005668</v>
      </c>
      <c r="F279" s="486"/>
      <c r="G279" s="486"/>
      <c r="H279" s="538"/>
      <c r="I279" s="485">
        <f t="shared" si="147"/>
        <v>73995.41185496164</v>
      </c>
      <c r="J279" s="486"/>
      <c r="K279" s="486"/>
      <c r="L279" s="538"/>
      <c r="M279" s="539">
        <f t="shared" si="148"/>
        <v>10690.297826044023</v>
      </c>
      <c r="N279" s="539"/>
      <c r="O279" s="539"/>
      <c r="P279" s="539"/>
      <c r="Q279" s="121">
        <f t="shared" si="149"/>
        <v>12754361.979397867</v>
      </c>
      <c r="R279" s="485"/>
      <c r="S279" s="530"/>
      <c r="T279" s="530"/>
      <c r="U279" s="531"/>
      <c r="V279" s="485"/>
      <c r="W279" s="530"/>
      <c r="X279" s="530"/>
      <c r="Y279" s="531"/>
      <c r="Z279" s="485"/>
      <c r="AA279" s="530"/>
      <c r="AB279" s="530"/>
      <c r="AC279" s="531"/>
      <c r="AD279" s="118">
        <f t="shared" si="122"/>
        <v>0</v>
      </c>
      <c r="AE279" s="532">
        <f t="shared" si="121"/>
        <v>4687960.7867783401</v>
      </c>
      <c r="AF279" s="533"/>
      <c r="AG279" s="533"/>
      <c r="AH279" s="534"/>
      <c r="AI279" s="485">
        <f t="shared" si="135"/>
        <v>12754361.979397867</v>
      </c>
      <c r="AJ279" s="486"/>
      <c r="AK279" s="486"/>
      <c r="AL279" s="486"/>
      <c r="AM279" s="487"/>
      <c r="AN279" s="527">
        <f t="shared" si="136"/>
        <v>1</v>
      </c>
      <c r="AO279" s="528"/>
      <c r="AP279" s="529"/>
      <c r="AQ279" s="26"/>
      <c r="AR279" s="26"/>
      <c r="AS279" s="26"/>
      <c r="AT279" s="469"/>
      <c r="AU279" s="469"/>
      <c r="AV279" s="469"/>
      <c r="AW279" s="469"/>
      <c r="AX279" s="27"/>
      <c r="AY279" s="27">
        <f t="shared" si="137"/>
        <v>0</v>
      </c>
      <c r="AZ279" s="27">
        <f t="shared" si="150"/>
        <v>0</v>
      </c>
      <c r="BA279" s="27">
        <f t="shared" si="151"/>
        <v>0</v>
      </c>
      <c r="BB279" s="27">
        <f t="shared" si="138"/>
        <v>0</v>
      </c>
      <c r="BC279" s="27">
        <f t="shared" si="139"/>
        <v>0</v>
      </c>
      <c r="BD279" s="27">
        <f t="shared" si="140"/>
        <v>73995.41185496164</v>
      </c>
      <c r="BE279" s="27">
        <f t="shared" si="141"/>
        <v>10690.297826044023</v>
      </c>
      <c r="BF279" s="27">
        <f t="shared" si="142"/>
        <v>0</v>
      </c>
      <c r="BG279" s="27"/>
      <c r="BH279" s="27"/>
      <c r="BI279" s="72">
        <f t="shared" ref="BI279:BL279" si="154">BI273</f>
        <v>1</v>
      </c>
      <c r="BJ279" s="72">
        <f t="shared" si="154"/>
        <v>0.95</v>
      </c>
      <c r="BK279" s="72">
        <f t="shared" si="154"/>
        <v>1.1000000000000001</v>
      </c>
      <c r="BL279" s="72">
        <f t="shared" si="154"/>
        <v>1.27</v>
      </c>
      <c r="BM279" s="73">
        <f>BM273</f>
        <v>1.27</v>
      </c>
      <c r="BN279" s="61"/>
      <c r="BO279" s="61" t="str">
        <f t="shared" si="152"/>
        <v xml:space="preserve"> </v>
      </c>
      <c r="BP279" s="62" t="str">
        <f t="shared" si="143"/>
        <v xml:space="preserve"> </v>
      </c>
      <c r="BQ279" s="62" t="e">
        <f t="shared" si="144"/>
        <v>#VALUE!</v>
      </c>
      <c r="BR279" s="63">
        <f t="shared" si="145"/>
        <v>1</v>
      </c>
      <c r="BS279" s="64">
        <f t="shared" si="153"/>
        <v>1</v>
      </c>
      <c r="BT279" s="60">
        <f t="shared" si="146"/>
        <v>84685.709681005668</v>
      </c>
      <c r="BU279" s="33"/>
    </row>
    <row r="280" spans="2:73" s="22" customFormat="1" ht="13.5" x14ac:dyDescent="0.15">
      <c r="B280" s="563"/>
      <c r="C280" s="535">
        <v>260</v>
      </c>
      <c r="D280" s="536"/>
      <c r="E280" s="537">
        <f t="shared" si="132"/>
        <v>84685.709681005668</v>
      </c>
      <c r="F280" s="486"/>
      <c r="G280" s="486"/>
      <c r="H280" s="538"/>
      <c r="I280" s="485">
        <f t="shared" si="147"/>
        <v>74057.07469817411</v>
      </c>
      <c r="J280" s="486"/>
      <c r="K280" s="486"/>
      <c r="L280" s="538"/>
      <c r="M280" s="539">
        <f t="shared" si="148"/>
        <v>10628.634982831556</v>
      </c>
      <c r="N280" s="539"/>
      <c r="O280" s="539"/>
      <c r="P280" s="539"/>
      <c r="Q280" s="121">
        <f t="shared" si="149"/>
        <v>12680304.904699693</v>
      </c>
      <c r="R280" s="485"/>
      <c r="S280" s="530"/>
      <c r="T280" s="530"/>
      <c r="U280" s="531"/>
      <c r="V280" s="485"/>
      <c r="W280" s="530"/>
      <c r="X280" s="530"/>
      <c r="Y280" s="531"/>
      <c r="Z280" s="485"/>
      <c r="AA280" s="530"/>
      <c r="AB280" s="530"/>
      <c r="AC280" s="531"/>
      <c r="AD280" s="118">
        <f t="shared" si="122"/>
        <v>0</v>
      </c>
      <c r="AE280" s="532">
        <f t="shared" si="121"/>
        <v>4698589.4217611719</v>
      </c>
      <c r="AF280" s="533"/>
      <c r="AG280" s="533"/>
      <c r="AH280" s="534"/>
      <c r="AI280" s="485">
        <f t="shared" si="135"/>
        <v>12680304.904699693</v>
      </c>
      <c r="AJ280" s="486"/>
      <c r="AK280" s="486"/>
      <c r="AL280" s="486"/>
      <c r="AM280" s="487"/>
      <c r="AN280" s="527">
        <f t="shared" si="136"/>
        <v>1</v>
      </c>
      <c r="AO280" s="528"/>
      <c r="AP280" s="529"/>
      <c r="AQ280" s="26"/>
      <c r="AR280" s="26"/>
      <c r="AS280" s="26"/>
      <c r="AT280" s="469"/>
      <c r="AU280" s="469"/>
      <c r="AV280" s="469"/>
      <c r="AW280" s="469"/>
      <c r="AX280" s="27"/>
      <c r="AY280" s="27">
        <f t="shared" si="137"/>
        <v>0</v>
      </c>
      <c r="AZ280" s="27">
        <f t="shared" si="150"/>
        <v>0</v>
      </c>
      <c r="BA280" s="27">
        <f t="shared" si="151"/>
        <v>0</v>
      </c>
      <c r="BB280" s="27">
        <f t="shared" si="138"/>
        <v>0</v>
      </c>
      <c r="BC280" s="27">
        <f t="shared" si="139"/>
        <v>0</v>
      </c>
      <c r="BD280" s="27">
        <f t="shared" si="140"/>
        <v>74057.07469817411</v>
      </c>
      <c r="BE280" s="27">
        <f t="shared" si="141"/>
        <v>10628.634982831556</v>
      </c>
      <c r="BF280" s="27">
        <f t="shared" si="142"/>
        <v>0</v>
      </c>
      <c r="BG280" s="27"/>
      <c r="BH280" s="27"/>
      <c r="BI280" s="65">
        <f>BI279</f>
        <v>1</v>
      </c>
      <c r="BJ280" s="66">
        <f>BJ279</f>
        <v>0.95</v>
      </c>
      <c r="BK280" s="59">
        <f>BK279</f>
        <v>1.1000000000000001</v>
      </c>
      <c r="BL280" s="66">
        <f>BL279</f>
        <v>1.27</v>
      </c>
      <c r="BM280" s="67">
        <f>BM279</f>
        <v>1.27</v>
      </c>
      <c r="BN280" s="61"/>
      <c r="BO280" s="61" t="str">
        <f t="shared" si="152"/>
        <v xml:space="preserve"> </v>
      </c>
      <c r="BP280" s="62" t="str">
        <f t="shared" si="143"/>
        <v xml:space="preserve"> </v>
      </c>
      <c r="BQ280" s="62" t="e">
        <f t="shared" si="144"/>
        <v>#VALUE!</v>
      </c>
      <c r="BR280" s="63">
        <f t="shared" si="145"/>
        <v>1</v>
      </c>
      <c r="BS280" s="64">
        <f t="shared" si="153"/>
        <v>1</v>
      </c>
      <c r="BT280" s="60">
        <f t="shared" si="146"/>
        <v>84685.709681005668</v>
      </c>
      <c r="BU280" s="33"/>
    </row>
    <row r="281" spans="2:73" s="22" customFormat="1" ht="13.5" x14ac:dyDescent="0.15">
      <c r="B281" s="563"/>
      <c r="C281" s="535">
        <v>261</v>
      </c>
      <c r="D281" s="536"/>
      <c r="E281" s="537">
        <f t="shared" si="132"/>
        <v>84685.709681005668</v>
      </c>
      <c r="F281" s="486"/>
      <c r="G281" s="486"/>
      <c r="H281" s="538"/>
      <c r="I281" s="485">
        <f t="shared" si="147"/>
        <v>74118.788927089263</v>
      </c>
      <c r="J281" s="486"/>
      <c r="K281" s="486"/>
      <c r="L281" s="538"/>
      <c r="M281" s="539">
        <f t="shared" si="148"/>
        <v>10566.920753916411</v>
      </c>
      <c r="N281" s="539"/>
      <c r="O281" s="539"/>
      <c r="P281" s="539"/>
      <c r="Q281" s="121">
        <f t="shared" si="149"/>
        <v>12606186.115772603</v>
      </c>
      <c r="R281" s="485"/>
      <c r="S281" s="530"/>
      <c r="T281" s="530"/>
      <c r="U281" s="531"/>
      <c r="V281" s="485"/>
      <c r="W281" s="530"/>
      <c r="X281" s="530"/>
      <c r="Y281" s="531"/>
      <c r="Z281" s="485"/>
      <c r="AA281" s="530"/>
      <c r="AB281" s="530"/>
      <c r="AC281" s="531"/>
      <c r="AD281" s="118">
        <f t="shared" si="122"/>
        <v>0</v>
      </c>
      <c r="AE281" s="532">
        <f t="shared" si="121"/>
        <v>4709156.3425150886</v>
      </c>
      <c r="AF281" s="533"/>
      <c r="AG281" s="533"/>
      <c r="AH281" s="534"/>
      <c r="AI281" s="485">
        <f t="shared" si="135"/>
        <v>12606186.115772603</v>
      </c>
      <c r="AJ281" s="486"/>
      <c r="AK281" s="486"/>
      <c r="AL281" s="486"/>
      <c r="AM281" s="487"/>
      <c r="AN281" s="527">
        <f t="shared" si="136"/>
        <v>1</v>
      </c>
      <c r="AO281" s="528"/>
      <c r="AP281" s="529"/>
      <c r="AQ281" s="26"/>
      <c r="AR281" s="26"/>
      <c r="AS281" s="26"/>
      <c r="AT281" s="469"/>
      <c r="AU281" s="469"/>
      <c r="AV281" s="469"/>
      <c r="AW281" s="469"/>
      <c r="AX281" s="27"/>
      <c r="AY281" s="27">
        <f t="shared" si="137"/>
        <v>0</v>
      </c>
      <c r="AZ281" s="27">
        <f t="shared" si="150"/>
        <v>0</v>
      </c>
      <c r="BA281" s="27">
        <f t="shared" si="151"/>
        <v>0</v>
      </c>
      <c r="BB281" s="27">
        <f t="shared" si="138"/>
        <v>0</v>
      </c>
      <c r="BC281" s="27">
        <f t="shared" si="139"/>
        <v>0</v>
      </c>
      <c r="BD281" s="27">
        <f t="shared" si="140"/>
        <v>74118.788927089263</v>
      </c>
      <c r="BE281" s="27">
        <f t="shared" si="141"/>
        <v>10566.920753916411</v>
      </c>
      <c r="BF281" s="27">
        <f t="shared" si="142"/>
        <v>0</v>
      </c>
      <c r="BG281" s="27"/>
      <c r="BH281" s="27"/>
      <c r="BI281" s="65">
        <f>BI279</f>
        <v>1</v>
      </c>
      <c r="BJ281" s="66">
        <f>BJ279</f>
        <v>0.95</v>
      </c>
      <c r="BK281" s="59">
        <f>BK279</f>
        <v>1.1000000000000001</v>
      </c>
      <c r="BL281" s="66">
        <f>BL279</f>
        <v>1.27</v>
      </c>
      <c r="BM281" s="67">
        <f>BM279</f>
        <v>1.27</v>
      </c>
      <c r="BN281" s="61"/>
      <c r="BO281" s="61" t="str">
        <f t="shared" si="152"/>
        <v xml:space="preserve"> </v>
      </c>
      <c r="BP281" s="62" t="str">
        <f t="shared" si="143"/>
        <v xml:space="preserve"> </v>
      </c>
      <c r="BQ281" s="62" t="e">
        <f t="shared" si="144"/>
        <v>#VALUE!</v>
      </c>
      <c r="BR281" s="63">
        <f t="shared" si="145"/>
        <v>1</v>
      </c>
      <c r="BS281" s="64">
        <f t="shared" si="153"/>
        <v>1</v>
      </c>
      <c r="BT281" s="60">
        <f t="shared" si="146"/>
        <v>84685.709681005668</v>
      </c>
      <c r="BU281" s="33"/>
    </row>
    <row r="282" spans="2:73" s="22" customFormat="1" ht="13.5" x14ac:dyDescent="0.15">
      <c r="B282" s="563"/>
      <c r="C282" s="535">
        <v>262</v>
      </c>
      <c r="D282" s="536"/>
      <c r="E282" s="537">
        <f t="shared" si="132"/>
        <v>84685.709681005668</v>
      </c>
      <c r="F282" s="486"/>
      <c r="G282" s="486"/>
      <c r="H282" s="538"/>
      <c r="I282" s="485">
        <f t="shared" si="147"/>
        <v>74180.554584528494</v>
      </c>
      <c r="J282" s="486"/>
      <c r="K282" s="486"/>
      <c r="L282" s="538"/>
      <c r="M282" s="539">
        <f t="shared" si="148"/>
        <v>10505.155096477169</v>
      </c>
      <c r="N282" s="539"/>
      <c r="O282" s="539"/>
      <c r="P282" s="539"/>
      <c r="Q282" s="121">
        <f t="shared" si="149"/>
        <v>12532005.561188074</v>
      </c>
      <c r="R282" s="485"/>
      <c r="S282" s="530"/>
      <c r="T282" s="530"/>
      <c r="U282" s="531"/>
      <c r="V282" s="485"/>
      <c r="W282" s="530"/>
      <c r="X282" s="530"/>
      <c r="Y282" s="531"/>
      <c r="Z282" s="485"/>
      <c r="AA282" s="530"/>
      <c r="AB282" s="530"/>
      <c r="AC282" s="531"/>
      <c r="AD282" s="118">
        <f t="shared" si="122"/>
        <v>0</v>
      </c>
      <c r="AE282" s="532">
        <f t="shared" ref="AE282:AE345" si="155">IF(M282&lt;=0,0,AE281+M282+Z282)</f>
        <v>4719661.4976115655</v>
      </c>
      <c r="AF282" s="533"/>
      <c r="AG282" s="533"/>
      <c r="AH282" s="534"/>
      <c r="AI282" s="485">
        <f t="shared" si="135"/>
        <v>12532005.561188074</v>
      </c>
      <c r="AJ282" s="486"/>
      <c r="AK282" s="486"/>
      <c r="AL282" s="486"/>
      <c r="AM282" s="487"/>
      <c r="AN282" s="527">
        <f t="shared" si="136"/>
        <v>1</v>
      </c>
      <c r="AO282" s="528"/>
      <c r="AP282" s="529"/>
      <c r="AQ282" s="26"/>
      <c r="AR282" s="26"/>
      <c r="AS282" s="26"/>
      <c r="AT282" s="469"/>
      <c r="AU282" s="469"/>
      <c r="AV282" s="469"/>
      <c r="AW282" s="469"/>
      <c r="AX282" s="27"/>
      <c r="AY282" s="27">
        <f t="shared" si="137"/>
        <v>0</v>
      </c>
      <c r="AZ282" s="27">
        <f t="shared" si="150"/>
        <v>0</v>
      </c>
      <c r="BA282" s="27">
        <f t="shared" si="151"/>
        <v>0</v>
      </c>
      <c r="BB282" s="27">
        <f t="shared" si="138"/>
        <v>0</v>
      </c>
      <c r="BC282" s="27">
        <f t="shared" si="139"/>
        <v>0</v>
      </c>
      <c r="BD282" s="27">
        <f t="shared" si="140"/>
        <v>74180.554584528494</v>
      </c>
      <c r="BE282" s="27">
        <f t="shared" si="141"/>
        <v>10505.155096477169</v>
      </c>
      <c r="BF282" s="27">
        <f t="shared" si="142"/>
        <v>0</v>
      </c>
      <c r="BG282" s="27"/>
      <c r="BH282" s="27"/>
      <c r="BI282" s="65">
        <f>BI279</f>
        <v>1</v>
      </c>
      <c r="BJ282" s="66">
        <f>BJ279</f>
        <v>0.95</v>
      </c>
      <c r="BK282" s="59">
        <f>BK279</f>
        <v>1.1000000000000001</v>
      </c>
      <c r="BL282" s="66">
        <f>BL279</f>
        <v>1.27</v>
      </c>
      <c r="BM282" s="67">
        <f>BM279</f>
        <v>1.27</v>
      </c>
      <c r="BN282" s="61"/>
      <c r="BO282" s="61" t="str">
        <f t="shared" si="152"/>
        <v xml:space="preserve"> </v>
      </c>
      <c r="BP282" s="62" t="str">
        <f t="shared" si="143"/>
        <v xml:space="preserve"> </v>
      </c>
      <c r="BQ282" s="62" t="e">
        <f t="shared" si="144"/>
        <v>#VALUE!</v>
      </c>
      <c r="BR282" s="63">
        <f t="shared" si="145"/>
        <v>1</v>
      </c>
      <c r="BS282" s="64">
        <f t="shared" si="153"/>
        <v>1</v>
      </c>
      <c r="BT282" s="60">
        <f t="shared" si="146"/>
        <v>84685.709681005668</v>
      </c>
      <c r="BU282" s="33"/>
    </row>
    <row r="283" spans="2:73" s="22" customFormat="1" ht="13.5" x14ac:dyDescent="0.15">
      <c r="B283" s="563"/>
      <c r="C283" s="535">
        <v>263</v>
      </c>
      <c r="D283" s="536"/>
      <c r="E283" s="537">
        <f t="shared" si="132"/>
        <v>84685.709681005668</v>
      </c>
      <c r="F283" s="486"/>
      <c r="G283" s="486"/>
      <c r="H283" s="538"/>
      <c r="I283" s="485">
        <f t="shared" si="147"/>
        <v>74242.371713348941</v>
      </c>
      <c r="J283" s="486"/>
      <c r="K283" s="486"/>
      <c r="L283" s="538"/>
      <c r="M283" s="539">
        <f t="shared" si="148"/>
        <v>10443.337967656729</v>
      </c>
      <c r="N283" s="539"/>
      <c r="O283" s="539"/>
      <c r="P283" s="539"/>
      <c r="Q283" s="121">
        <f t="shared" si="149"/>
        <v>12457763.189474724</v>
      </c>
      <c r="R283" s="485"/>
      <c r="S283" s="530"/>
      <c r="T283" s="530"/>
      <c r="U283" s="531"/>
      <c r="V283" s="485"/>
      <c r="W283" s="530"/>
      <c r="X283" s="530"/>
      <c r="Y283" s="531"/>
      <c r="Z283" s="485"/>
      <c r="AA283" s="530"/>
      <c r="AB283" s="530"/>
      <c r="AC283" s="531"/>
      <c r="AD283" s="118">
        <f t="shared" ref="AD283:AD346" si="156">AD282-V283-BG283</f>
        <v>0</v>
      </c>
      <c r="AE283" s="532">
        <f t="shared" si="155"/>
        <v>4730104.8355792221</v>
      </c>
      <c r="AF283" s="533"/>
      <c r="AG283" s="533"/>
      <c r="AH283" s="534"/>
      <c r="AI283" s="485">
        <f t="shared" si="135"/>
        <v>12457763.189474724</v>
      </c>
      <c r="AJ283" s="486"/>
      <c r="AK283" s="486"/>
      <c r="AL283" s="486"/>
      <c r="AM283" s="487"/>
      <c r="AN283" s="527">
        <f t="shared" si="136"/>
        <v>1</v>
      </c>
      <c r="AO283" s="528"/>
      <c r="AP283" s="529"/>
      <c r="AQ283" s="26"/>
      <c r="AR283" s="26"/>
      <c r="AS283" s="26"/>
      <c r="AT283" s="469"/>
      <c r="AU283" s="469"/>
      <c r="AV283" s="469"/>
      <c r="AW283" s="469"/>
      <c r="AX283" s="27"/>
      <c r="AY283" s="27">
        <f t="shared" si="137"/>
        <v>0</v>
      </c>
      <c r="AZ283" s="27">
        <f t="shared" si="150"/>
        <v>0</v>
      </c>
      <c r="BA283" s="27">
        <f t="shared" si="151"/>
        <v>0</v>
      </c>
      <c r="BB283" s="27">
        <f t="shared" si="138"/>
        <v>0</v>
      </c>
      <c r="BC283" s="27">
        <f t="shared" si="139"/>
        <v>0</v>
      </c>
      <c r="BD283" s="27">
        <f t="shared" si="140"/>
        <v>74242.371713348941</v>
      </c>
      <c r="BE283" s="27">
        <f t="shared" si="141"/>
        <v>10443.337967656729</v>
      </c>
      <c r="BF283" s="27">
        <f t="shared" si="142"/>
        <v>0</v>
      </c>
      <c r="BG283" s="27"/>
      <c r="BH283" s="27"/>
      <c r="BI283" s="65">
        <f>BI279</f>
        <v>1</v>
      </c>
      <c r="BJ283" s="66">
        <f>BJ279</f>
        <v>0.95</v>
      </c>
      <c r="BK283" s="59">
        <f>BK279</f>
        <v>1.1000000000000001</v>
      </c>
      <c r="BL283" s="66">
        <f>BL279</f>
        <v>1.27</v>
      </c>
      <c r="BM283" s="67">
        <f>BM279</f>
        <v>1.27</v>
      </c>
      <c r="BN283" s="61"/>
      <c r="BO283" s="61" t="str">
        <f t="shared" si="152"/>
        <v xml:space="preserve"> </v>
      </c>
      <c r="BP283" s="62" t="str">
        <f t="shared" si="143"/>
        <v xml:space="preserve"> </v>
      </c>
      <c r="BQ283" s="62" t="e">
        <f t="shared" si="144"/>
        <v>#VALUE!</v>
      </c>
      <c r="BR283" s="63">
        <f t="shared" si="145"/>
        <v>1</v>
      </c>
      <c r="BS283" s="64">
        <f t="shared" si="153"/>
        <v>1</v>
      </c>
      <c r="BT283" s="60">
        <f t="shared" si="146"/>
        <v>84685.709681005668</v>
      </c>
      <c r="BU283" s="33"/>
    </row>
    <row r="284" spans="2:73" s="22" customFormat="1" ht="13.5" x14ac:dyDescent="0.15">
      <c r="B284" s="564"/>
      <c r="C284" s="518">
        <v>264</v>
      </c>
      <c r="D284" s="519"/>
      <c r="E284" s="520">
        <f t="shared" si="132"/>
        <v>84685.709681005668</v>
      </c>
      <c r="F284" s="521"/>
      <c r="G284" s="521"/>
      <c r="H284" s="522"/>
      <c r="I284" s="509">
        <f t="shared" si="147"/>
        <v>74304.240356443392</v>
      </c>
      <c r="J284" s="521"/>
      <c r="K284" s="521"/>
      <c r="L284" s="522"/>
      <c r="M284" s="523">
        <f t="shared" si="148"/>
        <v>10381.469324562271</v>
      </c>
      <c r="N284" s="523"/>
      <c r="O284" s="523"/>
      <c r="P284" s="523"/>
      <c r="Q284" s="123">
        <f t="shared" si="149"/>
        <v>12383458.949118281</v>
      </c>
      <c r="R284" s="509">
        <f>IF((AD278-V278)&lt;0,AD278+Z284,IF(AD278-V278&lt;V278,AD278+Z284,R278))</f>
        <v>0</v>
      </c>
      <c r="S284" s="510"/>
      <c r="T284" s="510"/>
      <c r="U284" s="511"/>
      <c r="V284" s="509">
        <f>IF((AD278-V278)&lt;0,AD278,IF((AD278-V278)&gt;=0,R284-Z284))</f>
        <v>0</v>
      </c>
      <c r="W284" s="510"/>
      <c r="X284" s="510"/>
      <c r="Y284" s="511"/>
      <c r="Z284" s="509">
        <f>IF(AD278&gt;0,AD278*AN284/100/2,0)</f>
        <v>0</v>
      </c>
      <c r="AA284" s="510"/>
      <c r="AB284" s="510"/>
      <c r="AC284" s="511"/>
      <c r="AD284" s="122">
        <f t="shared" si="156"/>
        <v>0</v>
      </c>
      <c r="AE284" s="512">
        <f t="shared" si="155"/>
        <v>4740486.3049037848</v>
      </c>
      <c r="AF284" s="513"/>
      <c r="AG284" s="513"/>
      <c r="AH284" s="514"/>
      <c r="AI284" s="485">
        <f t="shared" si="135"/>
        <v>12383458.949118281</v>
      </c>
      <c r="AJ284" s="486"/>
      <c r="AK284" s="486"/>
      <c r="AL284" s="486"/>
      <c r="AM284" s="487"/>
      <c r="AN284" s="515">
        <f t="shared" si="136"/>
        <v>1</v>
      </c>
      <c r="AO284" s="516"/>
      <c r="AP284" s="517"/>
      <c r="AQ284" s="25"/>
      <c r="AR284" s="25"/>
      <c r="AS284" s="25"/>
      <c r="AT284" s="469"/>
      <c r="AU284" s="469"/>
      <c r="AV284" s="469"/>
      <c r="AW284" s="469"/>
      <c r="AX284" s="27"/>
      <c r="AY284" s="27">
        <f t="shared" si="137"/>
        <v>0</v>
      </c>
      <c r="AZ284" s="27">
        <f t="shared" si="150"/>
        <v>0</v>
      </c>
      <c r="BA284" s="27">
        <f t="shared" si="151"/>
        <v>0</v>
      </c>
      <c r="BB284" s="27">
        <f t="shared" si="138"/>
        <v>0</v>
      </c>
      <c r="BC284" s="27">
        <f t="shared" si="139"/>
        <v>0</v>
      </c>
      <c r="BD284" s="27">
        <f t="shared" si="140"/>
        <v>74304.240356443392</v>
      </c>
      <c r="BE284" s="27">
        <f t="shared" si="141"/>
        <v>10381.469324562271</v>
      </c>
      <c r="BF284" s="27">
        <f t="shared" si="142"/>
        <v>0</v>
      </c>
      <c r="BG284" s="27"/>
      <c r="BH284" s="27"/>
      <c r="BI284" s="65">
        <f>BI279</f>
        <v>1</v>
      </c>
      <c r="BJ284" s="66">
        <f>BJ279</f>
        <v>0.95</v>
      </c>
      <c r="BK284" s="59">
        <f>BK279</f>
        <v>1.1000000000000001</v>
      </c>
      <c r="BL284" s="66">
        <f>BL279</f>
        <v>1.27</v>
      </c>
      <c r="BM284" s="67">
        <f>BM279</f>
        <v>1.27</v>
      </c>
      <c r="BN284" s="61"/>
      <c r="BO284" s="61" t="str">
        <f t="shared" si="152"/>
        <v xml:space="preserve"> </v>
      </c>
      <c r="BP284" s="62" t="str">
        <f t="shared" si="143"/>
        <v xml:space="preserve"> </v>
      </c>
      <c r="BQ284" s="62" t="e">
        <f t="shared" si="144"/>
        <v>#VALUE!</v>
      </c>
      <c r="BR284" s="63">
        <f t="shared" si="145"/>
        <v>1</v>
      </c>
      <c r="BS284" s="64">
        <f t="shared" si="153"/>
        <v>1</v>
      </c>
      <c r="BT284" s="60">
        <f t="shared" si="146"/>
        <v>84685.709681005668</v>
      </c>
      <c r="BU284" s="33"/>
    </row>
    <row r="285" spans="2:73" s="22" customFormat="1" ht="13.5" x14ac:dyDescent="0.15">
      <c r="B285" s="540">
        <v>23</v>
      </c>
      <c r="C285" s="543">
        <v>265</v>
      </c>
      <c r="D285" s="544"/>
      <c r="E285" s="499">
        <f t="shared" si="132"/>
        <v>84685.709681005668</v>
      </c>
      <c r="F285" s="471"/>
      <c r="G285" s="471"/>
      <c r="H285" s="472"/>
      <c r="I285" s="545">
        <f t="shared" si="147"/>
        <v>74366.160556740433</v>
      </c>
      <c r="J285" s="546"/>
      <c r="K285" s="546"/>
      <c r="L285" s="547"/>
      <c r="M285" s="548">
        <f t="shared" si="148"/>
        <v>10319.549124265233</v>
      </c>
      <c r="N285" s="548"/>
      <c r="O285" s="548"/>
      <c r="P285" s="477"/>
      <c r="Q285" s="48">
        <f t="shared" si="149"/>
        <v>12309092.78856154</v>
      </c>
      <c r="R285" s="549"/>
      <c r="S285" s="550"/>
      <c r="T285" s="550"/>
      <c r="U285" s="551"/>
      <c r="V285" s="549"/>
      <c r="W285" s="550"/>
      <c r="X285" s="550"/>
      <c r="Y285" s="551"/>
      <c r="Z285" s="549"/>
      <c r="AA285" s="550"/>
      <c r="AB285" s="550"/>
      <c r="AC285" s="551"/>
      <c r="AD285" s="114">
        <f t="shared" si="156"/>
        <v>0</v>
      </c>
      <c r="AE285" s="552">
        <f t="shared" si="155"/>
        <v>4750805.8540280499</v>
      </c>
      <c r="AF285" s="553"/>
      <c r="AG285" s="553"/>
      <c r="AH285" s="554"/>
      <c r="AI285" s="552">
        <f t="shared" si="135"/>
        <v>12309092.78856154</v>
      </c>
      <c r="AJ285" s="553"/>
      <c r="AK285" s="553"/>
      <c r="AL285" s="553"/>
      <c r="AM285" s="555"/>
      <c r="AN285" s="556">
        <f t="shared" si="136"/>
        <v>1</v>
      </c>
      <c r="AO285" s="557"/>
      <c r="AP285" s="558"/>
      <c r="AQ285" s="51"/>
      <c r="AR285" s="51"/>
      <c r="AS285" s="51"/>
      <c r="AT285" s="469"/>
      <c r="AU285" s="469"/>
      <c r="AV285" s="469"/>
      <c r="AW285" s="469"/>
      <c r="AX285" s="27"/>
      <c r="AY285" s="27">
        <f t="shared" si="137"/>
        <v>0</v>
      </c>
      <c r="AZ285" s="27">
        <f t="shared" si="150"/>
        <v>0</v>
      </c>
      <c r="BA285" s="27">
        <f t="shared" si="151"/>
        <v>0</v>
      </c>
      <c r="BB285" s="27">
        <f t="shared" si="138"/>
        <v>0</v>
      </c>
      <c r="BC285" s="27">
        <f t="shared" si="139"/>
        <v>0</v>
      </c>
      <c r="BD285" s="27">
        <f t="shared" si="140"/>
        <v>74366.160556740433</v>
      </c>
      <c r="BE285" s="27">
        <f t="shared" si="141"/>
        <v>10319.549124265233</v>
      </c>
      <c r="BF285" s="27">
        <f t="shared" si="142"/>
        <v>0</v>
      </c>
      <c r="BG285" s="27"/>
      <c r="BH285" s="27"/>
      <c r="BI285" s="72">
        <f t="shared" ref="BI285:BL285" si="157">BI279</f>
        <v>1</v>
      </c>
      <c r="BJ285" s="72">
        <f t="shared" si="157"/>
        <v>0.95</v>
      </c>
      <c r="BK285" s="72">
        <f t="shared" si="157"/>
        <v>1.1000000000000001</v>
      </c>
      <c r="BL285" s="72">
        <f t="shared" si="157"/>
        <v>1.27</v>
      </c>
      <c r="BM285" s="73">
        <f>BM279</f>
        <v>1.27</v>
      </c>
      <c r="BN285" s="61"/>
      <c r="BO285" s="61" t="str">
        <f t="shared" si="152"/>
        <v xml:space="preserve"> </v>
      </c>
      <c r="BP285" s="62" t="str">
        <f t="shared" si="143"/>
        <v xml:space="preserve"> </v>
      </c>
      <c r="BQ285" s="62" t="e">
        <f t="shared" si="144"/>
        <v>#VALUE!</v>
      </c>
      <c r="BR285" s="63">
        <f t="shared" si="145"/>
        <v>1</v>
      </c>
      <c r="BS285" s="64">
        <f t="shared" si="153"/>
        <v>1</v>
      </c>
      <c r="BT285" s="60">
        <f t="shared" si="146"/>
        <v>84685.709681005668</v>
      </c>
      <c r="BU285" s="33"/>
    </row>
    <row r="286" spans="2:73" s="22" customFormat="1" ht="13.5" x14ac:dyDescent="0.15">
      <c r="B286" s="541"/>
      <c r="C286" s="497">
        <v>266</v>
      </c>
      <c r="D286" s="498"/>
      <c r="E286" s="499">
        <f t="shared" si="132"/>
        <v>84685.709681005668</v>
      </c>
      <c r="F286" s="471"/>
      <c r="G286" s="471"/>
      <c r="H286" s="472"/>
      <c r="I286" s="470">
        <f t="shared" si="147"/>
        <v>74428.132357204391</v>
      </c>
      <c r="J286" s="471"/>
      <c r="K286" s="471"/>
      <c r="L286" s="472"/>
      <c r="M286" s="473">
        <f t="shared" si="148"/>
        <v>10257.577323801283</v>
      </c>
      <c r="N286" s="473"/>
      <c r="O286" s="473"/>
      <c r="P286" s="474"/>
      <c r="Q286" s="47">
        <f t="shared" si="149"/>
        <v>12234664.656204335</v>
      </c>
      <c r="R286" s="470"/>
      <c r="S286" s="475"/>
      <c r="T286" s="475"/>
      <c r="U286" s="476"/>
      <c r="V286" s="470"/>
      <c r="W286" s="475"/>
      <c r="X286" s="475"/>
      <c r="Y286" s="476"/>
      <c r="Z286" s="470"/>
      <c r="AA286" s="475"/>
      <c r="AB286" s="475"/>
      <c r="AC286" s="476"/>
      <c r="AD286" s="117">
        <f t="shared" si="156"/>
        <v>0</v>
      </c>
      <c r="AE286" s="477">
        <f t="shared" si="155"/>
        <v>4761063.4313518507</v>
      </c>
      <c r="AF286" s="478"/>
      <c r="AG286" s="478"/>
      <c r="AH286" s="479"/>
      <c r="AI286" s="474">
        <f t="shared" si="135"/>
        <v>12234664.656204335</v>
      </c>
      <c r="AJ286" s="480"/>
      <c r="AK286" s="480"/>
      <c r="AL286" s="480"/>
      <c r="AM286" s="481"/>
      <c r="AN286" s="482">
        <f t="shared" si="136"/>
        <v>1</v>
      </c>
      <c r="AO286" s="483"/>
      <c r="AP286" s="484"/>
      <c r="AQ286" s="26"/>
      <c r="AR286" s="26"/>
      <c r="AS286" s="26"/>
      <c r="AT286" s="469"/>
      <c r="AU286" s="469"/>
      <c r="AV286" s="469"/>
      <c r="AW286" s="469"/>
      <c r="AX286" s="27"/>
      <c r="AY286" s="27">
        <f t="shared" si="137"/>
        <v>0</v>
      </c>
      <c r="AZ286" s="27">
        <f t="shared" si="150"/>
        <v>0</v>
      </c>
      <c r="BA286" s="27">
        <f t="shared" si="151"/>
        <v>0</v>
      </c>
      <c r="BB286" s="27">
        <f t="shared" si="138"/>
        <v>0</v>
      </c>
      <c r="BC286" s="27">
        <f t="shared" si="139"/>
        <v>0</v>
      </c>
      <c r="BD286" s="27">
        <f t="shared" si="140"/>
        <v>74428.132357204391</v>
      </c>
      <c r="BE286" s="27">
        <f t="shared" si="141"/>
        <v>10257.577323801283</v>
      </c>
      <c r="BF286" s="27">
        <f t="shared" si="142"/>
        <v>0</v>
      </c>
      <c r="BG286" s="27"/>
      <c r="BH286" s="27"/>
      <c r="BI286" s="65">
        <f>BI285</f>
        <v>1</v>
      </c>
      <c r="BJ286" s="66">
        <f>BJ285</f>
        <v>0.95</v>
      </c>
      <c r="BK286" s="59">
        <f>BK285</f>
        <v>1.1000000000000001</v>
      </c>
      <c r="BL286" s="66">
        <f>BL285</f>
        <v>1.27</v>
      </c>
      <c r="BM286" s="67">
        <f>BM285</f>
        <v>1.27</v>
      </c>
      <c r="BN286" s="61"/>
      <c r="BO286" s="61" t="str">
        <f t="shared" si="152"/>
        <v xml:space="preserve"> </v>
      </c>
      <c r="BP286" s="62" t="str">
        <f t="shared" si="143"/>
        <v xml:space="preserve"> </v>
      </c>
      <c r="BQ286" s="62" t="e">
        <f t="shared" si="144"/>
        <v>#VALUE!</v>
      </c>
      <c r="BR286" s="63">
        <f t="shared" si="145"/>
        <v>1</v>
      </c>
      <c r="BS286" s="64">
        <f t="shared" si="153"/>
        <v>1</v>
      </c>
      <c r="BT286" s="60">
        <f t="shared" si="146"/>
        <v>84685.709681005668</v>
      </c>
      <c r="BU286" s="33"/>
    </row>
    <row r="287" spans="2:73" s="22" customFormat="1" ht="13.5" x14ac:dyDescent="0.15">
      <c r="B287" s="541"/>
      <c r="C287" s="497">
        <v>267</v>
      </c>
      <c r="D287" s="498"/>
      <c r="E287" s="499">
        <f t="shared" si="132"/>
        <v>84685.709681005668</v>
      </c>
      <c r="F287" s="471"/>
      <c r="G287" s="471"/>
      <c r="H287" s="472"/>
      <c r="I287" s="470">
        <f t="shared" si="147"/>
        <v>74490.15580083539</v>
      </c>
      <c r="J287" s="471"/>
      <c r="K287" s="471"/>
      <c r="L287" s="472"/>
      <c r="M287" s="473">
        <f t="shared" si="148"/>
        <v>10195.553880170281</v>
      </c>
      <c r="N287" s="473"/>
      <c r="O287" s="473"/>
      <c r="P287" s="474"/>
      <c r="Q287" s="47">
        <f t="shared" si="149"/>
        <v>12160174.500403499</v>
      </c>
      <c r="R287" s="470"/>
      <c r="S287" s="475"/>
      <c r="T287" s="475"/>
      <c r="U287" s="476"/>
      <c r="V287" s="470"/>
      <c r="W287" s="475"/>
      <c r="X287" s="475"/>
      <c r="Y287" s="476"/>
      <c r="Z287" s="470"/>
      <c r="AA287" s="475"/>
      <c r="AB287" s="475"/>
      <c r="AC287" s="476"/>
      <c r="AD287" s="117">
        <f t="shared" si="156"/>
        <v>0</v>
      </c>
      <c r="AE287" s="477">
        <f t="shared" si="155"/>
        <v>4771258.9852320207</v>
      </c>
      <c r="AF287" s="478"/>
      <c r="AG287" s="478"/>
      <c r="AH287" s="479"/>
      <c r="AI287" s="474">
        <f t="shared" si="135"/>
        <v>12160174.500403499</v>
      </c>
      <c r="AJ287" s="480"/>
      <c r="AK287" s="480"/>
      <c r="AL287" s="480"/>
      <c r="AM287" s="481"/>
      <c r="AN287" s="482">
        <f t="shared" si="136"/>
        <v>1</v>
      </c>
      <c r="AO287" s="483"/>
      <c r="AP287" s="484"/>
      <c r="AQ287" s="26"/>
      <c r="AR287" s="26"/>
      <c r="AS287" s="26"/>
      <c r="AT287" s="469"/>
      <c r="AU287" s="469"/>
      <c r="AV287" s="469"/>
      <c r="AW287" s="469"/>
      <c r="AX287" s="27"/>
      <c r="AY287" s="27">
        <f t="shared" si="137"/>
        <v>0</v>
      </c>
      <c r="AZ287" s="27">
        <f t="shared" si="150"/>
        <v>0</v>
      </c>
      <c r="BA287" s="27">
        <f t="shared" si="151"/>
        <v>0</v>
      </c>
      <c r="BB287" s="27">
        <f t="shared" si="138"/>
        <v>0</v>
      </c>
      <c r="BC287" s="27">
        <f t="shared" si="139"/>
        <v>0</v>
      </c>
      <c r="BD287" s="27">
        <f t="shared" si="140"/>
        <v>74490.15580083539</v>
      </c>
      <c r="BE287" s="27">
        <f t="shared" si="141"/>
        <v>10195.553880170281</v>
      </c>
      <c r="BF287" s="27">
        <f t="shared" si="142"/>
        <v>0</v>
      </c>
      <c r="BG287" s="27"/>
      <c r="BH287" s="27"/>
      <c r="BI287" s="65">
        <f>BI285</f>
        <v>1</v>
      </c>
      <c r="BJ287" s="66">
        <f>BJ285</f>
        <v>0.95</v>
      </c>
      <c r="BK287" s="59">
        <f>BK285</f>
        <v>1.1000000000000001</v>
      </c>
      <c r="BL287" s="66">
        <f>BL285</f>
        <v>1.27</v>
      </c>
      <c r="BM287" s="67">
        <f>BM285</f>
        <v>1.27</v>
      </c>
      <c r="BN287" s="61"/>
      <c r="BO287" s="61" t="str">
        <f t="shared" si="152"/>
        <v xml:space="preserve"> </v>
      </c>
      <c r="BP287" s="62" t="str">
        <f t="shared" si="143"/>
        <v xml:space="preserve"> </v>
      </c>
      <c r="BQ287" s="62" t="e">
        <f t="shared" si="144"/>
        <v>#VALUE!</v>
      </c>
      <c r="BR287" s="63">
        <f t="shared" si="145"/>
        <v>1</v>
      </c>
      <c r="BS287" s="64">
        <f t="shared" si="153"/>
        <v>1</v>
      </c>
      <c r="BT287" s="60">
        <f t="shared" si="146"/>
        <v>84685.709681005668</v>
      </c>
      <c r="BU287" s="33"/>
    </row>
    <row r="288" spans="2:73" s="22" customFormat="1" ht="13.5" x14ac:dyDescent="0.15">
      <c r="B288" s="541"/>
      <c r="C288" s="497">
        <v>268</v>
      </c>
      <c r="D288" s="498"/>
      <c r="E288" s="499">
        <f t="shared" si="132"/>
        <v>84685.709681005668</v>
      </c>
      <c r="F288" s="471"/>
      <c r="G288" s="471"/>
      <c r="H288" s="472"/>
      <c r="I288" s="470">
        <f t="shared" si="147"/>
        <v>74552.230930669422</v>
      </c>
      <c r="J288" s="471"/>
      <c r="K288" s="471"/>
      <c r="L288" s="472"/>
      <c r="M288" s="473">
        <f t="shared" si="148"/>
        <v>10133.47875033625</v>
      </c>
      <c r="N288" s="473"/>
      <c r="O288" s="473"/>
      <c r="P288" s="474"/>
      <c r="Q288" s="47">
        <f t="shared" si="149"/>
        <v>12085622.26947283</v>
      </c>
      <c r="R288" s="470"/>
      <c r="S288" s="475"/>
      <c r="T288" s="475"/>
      <c r="U288" s="476"/>
      <c r="V288" s="470"/>
      <c r="W288" s="475"/>
      <c r="X288" s="475"/>
      <c r="Y288" s="476"/>
      <c r="Z288" s="470"/>
      <c r="AA288" s="475"/>
      <c r="AB288" s="475"/>
      <c r="AC288" s="476"/>
      <c r="AD288" s="117">
        <f t="shared" si="156"/>
        <v>0</v>
      </c>
      <c r="AE288" s="477">
        <f t="shared" si="155"/>
        <v>4781392.4639823567</v>
      </c>
      <c r="AF288" s="478"/>
      <c r="AG288" s="478"/>
      <c r="AH288" s="479"/>
      <c r="AI288" s="474">
        <f t="shared" si="135"/>
        <v>12085622.26947283</v>
      </c>
      <c r="AJ288" s="480"/>
      <c r="AK288" s="480"/>
      <c r="AL288" s="480"/>
      <c r="AM288" s="481"/>
      <c r="AN288" s="482">
        <f t="shared" si="136"/>
        <v>1</v>
      </c>
      <c r="AO288" s="483"/>
      <c r="AP288" s="484"/>
      <c r="AQ288" s="26"/>
      <c r="AR288" s="26"/>
      <c r="AS288" s="26"/>
      <c r="AT288" s="469"/>
      <c r="AU288" s="469"/>
      <c r="AV288" s="469"/>
      <c r="AW288" s="469"/>
      <c r="AX288" s="27"/>
      <c r="AY288" s="27">
        <f t="shared" si="137"/>
        <v>0</v>
      </c>
      <c r="AZ288" s="27">
        <f t="shared" si="150"/>
        <v>0</v>
      </c>
      <c r="BA288" s="27">
        <f t="shared" si="151"/>
        <v>0</v>
      </c>
      <c r="BB288" s="27">
        <f t="shared" si="138"/>
        <v>0</v>
      </c>
      <c r="BC288" s="27">
        <f t="shared" si="139"/>
        <v>0</v>
      </c>
      <c r="BD288" s="27">
        <f t="shared" si="140"/>
        <v>74552.230930669422</v>
      </c>
      <c r="BE288" s="27">
        <f t="shared" si="141"/>
        <v>10133.47875033625</v>
      </c>
      <c r="BF288" s="27">
        <f t="shared" si="142"/>
        <v>0</v>
      </c>
      <c r="BG288" s="27"/>
      <c r="BH288" s="27"/>
      <c r="BI288" s="65">
        <f>BI285</f>
        <v>1</v>
      </c>
      <c r="BJ288" s="66">
        <f>BJ285</f>
        <v>0.95</v>
      </c>
      <c r="BK288" s="59">
        <f>BK285</f>
        <v>1.1000000000000001</v>
      </c>
      <c r="BL288" s="66">
        <f>BL285</f>
        <v>1.27</v>
      </c>
      <c r="BM288" s="67">
        <f>BM285</f>
        <v>1.27</v>
      </c>
      <c r="BN288" s="61"/>
      <c r="BO288" s="61" t="str">
        <f t="shared" si="152"/>
        <v xml:space="preserve"> </v>
      </c>
      <c r="BP288" s="62" t="str">
        <f t="shared" si="143"/>
        <v xml:space="preserve"> </v>
      </c>
      <c r="BQ288" s="62" t="e">
        <f t="shared" si="144"/>
        <v>#VALUE!</v>
      </c>
      <c r="BR288" s="63">
        <f t="shared" si="145"/>
        <v>1</v>
      </c>
      <c r="BS288" s="64">
        <f t="shared" si="153"/>
        <v>1</v>
      </c>
      <c r="BT288" s="60">
        <f t="shared" si="146"/>
        <v>84685.709681005668</v>
      </c>
      <c r="BU288" s="33"/>
    </row>
    <row r="289" spans="2:73" s="22" customFormat="1" ht="13.5" x14ac:dyDescent="0.15">
      <c r="B289" s="541"/>
      <c r="C289" s="497">
        <v>269</v>
      </c>
      <c r="D289" s="498"/>
      <c r="E289" s="499">
        <f t="shared" si="132"/>
        <v>84685.709681005668</v>
      </c>
      <c r="F289" s="471"/>
      <c r="G289" s="471"/>
      <c r="H289" s="472"/>
      <c r="I289" s="470">
        <f t="shared" si="147"/>
        <v>74614.357789778311</v>
      </c>
      <c r="J289" s="471"/>
      <c r="K289" s="471"/>
      <c r="L289" s="472"/>
      <c r="M289" s="473">
        <f t="shared" si="148"/>
        <v>10071.351891227359</v>
      </c>
      <c r="N289" s="473"/>
      <c r="O289" s="473"/>
      <c r="P289" s="474"/>
      <c r="Q289" s="47">
        <f t="shared" si="149"/>
        <v>12011007.911683051</v>
      </c>
      <c r="R289" s="470"/>
      <c r="S289" s="475"/>
      <c r="T289" s="475"/>
      <c r="U289" s="476"/>
      <c r="V289" s="470"/>
      <c r="W289" s="475"/>
      <c r="X289" s="475"/>
      <c r="Y289" s="476"/>
      <c r="Z289" s="470"/>
      <c r="AA289" s="475"/>
      <c r="AB289" s="475"/>
      <c r="AC289" s="476"/>
      <c r="AD289" s="117">
        <f t="shared" si="156"/>
        <v>0</v>
      </c>
      <c r="AE289" s="477">
        <f t="shared" si="155"/>
        <v>4791463.8158735838</v>
      </c>
      <c r="AF289" s="478"/>
      <c r="AG289" s="478"/>
      <c r="AH289" s="479"/>
      <c r="AI289" s="474">
        <f t="shared" si="135"/>
        <v>12011007.911683051</v>
      </c>
      <c r="AJ289" s="480"/>
      <c r="AK289" s="480"/>
      <c r="AL289" s="480"/>
      <c r="AM289" s="481"/>
      <c r="AN289" s="482">
        <f t="shared" si="136"/>
        <v>1</v>
      </c>
      <c r="AO289" s="483"/>
      <c r="AP289" s="484"/>
      <c r="AQ289" s="26"/>
      <c r="AR289" s="26"/>
      <c r="AS289" s="26"/>
      <c r="AT289" s="469"/>
      <c r="AU289" s="469"/>
      <c r="AV289" s="469"/>
      <c r="AW289" s="469"/>
      <c r="AX289" s="27"/>
      <c r="AY289" s="27">
        <f t="shared" si="137"/>
        <v>0</v>
      </c>
      <c r="AZ289" s="27">
        <f t="shared" si="150"/>
        <v>0</v>
      </c>
      <c r="BA289" s="27">
        <f t="shared" si="151"/>
        <v>0</v>
      </c>
      <c r="BB289" s="27">
        <f t="shared" si="138"/>
        <v>0</v>
      </c>
      <c r="BC289" s="27">
        <f t="shared" si="139"/>
        <v>0</v>
      </c>
      <c r="BD289" s="27">
        <f t="shared" si="140"/>
        <v>74614.357789778311</v>
      </c>
      <c r="BE289" s="27">
        <f t="shared" si="141"/>
        <v>10071.351891227359</v>
      </c>
      <c r="BF289" s="27">
        <f t="shared" si="142"/>
        <v>0</v>
      </c>
      <c r="BG289" s="27"/>
      <c r="BH289" s="27"/>
      <c r="BI289" s="65">
        <f>BI285</f>
        <v>1</v>
      </c>
      <c r="BJ289" s="66">
        <f>BJ285</f>
        <v>0.95</v>
      </c>
      <c r="BK289" s="59">
        <f>BK285</f>
        <v>1.1000000000000001</v>
      </c>
      <c r="BL289" s="66">
        <f>BL285</f>
        <v>1.27</v>
      </c>
      <c r="BM289" s="67">
        <f>BM285</f>
        <v>1.27</v>
      </c>
      <c r="BN289" s="61"/>
      <c r="BO289" s="61" t="str">
        <f t="shared" si="152"/>
        <v xml:space="preserve"> </v>
      </c>
      <c r="BP289" s="62" t="str">
        <f t="shared" si="143"/>
        <v xml:space="preserve"> </v>
      </c>
      <c r="BQ289" s="62" t="e">
        <f t="shared" si="144"/>
        <v>#VALUE!</v>
      </c>
      <c r="BR289" s="63">
        <f t="shared" si="145"/>
        <v>1</v>
      </c>
      <c r="BS289" s="64">
        <f t="shared" si="153"/>
        <v>1</v>
      </c>
      <c r="BT289" s="60">
        <f t="shared" si="146"/>
        <v>84685.709681005668</v>
      </c>
      <c r="BU289" s="33"/>
    </row>
    <row r="290" spans="2:73" s="22" customFormat="1" ht="13.5" x14ac:dyDescent="0.15">
      <c r="B290" s="541"/>
      <c r="C290" s="497">
        <v>270</v>
      </c>
      <c r="D290" s="498"/>
      <c r="E290" s="499">
        <f t="shared" si="132"/>
        <v>84685.709681005668</v>
      </c>
      <c r="F290" s="471"/>
      <c r="G290" s="471"/>
      <c r="H290" s="472"/>
      <c r="I290" s="470">
        <f t="shared" si="147"/>
        <v>74676.53642126979</v>
      </c>
      <c r="J290" s="471"/>
      <c r="K290" s="471"/>
      <c r="L290" s="472"/>
      <c r="M290" s="473">
        <f t="shared" si="148"/>
        <v>10009.173259735877</v>
      </c>
      <c r="N290" s="473"/>
      <c r="O290" s="473"/>
      <c r="P290" s="474"/>
      <c r="Q290" s="47">
        <f t="shared" si="149"/>
        <v>11936331.375261782</v>
      </c>
      <c r="R290" s="524">
        <f>IF((AD284-V284)&lt;0,AD284+Z290,IF(AD284-V284&lt;V284,AD284+Z290,R284))</f>
        <v>0</v>
      </c>
      <c r="S290" s="525"/>
      <c r="T290" s="525"/>
      <c r="U290" s="526"/>
      <c r="V290" s="470">
        <f>IF((AD284-V284)&lt;0,AD284,IF((AD284-V284)&gt;=0,R290-Z290))</f>
        <v>0</v>
      </c>
      <c r="W290" s="475"/>
      <c r="X290" s="475"/>
      <c r="Y290" s="476"/>
      <c r="Z290" s="470">
        <f>IF(AD284&gt;0,AD284*AN290/100/2,0)</f>
        <v>0</v>
      </c>
      <c r="AA290" s="475"/>
      <c r="AB290" s="475"/>
      <c r="AC290" s="476"/>
      <c r="AD290" s="117">
        <f t="shared" si="156"/>
        <v>0</v>
      </c>
      <c r="AE290" s="477">
        <f t="shared" si="155"/>
        <v>4801472.9891333198</v>
      </c>
      <c r="AF290" s="478"/>
      <c r="AG290" s="478"/>
      <c r="AH290" s="479"/>
      <c r="AI290" s="474">
        <f t="shared" si="135"/>
        <v>11936331.375261782</v>
      </c>
      <c r="AJ290" s="480"/>
      <c r="AK290" s="480"/>
      <c r="AL290" s="480"/>
      <c r="AM290" s="481"/>
      <c r="AN290" s="482">
        <f t="shared" si="136"/>
        <v>1</v>
      </c>
      <c r="AO290" s="483"/>
      <c r="AP290" s="484"/>
      <c r="AQ290" s="26"/>
      <c r="AR290" s="26"/>
      <c r="AS290" s="26"/>
      <c r="AT290" s="469"/>
      <c r="AU290" s="469"/>
      <c r="AV290" s="469"/>
      <c r="AW290" s="469"/>
      <c r="AX290" s="27"/>
      <c r="AY290" s="27">
        <f t="shared" si="137"/>
        <v>0</v>
      </c>
      <c r="AZ290" s="27">
        <f t="shared" si="150"/>
        <v>0</v>
      </c>
      <c r="BA290" s="27">
        <f t="shared" si="151"/>
        <v>0</v>
      </c>
      <c r="BB290" s="27">
        <f t="shared" si="138"/>
        <v>0</v>
      </c>
      <c r="BC290" s="27">
        <f t="shared" si="139"/>
        <v>0</v>
      </c>
      <c r="BD290" s="27">
        <f t="shared" si="140"/>
        <v>74676.53642126979</v>
      </c>
      <c r="BE290" s="27">
        <f t="shared" si="141"/>
        <v>10009.173259735877</v>
      </c>
      <c r="BF290" s="27">
        <f t="shared" si="142"/>
        <v>0</v>
      </c>
      <c r="BG290" s="27"/>
      <c r="BH290" s="27"/>
      <c r="BI290" s="65">
        <f>BI285</f>
        <v>1</v>
      </c>
      <c r="BJ290" s="66">
        <f>BJ285</f>
        <v>0.95</v>
      </c>
      <c r="BK290" s="59">
        <f>BK285</f>
        <v>1.1000000000000001</v>
      </c>
      <c r="BL290" s="66">
        <f>BL285</f>
        <v>1.27</v>
      </c>
      <c r="BM290" s="67">
        <f>BM285</f>
        <v>1.27</v>
      </c>
      <c r="BN290" s="61"/>
      <c r="BO290" s="61" t="str">
        <f t="shared" si="152"/>
        <v xml:space="preserve"> </v>
      </c>
      <c r="BP290" s="62" t="str">
        <f t="shared" si="143"/>
        <v xml:space="preserve"> </v>
      </c>
      <c r="BQ290" s="62" t="e">
        <f t="shared" si="144"/>
        <v>#VALUE!</v>
      </c>
      <c r="BR290" s="63">
        <f t="shared" si="145"/>
        <v>1</v>
      </c>
      <c r="BS290" s="64">
        <f t="shared" si="153"/>
        <v>1</v>
      </c>
      <c r="BT290" s="60">
        <f t="shared" si="146"/>
        <v>84685.709681005668</v>
      </c>
      <c r="BU290" s="33"/>
    </row>
    <row r="291" spans="2:73" s="22" customFormat="1" ht="13.5" x14ac:dyDescent="0.15">
      <c r="B291" s="541"/>
      <c r="C291" s="497">
        <v>271</v>
      </c>
      <c r="D291" s="498"/>
      <c r="E291" s="499">
        <f t="shared" si="132"/>
        <v>84685.709681005668</v>
      </c>
      <c r="F291" s="471"/>
      <c r="G291" s="471"/>
      <c r="H291" s="472"/>
      <c r="I291" s="470">
        <f t="shared" si="147"/>
        <v>74738.766868287523</v>
      </c>
      <c r="J291" s="471"/>
      <c r="K291" s="471"/>
      <c r="L291" s="472"/>
      <c r="M291" s="473">
        <f t="shared" si="148"/>
        <v>9946.9428127181509</v>
      </c>
      <c r="N291" s="473"/>
      <c r="O291" s="473"/>
      <c r="P291" s="474"/>
      <c r="Q291" s="47">
        <f t="shared" si="149"/>
        <v>11861592.608393494</v>
      </c>
      <c r="R291" s="470"/>
      <c r="S291" s="475"/>
      <c r="T291" s="475"/>
      <c r="U291" s="476"/>
      <c r="V291" s="470"/>
      <c r="W291" s="475"/>
      <c r="X291" s="475"/>
      <c r="Y291" s="476"/>
      <c r="Z291" s="470"/>
      <c r="AA291" s="475"/>
      <c r="AB291" s="475"/>
      <c r="AC291" s="476"/>
      <c r="AD291" s="117">
        <f t="shared" si="156"/>
        <v>0</v>
      </c>
      <c r="AE291" s="477">
        <f t="shared" si="155"/>
        <v>4811419.9319460383</v>
      </c>
      <c r="AF291" s="478"/>
      <c r="AG291" s="478"/>
      <c r="AH291" s="479"/>
      <c r="AI291" s="474">
        <f t="shared" si="135"/>
        <v>11861592.608393494</v>
      </c>
      <c r="AJ291" s="480"/>
      <c r="AK291" s="480"/>
      <c r="AL291" s="480"/>
      <c r="AM291" s="481"/>
      <c r="AN291" s="482">
        <f t="shared" si="136"/>
        <v>1</v>
      </c>
      <c r="AO291" s="483"/>
      <c r="AP291" s="484"/>
      <c r="AQ291" s="26"/>
      <c r="AR291" s="26"/>
      <c r="AS291" s="26"/>
      <c r="AT291" s="469"/>
      <c r="AU291" s="469"/>
      <c r="AV291" s="469"/>
      <c r="AW291" s="469"/>
      <c r="AX291" s="27"/>
      <c r="AY291" s="27">
        <f t="shared" si="137"/>
        <v>0</v>
      </c>
      <c r="AZ291" s="27">
        <f t="shared" si="150"/>
        <v>0</v>
      </c>
      <c r="BA291" s="27">
        <f t="shared" si="151"/>
        <v>0</v>
      </c>
      <c r="BB291" s="27">
        <f t="shared" si="138"/>
        <v>0</v>
      </c>
      <c r="BC291" s="27">
        <f t="shared" si="139"/>
        <v>0</v>
      </c>
      <c r="BD291" s="27">
        <f t="shared" si="140"/>
        <v>74738.766868287523</v>
      </c>
      <c r="BE291" s="27">
        <f t="shared" si="141"/>
        <v>9946.9428127181509</v>
      </c>
      <c r="BF291" s="27">
        <f t="shared" si="142"/>
        <v>0</v>
      </c>
      <c r="BG291" s="27"/>
      <c r="BH291" s="27"/>
      <c r="BI291" s="72">
        <f t="shared" ref="BI291:BL291" si="158">BI285</f>
        <v>1</v>
      </c>
      <c r="BJ291" s="72">
        <f t="shared" si="158"/>
        <v>0.95</v>
      </c>
      <c r="BK291" s="72">
        <f t="shared" si="158"/>
        <v>1.1000000000000001</v>
      </c>
      <c r="BL291" s="72">
        <f t="shared" si="158"/>
        <v>1.27</v>
      </c>
      <c r="BM291" s="73">
        <f>BM285</f>
        <v>1.27</v>
      </c>
      <c r="BN291" s="61"/>
      <c r="BO291" s="61" t="str">
        <f t="shared" si="152"/>
        <v xml:space="preserve"> </v>
      </c>
      <c r="BP291" s="62" t="str">
        <f t="shared" si="143"/>
        <v xml:space="preserve"> </v>
      </c>
      <c r="BQ291" s="62" t="e">
        <f t="shared" si="144"/>
        <v>#VALUE!</v>
      </c>
      <c r="BR291" s="63">
        <f t="shared" si="145"/>
        <v>1</v>
      </c>
      <c r="BS291" s="64">
        <f t="shared" si="153"/>
        <v>1</v>
      </c>
      <c r="BT291" s="60">
        <f t="shared" si="146"/>
        <v>84685.709681005668</v>
      </c>
      <c r="BU291" s="33"/>
    </row>
    <row r="292" spans="2:73" s="22" customFormat="1" ht="13.5" x14ac:dyDescent="0.15">
      <c r="B292" s="541"/>
      <c r="C292" s="497">
        <v>272</v>
      </c>
      <c r="D292" s="498"/>
      <c r="E292" s="499">
        <f t="shared" si="132"/>
        <v>84685.709681005668</v>
      </c>
      <c r="F292" s="471"/>
      <c r="G292" s="471"/>
      <c r="H292" s="472"/>
      <c r="I292" s="470">
        <f t="shared" si="147"/>
        <v>74801.049174011088</v>
      </c>
      <c r="J292" s="471"/>
      <c r="K292" s="471"/>
      <c r="L292" s="472"/>
      <c r="M292" s="473">
        <f t="shared" si="148"/>
        <v>9884.6605069945781</v>
      </c>
      <c r="N292" s="473"/>
      <c r="O292" s="473"/>
      <c r="P292" s="474"/>
      <c r="Q292" s="47">
        <f t="shared" si="149"/>
        <v>11786791.559219483</v>
      </c>
      <c r="R292" s="470"/>
      <c r="S292" s="475"/>
      <c r="T292" s="475"/>
      <c r="U292" s="476"/>
      <c r="V292" s="470"/>
      <c r="W292" s="475"/>
      <c r="X292" s="475"/>
      <c r="Y292" s="476"/>
      <c r="Z292" s="470"/>
      <c r="AA292" s="475"/>
      <c r="AB292" s="475"/>
      <c r="AC292" s="476"/>
      <c r="AD292" s="117">
        <f t="shared" si="156"/>
        <v>0</v>
      </c>
      <c r="AE292" s="477">
        <f t="shared" si="155"/>
        <v>4821304.5924530327</v>
      </c>
      <c r="AF292" s="478"/>
      <c r="AG292" s="478"/>
      <c r="AH292" s="479"/>
      <c r="AI292" s="474">
        <f t="shared" si="135"/>
        <v>11786791.559219483</v>
      </c>
      <c r="AJ292" s="480"/>
      <c r="AK292" s="480"/>
      <c r="AL292" s="480"/>
      <c r="AM292" s="481"/>
      <c r="AN292" s="482">
        <f t="shared" si="136"/>
        <v>1</v>
      </c>
      <c r="AO292" s="483"/>
      <c r="AP292" s="484"/>
      <c r="AQ292" s="26"/>
      <c r="AR292" s="26"/>
      <c r="AS292" s="26"/>
      <c r="AT292" s="469"/>
      <c r="AU292" s="469"/>
      <c r="AV292" s="469"/>
      <c r="AW292" s="469"/>
      <c r="AX292" s="27"/>
      <c r="AY292" s="27">
        <f t="shared" si="137"/>
        <v>0</v>
      </c>
      <c r="AZ292" s="27">
        <f t="shared" si="150"/>
        <v>0</v>
      </c>
      <c r="BA292" s="27">
        <f t="shared" si="151"/>
        <v>0</v>
      </c>
      <c r="BB292" s="27">
        <f t="shared" si="138"/>
        <v>0</v>
      </c>
      <c r="BC292" s="27">
        <f t="shared" si="139"/>
        <v>0</v>
      </c>
      <c r="BD292" s="27">
        <f t="shared" si="140"/>
        <v>74801.049174011088</v>
      </c>
      <c r="BE292" s="27">
        <f t="shared" si="141"/>
        <v>9884.6605069945781</v>
      </c>
      <c r="BF292" s="27">
        <f t="shared" si="142"/>
        <v>0</v>
      </c>
      <c r="BG292" s="27"/>
      <c r="BH292" s="27"/>
      <c r="BI292" s="65">
        <f>BI291</f>
        <v>1</v>
      </c>
      <c r="BJ292" s="66">
        <f>BJ291</f>
        <v>0.95</v>
      </c>
      <c r="BK292" s="59">
        <f>BK291</f>
        <v>1.1000000000000001</v>
      </c>
      <c r="BL292" s="66">
        <f>BL291</f>
        <v>1.27</v>
      </c>
      <c r="BM292" s="67">
        <f>BM291</f>
        <v>1.27</v>
      </c>
      <c r="BN292" s="61"/>
      <c r="BO292" s="61" t="str">
        <f t="shared" si="152"/>
        <v xml:space="preserve"> </v>
      </c>
      <c r="BP292" s="62" t="str">
        <f t="shared" si="143"/>
        <v xml:space="preserve"> </v>
      </c>
      <c r="BQ292" s="62" t="e">
        <f t="shared" si="144"/>
        <v>#VALUE!</v>
      </c>
      <c r="BR292" s="63">
        <f t="shared" si="145"/>
        <v>1</v>
      </c>
      <c r="BS292" s="64">
        <f t="shared" si="153"/>
        <v>1</v>
      </c>
      <c r="BT292" s="60">
        <f t="shared" si="146"/>
        <v>84685.709681005668</v>
      </c>
      <c r="BU292" s="33"/>
    </row>
    <row r="293" spans="2:73" s="22" customFormat="1" ht="13.5" x14ac:dyDescent="0.15">
      <c r="B293" s="541"/>
      <c r="C293" s="497">
        <v>273</v>
      </c>
      <c r="D293" s="498"/>
      <c r="E293" s="499">
        <f t="shared" si="132"/>
        <v>84685.709681005668</v>
      </c>
      <c r="F293" s="471"/>
      <c r="G293" s="471"/>
      <c r="H293" s="472"/>
      <c r="I293" s="470">
        <f t="shared" si="147"/>
        <v>74863.383381656095</v>
      </c>
      <c r="J293" s="471"/>
      <c r="K293" s="471"/>
      <c r="L293" s="472"/>
      <c r="M293" s="473">
        <f t="shared" si="148"/>
        <v>9822.3262993495682</v>
      </c>
      <c r="N293" s="473"/>
      <c r="O293" s="473"/>
      <c r="P293" s="474"/>
      <c r="Q293" s="47">
        <f t="shared" si="149"/>
        <v>11711928.175837828</v>
      </c>
      <c r="R293" s="470"/>
      <c r="S293" s="475"/>
      <c r="T293" s="475"/>
      <c r="U293" s="476"/>
      <c r="V293" s="470"/>
      <c r="W293" s="475"/>
      <c r="X293" s="475"/>
      <c r="Y293" s="476"/>
      <c r="Z293" s="470"/>
      <c r="AA293" s="475"/>
      <c r="AB293" s="475"/>
      <c r="AC293" s="476"/>
      <c r="AD293" s="117">
        <f t="shared" si="156"/>
        <v>0</v>
      </c>
      <c r="AE293" s="477">
        <f t="shared" si="155"/>
        <v>4831126.9187523825</v>
      </c>
      <c r="AF293" s="478"/>
      <c r="AG293" s="478"/>
      <c r="AH293" s="479"/>
      <c r="AI293" s="474">
        <f t="shared" si="135"/>
        <v>11711928.175837828</v>
      </c>
      <c r="AJ293" s="480"/>
      <c r="AK293" s="480"/>
      <c r="AL293" s="480"/>
      <c r="AM293" s="481"/>
      <c r="AN293" s="482">
        <f t="shared" si="136"/>
        <v>1</v>
      </c>
      <c r="AO293" s="483"/>
      <c r="AP293" s="484"/>
      <c r="AQ293" s="26"/>
      <c r="AR293" s="26"/>
      <c r="AS293" s="26"/>
      <c r="AT293" s="469"/>
      <c r="AU293" s="469"/>
      <c r="AV293" s="469"/>
      <c r="AW293" s="469"/>
      <c r="AX293" s="27"/>
      <c r="AY293" s="27">
        <f t="shared" si="137"/>
        <v>0</v>
      </c>
      <c r="AZ293" s="27">
        <f t="shared" si="150"/>
        <v>0</v>
      </c>
      <c r="BA293" s="27">
        <f t="shared" si="151"/>
        <v>0</v>
      </c>
      <c r="BB293" s="27">
        <f t="shared" si="138"/>
        <v>0</v>
      </c>
      <c r="BC293" s="27">
        <f t="shared" si="139"/>
        <v>0</v>
      </c>
      <c r="BD293" s="27">
        <f t="shared" si="140"/>
        <v>74863.383381656095</v>
      </c>
      <c r="BE293" s="27">
        <f t="shared" si="141"/>
        <v>9822.3262993495682</v>
      </c>
      <c r="BF293" s="27">
        <f t="shared" si="142"/>
        <v>0</v>
      </c>
      <c r="BG293" s="27"/>
      <c r="BH293" s="27"/>
      <c r="BI293" s="65">
        <f>BI291</f>
        <v>1</v>
      </c>
      <c r="BJ293" s="66">
        <f>BJ291</f>
        <v>0.95</v>
      </c>
      <c r="BK293" s="59">
        <f>BK291</f>
        <v>1.1000000000000001</v>
      </c>
      <c r="BL293" s="66">
        <f>BL291</f>
        <v>1.27</v>
      </c>
      <c r="BM293" s="67">
        <f>BM291</f>
        <v>1.27</v>
      </c>
      <c r="BN293" s="61"/>
      <c r="BO293" s="61" t="str">
        <f t="shared" si="152"/>
        <v xml:space="preserve"> </v>
      </c>
      <c r="BP293" s="62" t="str">
        <f t="shared" si="143"/>
        <v xml:space="preserve"> </v>
      </c>
      <c r="BQ293" s="62" t="e">
        <f t="shared" si="144"/>
        <v>#VALUE!</v>
      </c>
      <c r="BR293" s="63">
        <f t="shared" si="145"/>
        <v>1</v>
      </c>
      <c r="BS293" s="64">
        <f t="shared" si="153"/>
        <v>1</v>
      </c>
      <c r="BT293" s="60">
        <f t="shared" si="146"/>
        <v>84685.709681005668</v>
      </c>
      <c r="BU293" s="33"/>
    </row>
    <row r="294" spans="2:73" s="22" customFormat="1" ht="13.5" x14ac:dyDescent="0.15">
      <c r="B294" s="541"/>
      <c r="C294" s="497">
        <v>274</v>
      </c>
      <c r="D294" s="498"/>
      <c r="E294" s="499">
        <f t="shared" ref="E294:E320" si="159">IF(Q293=0,0,IF(Q293&lt;E293,Q293+M294,E293))</f>
        <v>84685.709681005668</v>
      </c>
      <c r="F294" s="471"/>
      <c r="G294" s="471"/>
      <c r="H294" s="472"/>
      <c r="I294" s="470">
        <f t="shared" si="147"/>
        <v>74925.769534474151</v>
      </c>
      <c r="J294" s="471"/>
      <c r="K294" s="471"/>
      <c r="L294" s="472"/>
      <c r="M294" s="473">
        <f t="shared" si="148"/>
        <v>9759.9401465315223</v>
      </c>
      <c r="N294" s="473"/>
      <c r="O294" s="473"/>
      <c r="P294" s="474"/>
      <c r="Q294" s="47">
        <f t="shared" si="149"/>
        <v>11637002.406303354</v>
      </c>
      <c r="R294" s="470"/>
      <c r="S294" s="475"/>
      <c r="T294" s="475"/>
      <c r="U294" s="476"/>
      <c r="V294" s="470"/>
      <c r="W294" s="475"/>
      <c r="X294" s="475"/>
      <c r="Y294" s="476"/>
      <c r="Z294" s="470"/>
      <c r="AA294" s="475"/>
      <c r="AB294" s="475"/>
      <c r="AC294" s="476"/>
      <c r="AD294" s="117">
        <f t="shared" si="156"/>
        <v>0</v>
      </c>
      <c r="AE294" s="477">
        <f t="shared" si="155"/>
        <v>4840886.8588989144</v>
      </c>
      <c r="AF294" s="478"/>
      <c r="AG294" s="478"/>
      <c r="AH294" s="479"/>
      <c r="AI294" s="474">
        <f t="shared" si="135"/>
        <v>11637002.406303354</v>
      </c>
      <c r="AJ294" s="480"/>
      <c r="AK294" s="480"/>
      <c r="AL294" s="480"/>
      <c r="AM294" s="481"/>
      <c r="AN294" s="482">
        <f t="shared" si="136"/>
        <v>1</v>
      </c>
      <c r="AO294" s="483"/>
      <c r="AP294" s="484"/>
      <c r="AQ294" s="26"/>
      <c r="AR294" s="26"/>
      <c r="AS294" s="26"/>
      <c r="AT294" s="469"/>
      <c r="AU294" s="469"/>
      <c r="AV294" s="469"/>
      <c r="AW294" s="469"/>
      <c r="AX294" s="27"/>
      <c r="AY294" s="27">
        <f t="shared" si="137"/>
        <v>0</v>
      </c>
      <c r="AZ294" s="27">
        <f t="shared" si="150"/>
        <v>0</v>
      </c>
      <c r="BA294" s="27">
        <f t="shared" si="151"/>
        <v>0</v>
      </c>
      <c r="BB294" s="27">
        <f t="shared" si="138"/>
        <v>0</v>
      </c>
      <c r="BC294" s="27">
        <f t="shared" si="139"/>
        <v>0</v>
      </c>
      <c r="BD294" s="27">
        <f t="shared" si="140"/>
        <v>74925.769534474151</v>
      </c>
      <c r="BE294" s="27">
        <f t="shared" si="141"/>
        <v>9759.9401465315223</v>
      </c>
      <c r="BF294" s="27">
        <f t="shared" si="142"/>
        <v>0</v>
      </c>
      <c r="BG294" s="27"/>
      <c r="BH294" s="27"/>
      <c r="BI294" s="65">
        <f>BI291</f>
        <v>1</v>
      </c>
      <c r="BJ294" s="66">
        <f>BJ291</f>
        <v>0.95</v>
      </c>
      <c r="BK294" s="59">
        <f>BK291</f>
        <v>1.1000000000000001</v>
      </c>
      <c r="BL294" s="66">
        <f>BL291</f>
        <v>1.27</v>
      </c>
      <c r="BM294" s="67">
        <f>BM291</f>
        <v>1.27</v>
      </c>
      <c r="BN294" s="61"/>
      <c r="BO294" s="61" t="str">
        <f t="shared" si="152"/>
        <v xml:space="preserve"> </v>
      </c>
      <c r="BP294" s="62" t="str">
        <f t="shared" si="143"/>
        <v xml:space="preserve"> </v>
      </c>
      <c r="BQ294" s="62" t="e">
        <f t="shared" si="144"/>
        <v>#VALUE!</v>
      </c>
      <c r="BR294" s="63">
        <f t="shared" si="145"/>
        <v>1</v>
      </c>
      <c r="BS294" s="64">
        <f t="shared" si="153"/>
        <v>1</v>
      </c>
      <c r="BT294" s="60">
        <f t="shared" si="146"/>
        <v>84685.709681005668</v>
      </c>
      <c r="BU294" s="33"/>
    </row>
    <row r="295" spans="2:73" s="22" customFormat="1" ht="13.5" x14ac:dyDescent="0.15">
      <c r="B295" s="541"/>
      <c r="C295" s="497">
        <v>275</v>
      </c>
      <c r="D295" s="498"/>
      <c r="E295" s="499">
        <f t="shared" si="159"/>
        <v>84685.709681005668</v>
      </c>
      <c r="F295" s="471"/>
      <c r="G295" s="471"/>
      <c r="H295" s="472"/>
      <c r="I295" s="470">
        <f t="shared" si="147"/>
        <v>74988.20767575287</v>
      </c>
      <c r="J295" s="471"/>
      <c r="K295" s="471"/>
      <c r="L295" s="472"/>
      <c r="M295" s="473">
        <f t="shared" si="148"/>
        <v>9697.5020052527943</v>
      </c>
      <c r="N295" s="473"/>
      <c r="O295" s="473"/>
      <c r="P295" s="474"/>
      <c r="Q295" s="47">
        <f t="shared" si="149"/>
        <v>11562014.1986276</v>
      </c>
      <c r="R295" s="470"/>
      <c r="S295" s="475"/>
      <c r="T295" s="475"/>
      <c r="U295" s="476"/>
      <c r="V295" s="470"/>
      <c r="W295" s="475"/>
      <c r="X295" s="475"/>
      <c r="Y295" s="476"/>
      <c r="Z295" s="470"/>
      <c r="AA295" s="475"/>
      <c r="AB295" s="475"/>
      <c r="AC295" s="476"/>
      <c r="AD295" s="117">
        <f t="shared" si="156"/>
        <v>0</v>
      </c>
      <c r="AE295" s="477">
        <f t="shared" si="155"/>
        <v>4850584.3609041674</v>
      </c>
      <c r="AF295" s="478"/>
      <c r="AG295" s="478"/>
      <c r="AH295" s="479"/>
      <c r="AI295" s="474">
        <f t="shared" si="135"/>
        <v>11562014.1986276</v>
      </c>
      <c r="AJ295" s="480"/>
      <c r="AK295" s="480"/>
      <c r="AL295" s="480"/>
      <c r="AM295" s="481"/>
      <c r="AN295" s="482">
        <f t="shared" si="136"/>
        <v>1</v>
      </c>
      <c r="AO295" s="483"/>
      <c r="AP295" s="484"/>
      <c r="AQ295" s="26"/>
      <c r="AR295" s="26"/>
      <c r="AS295" s="26"/>
      <c r="AT295" s="469"/>
      <c r="AU295" s="469"/>
      <c r="AV295" s="469"/>
      <c r="AW295" s="469"/>
      <c r="AX295" s="27"/>
      <c r="AY295" s="27">
        <f t="shared" si="137"/>
        <v>0</v>
      </c>
      <c r="AZ295" s="27">
        <f t="shared" si="150"/>
        <v>0</v>
      </c>
      <c r="BA295" s="27">
        <f t="shared" si="151"/>
        <v>0</v>
      </c>
      <c r="BB295" s="27">
        <f t="shared" si="138"/>
        <v>0</v>
      </c>
      <c r="BC295" s="27">
        <f t="shared" si="139"/>
        <v>0</v>
      </c>
      <c r="BD295" s="27">
        <f t="shared" si="140"/>
        <v>74988.20767575287</v>
      </c>
      <c r="BE295" s="27">
        <f t="shared" si="141"/>
        <v>9697.5020052527943</v>
      </c>
      <c r="BF295" s="27">
        <f t="shared" si="142"/>
        <v>0</v>
      </c>
      <c r="BG295" s="27"/>
      <c r="BH295" s="27"/>
      <c r="BI295" s="65">
        <f>BI291</f>
        <v>1</v>
      </c>
      <c r="BJ295" s="66">
        <f>BJ291</f>
        <v>0.95</v>
      </c>
      <c r="BK295" s="59">
        <f>BK291</f>
        <v>1.1000000000000001</v>
      </c>
      <c r="BL295" s="66">
        <f>BL291</f>
        <v>1.27</v>
      </c>
      <c r="BM295" s="67">
        <f>BM291</f>
        <v>1.27</v>
      </c>
      <c r="BN295" s="61"/>
      <c r="BO295" s="61" t="str">
        <f t="shared" si="152"/>
        <v xml:space="preserve"> </v>
      </c>
      <c r="BP295" s="62" t="str">
        <f t="shared" si="143"/>
        <v xml:space="preserve"> </v>
      </c>
      <c r="BQ295" s="62" t="e">
        <f t="shared" si="144"/>
        <v>#VALUE!</v>
      </c>
      <c r="BR295" s="63">
        <f t="shared" si="145"/>
        <v>1</v>
      </c>
      <c r="BS295" s="64">
        <f t="shared" si="153"/>
        <v>1</v>
      </c>
      <c r="BT295" s="60">
        <f t="shared" si="146"/>
        <v>84685.709681005668</v>
      </c>
      <c r="BU295" s="33"/>
    </row>
    <row r="296" spans="2:73" s="22" customFormat="1" ht="13.5" x14ac:dyDescent="0.15">
      <c r="B296" s="593"/>
      <c r="C296" s="587">
        <v>276</v>
      </c>
      <c r="D296" s="588"/>
      <c r="E296" s="589">
        <f t="shared" si="159"/>
        <v>84685.709681005668</v>
      </c>
      <c r="F296" s="590"/>
      <c r="G296" s="590"/>
      <c r="H296" s="591"/>
      <c r="I296" s="578">
        <f t="shared" si="147"/>
        <v>75050.697848815995</v>
      </c>
      <c r="J296" s="590"/>
      <c r="K296" s="590"/>
      <c r="L296" s="591"/>
      <c r="M296" s="592">
        <f t="shared" si="148"/>
        <v>9635.011832189668</v>
      </c>
      <c r="N296" s="592"/>
      <c r="O296" s="592"/>
      <c r="P296" s="592"/>
      <c r="Q296" s="47">
        <f t="shared" si="149"/>
        <v>11486963.500778785</v>
      </c>
      <c r="R296" s="578">
        <f>IF((AD290-V290)&lt;0,AD290+Z296,IF(AD290-V290&lt;V290,AD290+Z296,R290))</f>
        <v>0</v>
      </c>
      <c r="S296" s="579"/>
      <c r="T296" s="579"/>
      <c r="U296" s="580"/>
      <c r="V296" s="578">
        <f>IF((AD290-V290)&lt;0,AD290,IF((AD290-V290)&gt;=0,R296-Z296))</f>
        <v>0</v>
      </c>
      <c r="W296" s="579"/>
      <c r="X296" s="579"/>
      <c r="Y296" s="580"/>
      <c r="Z296" s="578">
        <f>IF(AD290&gt;0,AD290*AN296/100/2,0)</f>
        <v>0</v>
      </c>
      <c r="AA296" s="579"/>
      <c r="AB296" s="579"/>
      <c r="AC296" s="580"/>
      <c r="AD296" s="120">
        <f t="shared" si="156"/>
        <v>0</v>
      </c>
      <c r="AE296" s="581">
        <f t="shared" si="155"/>
        <v>4860219.3727363572</v>
      </c>
      <c r="AF296" s="582"/>
      <c r="AG296" s="582"/>
      <c r="AH296" s="583"/>
      <c r="AI296" s="474">
        <f t="shared" si="135"/>
        <v>11486963.500778785</v>
      </c>
      <c r="AJ296" s="480"/>
      <c r="AK296" s="480"/>
      <c r="AL296" s="480"/>
      <c r="AM296" s="481"/>
      <c r="AN296" s="584">
        <f t="shared" si="136"/>
        <v>1</v>
      </c>
      <c r="AO296" s="585"/>
      <c r="AP296" s="586"/>
      <c r="AQ296" s="25"/>
      <c r="AR296" s="25"/>
      <c r="AS296" s="25"/>
      <c r="AT296" s="469"/>
      <c r="AU296" s="469"/>
      <c r="AV296" s="469"/>
      <c r="AW296" s="469"/>
      <c r="AX296" s="27"/>
      <c r="AY296" s="27">
        <f t="shared" si="137"/>
        <v>0</v>
      </c>
      <c r="AZ296" s="27">
        <f t="shared" si="150"/>
        <v>0</v>
      </c>
      <c r="BA296" s="27">
        <f t="shared" si="151"/>
        <v>0</v>
      </c>
      <c r="BB296" s="27">
        <f t="shared" si="138"/>
        <v>0</v>
      </c>
      <c r="BC296" s="27">
        <f t="shared" si="139"/>
        <v>0</v>
      </c>
      <c r="BD296" s="27">
        <f t="shared" si="140"/>
        <v>75050.697848815995</v>
      </c>
      <c r="BE296" s="27">
        <f t="shared" si="141"/>
        <v>9635.011832189668</v>
      </c>
      <c r="BF296" s="27">
        <f t="shared" si="142"/>
        <v>0</v>
      </c>
      <c r="BG296" s="27"/>
      <c r="BH296" s="27"/>
      <c r="BI296" s="65">
        <f>BI291</f>
        <v>1</v>
      </c>
      <c r="BJ296" s="66">
        <f>BJ291</f>
        <v>0.95</v>
      </c>
      <c r="BK296" s="59">
        <f>BK291</f>
        <v>1.1000000000000001</v>
      </c>
      <c r="BL296" s="66">
        <f>BL291</f>
        <v>1.27</v>
      </c>
      <c r="BM296" s="67">
        <f>BM291</f>
        <v>1.27</v>
      </c>
      <c r="BN296" s="61"/>
      <c r="BO296" s="61" t="str">
        <f t="shared" si="152"/>
        <v xml:space="preserve"> </v>
      </c>
      <c r="BP296" s="62" t="str">
        <f t="shared" si="143"/>
        <v xml:space="preserve"> </v>
      </c>
      <c r="BQ296" s="62" t="e">
        <f t="shared" si="144"/>
        <v>#VALUE!</v>
      </c>
      <c r="BR296" s="63">
        <f t="shared" si="145"/>
        <v>1</v>
      </c>
      <c r="BS296" s="64">
        <f t="shared" si="153"/>
        <v>1</v>
      </c>
      <c r="BT296" s="60">
        <f t="shared" si="146"/>
        <v>84685.709681005668</v>
      </c>
      <c r="BU296" s="33"/>
    </row>
    <row r="297" spans="2:73" s="22" customFormat="1" ht="13.5" x14ac:dyDescent="0.15">
      <c r="B297" s="562">
        <v>24</v>
      </c>
      <c r="C297" s="565">
        <v>277</v>
      </c>
      <c r="D297" s="566"/>
      <c r="E297" s="567">
        <f t="shared" si="159"/>
        <v>84685.709681005668</v>
      </c>
      <c r="F297" s="533"/>
      <c r="G297" s="533"/>
      <c r="H297" s="534"/>
      <c r="I297" s="568">
        <f t="shared" si="147"/>
        <v>75113.240097023343</v>
      </c>
      <c r="J297" s="569"/>
      <c r="K297" s="569"/>
      <c r="L297" s="570"/>
      <c r="M297" s="571">
        <f t="shared" si="148"/>
        <v>9572.4695839823198</v>
      </c>
      <c r="N297" s="571"/>
      <c r="O297" s="571"/>
      <c r="P297" s="571"/>
      <c r="Q297" s="30">
        <f t="shared" si="149"/>
        <v>11411850.260681761</v>
      </c>
      <c r="R297" s="568"/>
      <c r="S297" s="572"/>
      <c r="T297" s="572"/>
      <c r="U297" s="573"/>
      <c r="V297" s="568"/>
      <c r="W297" s="572"/>
      <c r="X297" s="572"/>
      <c r="Y297" s="573"/>
      <c r="Z297" s="568"/>
      <c r="AA297" s="572"/>
      <c r="AB297" s="572"/>
      <c r="AC297" s="573"/>
      <c r="AD297" s="119">
        <f t="shared" si="156"/>
        <v>0</v>
      </c>
      <c r="AE297" s="568">
        <f t="shared" si="155"/>
        <v>4869791.8423203398</v>
      </c>
      <c r="AF297" s="569"/>
      <c r="AG297" s="569"/>
      <c r="AH297" s="570"/>
      <c r="AI297" s="568">
        <f t="shared" si="135"/>
        <v>11411850.260681761</v>
      </c>
      <c r="AJ297" s="569"/>
      <c r="AK297" s="569"/>
      <c r="AL297" s="569"/>
      <c r="AM297" s="574"/>
      <c r="AN297" s="575">
        <f t="shared" si="136"/>
        <v>1</v>
      </c>
      <c r="AO297" s="576"/>
      <c r="AP297" s="577"/>
      <c r="AQ297" s="51"/>
      <c r="AR297" s="51"/>
      <c r="AS297" s="51"/>
      <c r="AT297" s="469"/>
      <c r="AU297" s="469"/>
      <c r="AV297" s="469"/>
      <c r="AW297" s="469"/>
      <c r="AX297" s="27"/>
      <c r="AY297" s="27">
        <f t="shared" si="137"/>
        <v>0</v>
      </c>
      <c r="AZ297" s="27">
        <f t="shared" si="150"/>
        <v>0</v>
      </c>
      <c r="BA297" s="27">
        <f t="shared" si="151"/>
        <v>0</v>
      </c>
      <c r="BB297" s="27">
        <f t="shared" si="138"/>
        <v>0</v>
      </c>
      <c r="BC297" s="27">
        <f t="shared" si="139"/>
        <v>0</v>
      </c>
      <c r="BD297" s="27">
        <f t="shared" si="140"/>
        <v>75113.240097023343</v>
      </c>
      <c r="BE297" s="27">
        <f t="shared" si="141"/>
        <v>9572.4695839823198</v>
      </c>
      <c r="BF297" s="27">
        <f t="shared" si="142"/>
        <v>0</v>
      </c>
      <c r="BG297" s="27"/>
      <c r="BH297" s="27"/>
      <c r="BI297" s="72">
        <f t="shared" ref="BI297:BL297" si="160">BI291</f>
        <v>1</v>
      </c>
      <c r="BJ297" s="72">
        <f t="shared" si="160"/>
        <v>0.95</v>
      </c>
      <c r="BK297" s="72">
        <f t="shared" si="160"/>
        <v>1.1000000000000001</v>
      </c>
      <c r="BL297" s="72">
        <f t="shared" si="160"/>
        <v>1.27</v>
      </c>
      <c r="BM297" s="73">
        <f>BM291</f>
        <v>1.27</v>
      </c>
      <c r="BN297" s="61"/>
      <c r="BO297" s="61" t="str">
        <f t="shared" si="152"/>
        <v xml:space="preserve"> </v>
      </c>
      <c r="BP297" s="62" t="str">
        <f t="shared" si="143"/>
        <v xml:space="preserve"> </v>
      </c>
      <c r="BQ297" s="62" t="e">
        <f t="shared" si="144"/>
        <v>#VALUE!</v>
      </c>
      <c r="BR297" s="63">
        <f t="shared" si="145"/>
        <v>1</v>
      </c>
      <c r="BS297" s="64">
        <f t="shared" si="153"/>
        <v>1</v>
      </c>
      <c r="BT297" s="60">
        <f t="shared" si="146"/>
        <v>84685.709681005668</v>
      </c>
      <c r="BU297" s="33"/>
    </row>
    <row r="298" spans="2:73" s="22" customFormat="1" ht="13.5" x14ac:dyDescent="0.15">
      <c r="B298" s="563"/>
      <c r="C298" s="535">
        <v>278</v>
      </c>
      <c r="D298" s="536"/>
      <c r="E298" s="537">
        <f t="shared" si="159"/>
        <v>84685.709681005668</v>
      </c>
      <c r="F298" s="486"/>
      <c r="G298" s="486"/>
      <c r="H298" s="538"/>
      <c r="I298" s="485">
        <f t="shared" si="147"/>
        <v>75175.834463770865</v>
      </c>
      <c r="J298" s="486"/>
      <c r="K298" s="486"/>
      <c r="L298" s="538"/>
      <c r="M298" s="539">
        <f t="shared" si="148"/>
        <v>9509.8752172348013</v>
      </c>
      <c r="N298" s="539"/>
      <c r="O298" s="539"/>
      <c r="P298" s="539"/>
      <c r="Q298" s="121">
        <f t="shared" si="149"/>
        <v>11336674.42621799</v>
      </c>
      <c r="R298" s="485"/>
      <c r="S298" s="530"/>
      <c r="T298" s="530"/>
      <c r="U298" s="531"/>
      <c r="V298" s="485"/>
      <c r="W298" s="530"/>
      <c r="X298" s="530"/>
      <c r="Y298" s="531"/>
      <c r="Z298" s="485"/>
      <c r="AA298" s="530"/>
      <c r="AB298" s="530"/>
      <c r="AC298" s="531"/>
      <c r="AD298" s="118">
        <f t="shared" si="156"/>
        <v>0</v>
      </c>
      <c r="AE298" s="532">
        <f t="shared" si="155"/>
        <v>4879301.7175375745</v>
      </c>
      <c r="AF298" s="533"/>
      <c r="AG298" s="533"/>
      <c r="AH298" s="534"/>
      <c r="AI298" s="485">
        <f t="shared" si="135"/>
        <v>11336674.42621799</v>
      </c>
      <c r="AJ298" s="486"/>
      <c r="AK298" s="486"/>
      <c r="AL298" s="486"/>
      <c r="AM298" s="487"/>
      <c r="AN298" s="527">
        <f t="shared" si="136"/>
        <v>1</v>
      </c>
      <c r="AO298" s="528"/>
      <c r="AP298" s="529"/>
      <c r="AQ298" s="26"/>
      <c r="AR298" s="26"/>
      <c r="AS298" s="26"/>
      <c r="AT298" s="469"/>
      <c r="AU298" s="469"/>
      <c r="AV298" s="469"/>
      <c r="AW298" s="469"/>
      <c r="AX298" s="27"/>
      <c r="AY298" s="27">
        <f t="shared" si="137"/>
        <v>0</v>
      </c>
      <c r="AZ298" s="27">
        <f t="shared" si="150"/>
        <v>0</v>
      </c>
      <c r="BA298" s="27">
        <f t="shared" si="151"/>
        <v>0</v>
      </c>
      <c r="BB298" s="27">
        <f t="shared" si="138"/>
        <v>0</v>
      </c>
      <c r="BC298" s="27">
        <f t="shared" si="139"/>
        <v>0</v>
      </c>
      <c r="BD298" s="27">
        <f t="shared" si="140"/>
        <v>75175.834463770865</v>
      </c>
      <c r="BE298" s="27">
        <f t="shared" si="141"/>
        <v>9509.8752172348013</v>
      </c>
      <c r="BF298" s="27">
        <f t="shared" si="142"/>
        <v>0</v>
      </c>
      <c r="BG298" s="27"/>
      <c r="BH298" s="27"/>
      <c r="BI298" s="65">
        <f>BI297</f>
        <v>1</v>
      </c>
      <c r="BJ298" s="66">
        <f>BJ297</f>
        <v>0.95</v>
      </c>
      <c r="BK298" s="59">
        <f>BK297</f>
        <v>1.1000000000000001</v>
      </c>
      <c r="BL298" s="66">
        <f>BL297</f>
        <v>1.27</v>
      </c>
      <c r="BM298" s="67">
        <f>BM297</f>
        <v>1.27</v>
      </c>
      <c r="BN298" s="61"/>
      <c r="BO298" s="61" t="str">
        <f t="shared" si="152"/>
        <v xml:space="preserve"> </v>
      </c>
      <c r="BP298" s="62" t="str">
        <f t="shared" si="143"/>
        <v xml:space="preserve"> </v>
      </c>
      <c r="BQ298" s="62" t="e">
        <f t="shared" si="144"/>
        <v>#VALUE!</v>
      </c>
      <c r="BR298" s="63">
        <f t="shared" si="145"/>
        <v>1</v>
      </c>
      <c r="BS298" s="64">
        <f t="shared" si="153"/>
        <v>1</v>
      </c>
      <c r="BT298" s="60">
        <f t="shared" si="146"/>
        <v>84685.709681005668</v>
      </c>
      <c r="BU298" s="33"/>
    </row>
    <row r="299" spans="2:73" s="22" customFormat="1" ht="13.5" x14ac:dyDescent="0.15">
      <c r="B299" s="563"/>
      <c r="C299" s="535">
        <v>279</v>
      </c>
      <c r="D299" s="536"/>
      <c r="E299" s="537">
        <f t="shared" si="159"/>
        <v>84685.709681005668</v>
      </c>
      <c r="F299" s="486"/>
      <c r="G299" s="486"/>
      <c r="H299" s="538"/>
      <c r="I299" s="485">
        <f t="shared" si="147"/>
        <v>75238.480992490673</v>
      </c>
      <c r="J299" s="486"/>
      <c r="K299" s="486"/>
      <c r="L299" s="538"/>
      <c r="M299" s="539">
        <f t="shared" si="148"/>
        <v>9447.2286885149915</v>
      </c>
      <c r="N299" s="539"/>
      <c r="O299" s="539"/>
      <c r="P299" s="539"/>
      <c r="Q299" s="121">
        <f t="shared" si="149"/>
        <v>11261435.9452255</v>
      </c>
      <c r="R299" s="485"/>
      <c r="S299" s="530"/>
      <c r="T299" s="530"/>
      <c r="U299" s="531"/>
      <c r="V299" s="485"/>
      <c r="W299" s="530"/>
      <c r="X299" s="530"/>
      <c r="Y299" s="531"/>
      <c r="Z299" s="485"/>
      <c r="AA299" s="530"/>
      <c r="AB299" s="530"/>
      <c r="AC299" s="531"/>
      <c r="AD299" s="118">
        <f t="shared" si="156"/>
        <v>0</v>
      </c>
      <c r="AE299" s="532">
        <f t="shared" si="155"/>
        <v>4888748.9462260893</v>
      </c>
      <c r="AF299" s="533"/>
      <c r="AG299" s="533"/>
      <c r="AH299" s="534"/>
      <c r="AI299" s="485">
        <f t="shared" si="135"/>
        <v>11261435.9452255</v>
      </c>
      <c r="AJ299" s="486"/>
      <c r="AK299" s="486"/>
      <c r="AL299" s="486"/>
      <c r="AM299" s="487"/>
      <c r="AN299" s="527">
        <f t="shared" si="136"/>
        <v>1</v>
      </c>
      <c r="AO299" s="528"/>
      <c r="AP299" s="529"/>
      <c r="AQ299" s="26"/>
      <c r="AR299" s="26"/>
      <c r="AS299" s="26"/>
      <c r="AT299" s="469"/>
      <c r="AU299" s="469"/>
      <c r="AV299" s="469"/>
      <c r="AW299" s="469"/>
      <c r="AX299" s="27"/>
      <c r="AY299" s="27">
        <f t="shared" si="137"/>
        <v>0</v>
      </c>
      <c r="AZ299" s="27">
        <f t="shared" si="150"/>
        <v>0</v>
      </c>
      <c r="BA299" s="27">
        <f t="shared" si="151"/>
        <v>0</v>
      </c>
      <c r="BB299" s="27">
        <f t="shared" si="138"/>
        <v>0</v>
      </c>
      <c r="BC299" s="27">
        <f t="shared" si="139"/>
        <v>0</v>
      </c>
      <c r="BD299" s="27">
        <f t="shared" si="140"/>
        <v>75238.480992490673</v>
      </c>
      <c r="BE299" s="27">
        <f t="shared" si="141"/>
        <v>9447.2286885149915</v>
      </c>
      <c r="BF299" s="27">
        <f t="shared" si="142"/>
        <v>0</v>
      </c>
      <c r="BG299" s="27"/>
      <c r="BH299" s="27"/>
      <c r="BI299" s="65">
        <f>BI297</f>
        <v>1</v>
      </c>
      <c r="BJ299" s="66">
        <f>BJ297</f>
        <v>0.95</v>
      </c>
      <c r="BK299" s="59">
        <f>BK297</f>
        <v>1.1000000000000001</v>
      </c>
      <c r="BL299" s="66">
        <f>BL297</f>
        <v>1.27</v>
      </c>
      <c r="BM299" s="67">
        <f>BM297</f>
        <v>1.27</v>
      </c>
      <c r="BN299" s="61"/>
      <c r="BO299" s="61" t="str">
        <f t="shared" si="152"/>
        <v xml:space="preserve"> </v>
      </c>
      <c r="BP299" s="62" t="str">
        <f t="shared" si="143"/>
        <v xml:space="preserve"> </v>
      </c>
      <c r="BQ299" s="62" t="e">
        <f t="shared" si="144"/>
        <v>#VALUE!</v>
      </c>
      <c r="BR299" s="63">
        <f t="shared" si="145"/>
        <v>1</v>
      </c>
      <c r="BS299" s="64">
        <f t="shared" si="153"/>
        <v>1</v>
      </c>
      <c r="BT299" s="60">
        <f t="shared" si="146"/>
        <v>84685.709681005668</v>
      </c>
      <c r="BU299" s="33"/>
    </row>
    <row r="300" spans="2:73" s="22" customFormat="1" ht="13.5" x14ac:dyDescent="0.15">
      <c r="B300" s="563"/>
      <c r="C300" s="535">
        <v>280</v>
      </c>
      <c r="D300" s="536"/>
      <c r="E300" s="537">
        <f t="shared" si="159"/>
        <v>84685.709681005668</v>
      </c>
      <c r="F300" s="486"/>
      <c r="G300" s="486"/>
      <c r="H300" s="538"/>
      <c r="I300" s="485">
        <f t="shared" si="147"/>
        <v>75301.179726651084</v>
      </c>
      <c r="J300" s="486"/>
      <c r="K300" s="486"/>
      <c r="L300" s="538"/>
      <c r="M300" s="539">
        <f t="shared" si="148"/>
        <v>9384.5299543545825</v>
      </c>
      <c r="N300" s="539"/>
      <c r="O300" s="539"/>
      <c r="P300" s="539"/>
      <c r="Q300" s="121">
        <f t="shared" si="149"/>
        <v>11186134.765498849</v>
      </c>
      <c r="R300" s="485"/>
      <c r="S300" s="530"/>
      <c r="T300" s="530"/>
      <c r="U300" s="531"/>
      <c r="V300" s="485"/>
      <c r="W300" s="530"/>
      <c r="X300" s="530"/>
      <c r="Y300" s="531"/>
      <c r="Z300" s="485"/>
      <c r="AA300" s="530"/>
      <c r="AB300" s="530"/>
      <c r="AC300" s="531"/>
      <c r="AD300" s="118">
        <f t="shared" si="156"/>
        <v>0</v>
      </c>
      <c r="AE300" s="532">
        <f t="shared" si="155"/>
        <v>4898133.4761804435</v>
      </c>
      <c r="AF300" s="533"/>
      <c r="AG300" s="533"/>
      <c r="AH300" s="534"/>
      <c r="AI300" s="485">
        <f t="shared" si="135"/>
        <v>11186134.765498849</v>
      </c>
      <c r="AJ300" s="486"/>
      <c r="AK300" s="486"/>
      <c r="AL300" s="486"/>
      <c r="AM300" s="487"/>
      <c r="AN300" s="527">
        <f t="shared" si="136"/>
        <v>1</v>
      </c>
      <c r="AO300" s="528"/>
      <c r="AP300" s="529"/>
      <c r="AQ300" s="26"/>
      <c r="AR300" s="26"/>
      <c r="AS300" s="26"/>
      <c r="AT300" s="469"/>
      <c r="AU300" s="469"/>
      <c r="AV300" s="469"/>
      <c r="AW300" s="469"/>
      <c r="AX300" s="27"/>
      <c r="AY300" s="27">
        <f t="shared" si="137"/>
        <v>0</v>
      </c>
      <c r="AZ300" s="27">
        <f t="shared" si="150"/>
        <v>0</v>
      </c>
      <c r="BA300" s="27">
        <f t="shared" si="151"/>
        <v>0</v>
      </c>
      <c r="BB300" s="27">
        <f t="shared" si="138"/>
        <v>0</v>
      </c>
      <c r="BC300" s="27">
        <f t="shared" si="139"/>
        <v>0</v>
      </c>
      <c r="BD300" s="27">
        <f t="shared" si="140"/>
        <v>75301.179726651084</v>
      </c>
      <c r="BE300" s="27">
        <f t="shared" si="141"/>
        <v>9384.5299543545825</v>
      </c>
      <c r="BF300" s="27">
        <f t="shared" si="142"/>
        <v>0</v>
      </c>
      <c r="BG300" s="27"/>
      <c r="BH300" s="27"/>
      <c r="BI300" s="65">
        <f>BI297</f>
        <v>1</v>
      </c>
      <c r="BJ300" s="66">
        <f>BJ297</f>
        <v>0.95</v>
      </c>
      <c r="BK300" s="59">
        <f>BK297</f>
        <v>1.1000000000000001</v>
      </c>
      <c r="BL300" s="66">
        <f>BL297</f>
        <v>1.27</v>
      </c>
      <c r="BM300" s="67">
        <f>BM297</f>
        <v>1.27</v>
      </c>
      <c r="BN300" s="61"/>
      <c r="BO300" s="61" t="str">
        <f t="shared" si="152"/>
        <v xml:space="preserve"> </v>
      </c>
      <c r="BP300" s="62" t="str">
        <f t="shared" si="143"/>
        <v xml:space="preserve"> </v>
      </c>
      <c r="BQ300" s="62" t="e">
        <f t="shared" si="144"/>
        <v>#VALUE!</v>
      </c>
      <c r="BR300" s="63">
        <f t="shared" si="145"/>
        <v>1</v>
      </c>
      <c r="BS300" s="64">
        <f t="shared" si="153"/>
        <v>1</v>
      </c>
      <c r="BT300" s="60">
        <f t="shared" si="146"/>
        <v>84685.709681005668</v>
      </c>
      <c r="BU300" s="33"/>
    </row>
    <row r="301" spans="2:73" s="22" customFormat="1" ht="13.5" x14ac:dyDescent="0.15">
      <c r="B301" s="563"/>
      <c r="C301" s="535">
        <v>281</v>
      </c>
      <c r="D301" s="536"/>
      <c r="E301" s="537">
        <f t="shared" si="159"/>
        <v>84685.709681005668</v>
      </c>
      <c r="F301" s="486"/>
      <c r="G301" s="486"/>
      <c r="H301" s="538"/>
      <c r="I301" s="485">
        <f t="shared" si="147"/>
        <v>75363.930709756634</v>
      </c>
      <c r="J301" s="486"/>
      <c r="K301" s="486"/>
      <c r="L301" s="538"/>
      <c r="M301" s="539">
        <f t="shared" si="148"/>
        <v>9321.7789712490394</v>
      </c>
      <c r="N301" s="539"/>
      <c r="O301" s="539"/>
      <c r="P301" s="539"/>
      <c r="Q301" s="121">
        <f t="shared" si="149"/>
        <v>11110770.834789092</v>
      </c>
      <c r="R301" s="485"/>
      <c r="S301" s="530"/>
      <c r="T301" s="530"/>
      <c r="U301" s="531"/>
      <c r="V301" s="485"/>
      <c r="W301" s="530"/>
      <c r="X301" s="530"/>
      <c r="Y301" s="531"/>
      <c r="Z301" s="485"/>
      <c r="AA301" s="530"/>
      <c r="AB301" s="530"/>
      <c r="AC301" s="531"/>
      <c r="AD301" s="118">
        <f t="shared" si="156"/>
        <v>0</v>
      </c>
      <c r="AE301" s="532">
        <f t="shared" si="155"/>
        <v>4907455.2551516928</v>
      </c>
      <c r="AF301" s="533"/>
      <c r="AG301" s="533"/>
      <c r="AH301" s="534"/>
      <c r="AI301" s="485">
        <f t="shared" si="135"/>
        <v>11110770.834789092</v>
      </c>
      <c r="AJ301" s="486"/>
      <c r="AK301" s="486"/>
      <c r="AL301" s="486"/>
      <c r="AM301" s="487"/>
      <c r="AN301" s="527">
        <f t="shared" si="136"/>
        <v>1</v>
      </c>
      <c r="AO301" s="528"/>
      <c r="AP301" s="529"/>
      <c r="AQ301" s="26"/>
      <c r="AR301" s="26"/>
      <c r="AS301" s="26"/>
      <c r="AT301" s="469"/>
      <c r="AU301" s="469"/>
      <c r="AV301" s="469"/>
      <c r="AW301" s="469"/>
      <c r="AX301" s="27"/>
      <c r="AY301" s="27">
        <f t="shared" si="137"/>
        <v>0</v>
      </c>
      <c r="AZ301" s="27">
        <f t="shared" si="150"/>
        <v>0</v>
      </c>
      <c r="BA301" s="27">
        <f t="shared" si="151"/>
        <v>0</v>
      </c>
      <c r="BB301" s="27">
        <f t="shared" si="138"/>
        <v>0</v>
      </c>
      <c r="BC301" s="27">
        <f t="shared" si="139"/>
        <v>0</v>
      </c>
      <c r="BD301" s="27">
        <f t="shared" si="140"/>
        <v>75363.930709756634</v>
      </c>
      <c r="BE301" s="27">
        <f t="shared" si="141"/>
        <v>9321.7789712490394</v>
      </c>
      <c r="BF301" s="27">
        <f t="shared" si="142"/>
        <v>0</v>
      </c>
      <c r="BG301" s="27"/>
      <c r="BH301" s="27"/>
      <c r="BI301" s="65">
        <f>BI297</f>
        <v>1</v>
      </c>
      <c r="BJ301" s="66">
        <f>BJ297</f>
        <v>0.95</v>
      </c>
      <c r="BK301" s="59">
        <f>BK297</f>
        <v>1.1000000000000001</v>
      </c>
      <c r="BL301" s="66">
        <f>BL297</f>
        <v>1.27</v>
      </c>
      <c r="BM301" s="67">
        <f>BM297</f>
        <v>1.27</v>
      </c>
      <c r="BN301" s="61"/>
      <c r="BO301" s="61" t="str">
        <f t="shared" si="152"/>
        <v xml:space="preserve"> </v>
      </c>
      <c r="BP301" s="62" t="str">
        <f t="shared" si="143"/>
        <v xml:space="preserve"> </v>
      </c>
      <c r="BQ301" s="62" t="e">
        <f t="shared" si="144"/>
        <v>#VALUE!</v>
      </c>
      <c r="BR301" s="63">
        <f t="shared" si="145"/>
        <v>1</v>
      </c>
      <c r="BS301" s="64">
        <f t="shared" si="153"/>
        <v>1</v>
      </c>
      <c r="BT301" s="60">
        <f t="shared" si="146"/>
        <v>84685.709681005668</v>
      </c>
      <c r="BU301" s="33"/>
    </row>
    <row r="302" spans="2:73" s="22" customFormat="1" ht="13.5" x14ac:dyDescent="0.15">
      <c r="B302" s="563"/>
      <c r="C302" s="535">
        <v>282</v>
      </c>
      <c r="D302" s="536"/>
      <c r="E302" s="537">
        <f t="shared" si="159"/>
        <v>84685.709681005668</v>
      </c>
      <c r="F302" s="486"/>
      <c r="G302" s="486"/>
      <c r="H302" s="538"/>
      <c r="I302" s="485">
        <f t="shared" si="147"/>
        <v>75426.733985348095</v>
      </c>
      <c r="J302" s="486"/>
      <c r="K302" s="486"/>
      <c r="L302" s="538"/>
      <c r="M302" s="539">
        <f t="shared" si="148"/>
        <v>9258.9756956575766</v>
      </c>
      <c r="N302" s="539"/>
      <c r="O302" s="539"/>
      <c r="P302" s="539"/>
      <c r="Q302" s="121">
        <f t="shared" si="149"/>
        <v>11035344.100803744</v>
      </c>
      <c r="R302" s="559">
        <f>IF((AD296-V296)&lt;0,AD296+Z302,IF(AD296-V296&lt;V296,AD296+Z302,R296))</f>
        <v>0</v>
      </c>
      <c r="S302" s="560"/>
      <c r="T302" s="560"/>
      <c r="U302" s="561"/>
      <c r="V302" s="485">
        <f>IF((AD296-V296)&lt;0,AD296,IF((AD296-V296)&gt;=0,R302-Z302))</f>
        <v>0</v>
      </c>
      <c r="W302" s="530"/>
      <c r="X302" s="530"/>
      <c r="Y302" s="531"/>
      <c r="Z302" s="485">
        <f>IF(AD296&gt;0,AD296*AN302/100/2,0)</f>
        <v>0</v>
      </c>
      <c r="AA302" s="530"/>
      <c r="AB302" s="530"/>
      <c r="AC302" s="531"/>
      <c r="AD302" s="118">
        <f t="shared" si="156"/>
        <v>0</v>
      </c>
      <c r="AE302" s="532">
        <f t="shared" si="155"/>
        <v>4916714.2308473503</v>
      </c>
      <c r="AF302" s="533"/>
      <c r="AG302" s="533"/>
      <c r="AH302" s="534"/>
      <c r="AI302" s="485">
        <f t="shared" si="135"/>
        <v>11035344.100803744</v>
      </c>
      <c r="AJ302" s="486"/>
      <c r="AK302" s="486"/>
      <c r="AL302" s="486"/>
      <c r="AM302" s="487"/>
      <c r="AN302" s="527">
        <f t="shared" si="136"/>
        <v>1</v>
      </c>
      <c r="AO302" s="528"/>
      <c r="AP302" s="529"/>
      <c r="AQ302" s="26"/>
      <c r="AR302" s="26"/>
      <c r="AS302" s="26"/>
      <c r="AT302" s="469"/>
      <c r="AU302" s="469"/>
      <c r="AV302" s="469"/>
      <c r="AW302" s="469"/>
      <c r="AX302" s="27"/>
      <c r="AY302" s="27">
        <f t="shared" si="137"/>
        <v>0</v>
      </c>
      <c r="AZ302" s="27">
        <f t="shared" si="150"/>
        <v>0</v>
      </c>
      <c r="BA302" s="27">
        <f t="shared" si="151"/>
        <v>0</v>
      </c>
      <c r="BB302" s="27">
        <f t="shared" si="138"/>
        <v>0</v>
      </c>
      <c r="BC302" s="27">
        <f t="shared" si="139"/>
        <v>0</v>
      </c>
      <c r="BD302" s="27">
        <f t="shared" si="140"/>
        <v>75426.733985348095</v>
      </c>
      <c r="BE302" s="27">
        <f t="shared" si="141"/>
        <v>9258.9756956575766</v>
      </c>
      <c r="BF302" s="27">
        <f t="shared" si="142"/>
        <v>0</v>
      </c>
      <c r="BG302" s="27"/>
      <c r="BH302" s="27"/>
      <c r="BI302" s="65">
        <f>BI297</f>
        <v>1</v>
      </c>
      <c r="BJ302" s="66">
        <f>BJ297</f>
        <v>0.95</v>
      </c>
      <c r="BK302" s="59">
        <f>BK297</f>
        <v>1.1000000000000001</v>
      </c>
      <c r="BL302" s="66">
        <f>BL297</f>
        <v>1.27</v>
      </c>
      <c r="BM302" s="67">
        <f>BM297</f>
        <v>1.27</v>
      </c>
      <c r="BN302" s="61"/>
      <c r="BO302" s="61" t="str">
        <f t="shared" si="152"/>
        <v xml:space="preserve"> </v>
      </c>
      <c r="BP302" s="62" t="str">
        <f t="shared" si="143"/>
        <v xml:space="preserve"> </v>
      </c>
      <c r="BQ302" s="62" t="e">
        <f t="shared" si="144"/>
        <v>#VALUE!</v>
      </c>
      <c r="BR302" s="63">
        <f t="shared" si="145"/>
        <v>1</v>
      </c>
      <c r="BS302" s="64">
        <f t="shared" si="153"/>
        <v>1</v>
      </c>
      <c r="BT302" s="60">
        <f t="shared" si="146"/>
        <v>84685.709681005668</v>
      </c>
      <c r="BU302" s="33"/>
    </row>
    <row r="303" spans="2:73" s="22" customFormat="1" ht="13.5" x14ac:dyDescent="0.15">
      <c r="B303" s="563"/>
      <c r="C303" s="535">
        <v>283</v>
      </c>
      <c r="D303" s="536"/>
      <c r="E303" s="537">
        <f t="shared" si="159"/>
        <v>84685.709681005668</v>
      </c>
      <c r="F303" s="486"/>
      <c r="G303" s="486"/>
      <c r="H303" s="538"/>
      <c r="I303" s="485">
        <f t="shared" si="147"/>
        <v>75489.589597002545</v>
      </c>
      <c r="J303" s="486"/>
      <c r="K303" s="486"/>
      <c r="L303" s="538"/>
      <c r="M303" s="539">
        <f t="shared" si="148"/>
        <v>9196.1200840031197</v>
      </c>
      <c r="N303" s="539"/>
      <c r="O303" s="539"/>
      <c r="P303" s="539"/>
      <c r="Q303" s="121">
        <f t="shared" si="149"/>
        <v>10959854.511206742</v>
      </c>
      <c r="R303" s="485"/>
      <c r="S303" s="530"/>
      <c r="T303" s="530"/>
      <c r="U303" s="531"/>
      <c r="V303" s="485"/>
      <c r="W303" s="530"/>
      <c r="X303" s="530"/>
      <c r="Y303" s="531"/>
      <c r="Z303" s="485"/>
      <c r="AA303" s="530"/>
      <c r="AB303" s="530"/>
      <c r="AC303" s="531"/>
      <c r="AD303" s="118">
        <f t="shared" si="156"/>
        <v>0</v>
      </c>
      <c r="AE303" s="532">
        <f t="shared" si="155"/>
        <v>4925910.3509313539</v>
      </c>
      <c r="AF303" s="533"/>
      <c r="AG303" s="533"/>
      <c r="AH303" s="534"/>
      <c r="AI303" s="485">
        <f t="shared" si="135"/>
        <v>10959854.511206742</v>
      </c>
      <c r="AJ303" s="486"/>
      <c r="AK303" s="486"/>
      <c r="AL303" s="486"/>
      <c r="AM303" s="487"/>
      <c r="AN303" s="527">
        <f t="shared" si="136"/>
        <v>1</v>
      </c>
      <c r="AO303" s="528"/>
      <c r="AP303" s="529"/>
      <c r="AQ303" s="26"/>
      <c r="AR303" s="26"/>
      <c r="AS303" s="26"/>
      <c r="AT303" s="469"/>
      <c r="AU303" s="469"/>
      <c r="AV303" s="469"/>
      <c r="AW303" s="469"/>
      <c r="AX303" s="27"/>
      <c r="AY303" s="27">
        <f t="shared" si="137"/>
        <v>0</v>
      </c>
      <c r="AZ303" s="27">
        <f t="shared" si="150"/>
        <v>0</v>
      </c>
      <c r="BA303" s="27">
        <f t="shared" si="151"/>
        <v>0</v>
      </c>
      <c r="BB303" s="27">
        <f t="shared" si="138"/>
        <v>0</v>
      </c>
      <c r="BC303" s="27">
        <f t="shared" si="139"/>
        <v>0</v>
      </c>
      <c r="BD303" s="27">
        <f t="shared" si="140"/>
        <v>75489.589597002545</v>
      </c>
      <c r="BE303" s="27">
        <f t="shared" si="141"/>
        <v>9196.1200840031197</v>
      </c>
      <c r="BF303" s="27">
        <f t="shared" si="142"/>
        <v>0</v>
      </c>
      <c r="BG303" s="27"/>
      <c r="BH303" s="27"/>
      <c r="BI303" s="72">
        <f t="shared" ref="BI303:BL303" si="161">BI297</f>
        <v>1</v>
      </c>
      <c r="BJ303" s="72">
        <f t="shared" si="161"/>
        <v>0.95</v>
      </c>
      <c r="BK303" s="72">
        <f t="shared" si="161"/>
        <v>1.1000000000000001</v>
      </c>
      <c r="BL303" s="72">
        <f t="shared" si="161"/>
        <v>1.27</v>
      </c>
      <c r="BM303" s="73">
        <f>BM297</f>
        <v>1.27</v>
      </c>
      <c r="BN303" s="61"/>
      <c r="BO303" s="61" t="str">
        <f t="shared" si="152"/>
        <v xml:space="preserve"> </v>
      </c>
      <c r="BP303" s="62" t="str">
        <f t="shared" si="143"/>
        <v xml:space="preserve"> </v>
      </c>
      <c r="BQ303" s="62" t="e">
        <f t="shared" si="144"/>
        <v>#VALUE!</v>
      </c>
      <c r="BR303" s="63">
        <f t="shared" si="145"/>
        <v>1</v>
      </c>
      <c r="BS303" s="64">
        <f t="shared" si="153"/>
        <v>1</v>
      </c>
      <c r="BT303" s="60">
        <f t="shared" si="146"/>
        <v>84685.709681005668</v>
      </c>
      <c r="BU303" s="33"/>
    </row>
    <row r="304" spans="2:73" s="22" customFormat="1" ht="13.5" x14ac:dyDescent="0.15">
      <c r="B304" s="563"/>
      <c r="C304" s="535">
        <v>284</v>
      </c>
      <c r="D304" s="536"/>
      <c r="E304" s="537">
        <f t="shared" si="159"/>
        <v>84685.709681005668</v>
      </c>
      <c r="F304" s="486"/>
      <c r="G304" s="486"/>
      <c r="H304" s="538"/>
      <c r="I304" s="485">
        <f t="shared" si="147"/>
        <v>75552.497588333383</v>
      </c>
      <c r="J304" s="486"/>
      <c r="K304" s="486"/>
      <c r="L304" s="538"/>
      <c r="M304" s="539">
        <f t="shared" si="148"/>
        <v>9133.2120926722855</v>
      </c>
      <c r="N304" s="539"/>
      <c r="O304" s="539"/>
      <c r="P304" s="539"/>
      <c r="Q304" s="121">
        <f t="shared" si="149"/>
        <v>10884302.01361841</v>
      </c>
      <c r="R304" s="485"/>
      <c r="S304" s="530"/>
      <c r="T304" s="530"/>
      <c r="U304" s="531"/>
      <c r="V304" s="485"/>
      <c r="W304" s="530"/>
      <c r="X304" s="530"/>
      <c r="Y304" s="531"/>
      <c r="Z304" s="485"/>
      <c r="AA304" s="530"/>
      <c r="AB304" s="530"/>
      <c r="AC304" s="531"/>
      <c r="AD304" s="118">
        <f t="shared" si="156"/>
        <v>0</v>
      </c>
      <c r="AE304" s="532">
        <f t="shared" si="155"/>
        <v>4935043.5630240263</v>
      </c>
      <c r="AF304" s="533"/>
      <c r="AG304" s="533"/>
      <c r="AH304" s="534"/>
      <c r="AI304" s="485">
        <f t="shared" si="135"/>
        <v>10884302.01361841</v>
      </c>
      <c r="AJ304" s="486"/>
      <c r="AK304" s="486"/>
      <c r="AL304" s="486"/>
      <c r="AM304" s="487"/>
      <c r="AN304" s="527">
        <f t="shared" si="136"/>
        <v>1</v>
      </c>
      <c r="AO304" s="528"/>
      <c r="AP304" s="529"/>
      <c r="AQ304" s="26"/>
      <c r="AR304" s="26"/>
      <c r="AS304" s="26"/>
      <c r="AT304" s="469"/>
      <c r="AU304" s="469"/>
      <c r="AV304" s="469"/>
      <c r="AW304" s="469"/>
      <c r="AX304" s="27"/>
      <c r="AY304" s="27">
        <f t="shared" si="137"/>
        <v>0</v>
      </c>
      <c r="AZ304" s="27">
        <f t="shared" si="150"/>
        <v>0</v>
      </c>
      <c r="BA304" s="27">
        <f t="shared" si="151"/>
        <v>0</v>
      </c>
      <c r="BB304" s="27">
        <f t="shared" si="138"/>
        <v>0</v>
      </c>
      <c r="BC304" s="27">
        <f t="shared" si="139"/>
        <v>0</v>
      </c>
      <c r="BD304" s="27">
        <f t="shared" si="140"/>
        <v>75552.497588333383</v>
      </c>
      <c r="BE304" s="27">
        <f t="shared" si="141"/>
        <v>9133.2120926722855</v>
      </c>
      <c r="BF304" s="27">
        <f t="shared" si="142"/>
        <v>0</v>
      </c>
      <c r="BG304" s="27"/>
      <c r="BH304" s="27"/>
      <c r="BI304" s="65">
        <f>BI303</f>
        <v>1</v>
      </c>
      <c r="BJ304" s="66">
        <f>BJ303</f>
        <v>0.95</v>
      </c>
      <c r="BK304" s="59">
        <f>BK303</f>
        <v>1.1000000000000001</v>
      </c>
      <c r="BL304" s="66">
        <f>BL303</f>
        <v>1.27</v>
      </c>
      <c r="BM304" s="67">
        <f>BM303</f>
        <v>1.27</v>
      </c>
      <c r="BN304" s="61"/>
      <c r="BO304" s="61" t="str">
        <f t="shared" si="152"/>
        <v xml:space="preserve"> </v>
      </c>
      <c r="BP304" s="62" t="str">
        <f t="shared" si="143"/>
        <v xml:space="preserve"> </v>
      </c>
      <c r="BQ304" s="62" t="e">
        <f t="shared" si="144"/>
        <v>#VALUE!</v>
      </c>
      <c r="BR304" s="63">
        <f t="shared" si="145"/>
        <v>1</v>
      </c>
      <c r="BS304" s="64">
        <f t="shared" si="153"/>
        <v>1</v>
      </c>
      <c r="BT304" s="60">
        <f t="shared" si="146"/>
        <v>84685.709681005668</v>
      </c>
      <c r="BU304" s="33"/>
    </row>
    <row r="305" spans="2:73" s="22" customFormat="1" ht="13.5" x14ac:dyDescent="0.15">
      <c r="B305" s="563"/>
      <c r="C305" s="535">
        <v>285</v>
      </c>
      <c r="D305" s="536"/>
      <c r="E305" s="537">
        <f t="shared" si="159"/>
        <v>84685.709681005668</v>
      </c>
      <c r="F305" s="486"/>
      <c r="G305" s="486"/>
      <c r="H305" s="538"/>
      <c r="I305" s="485">
        <f t="shared" si="147"/>
        <v>75615.45800299033</v>
      </c>
      <c r="J305" s="486"/>
      <c r="K305" s="486"/>
      <c r="L305" s="538"/>
      <c r="M305" s="539">
        <f t="shared" si="148"/>
        <v>9070.2516780153419</v>
      </c>
      <c r="N305" s="539"/>
      <c r="O305" s="539"/>
      <c r="P305" s="539"/>
      <c r="Q305" s="121">
        <f t="shared" si="149"/>
        <v>10808686.55561542</v>
      </c>
      <c r="R305" s="485"/>
      <c r="S305" s="530"/>
      <c r="T305" s="530"/>
      <c r="U305" s="531"/>
      <c r="V305" s="485"/>
      <c r="W305" s="530"/>
      <c r="X305" s="530"/>
      <c r="Y305" s="531"/>
      <c r="Z305" s="485"/>
      <c r="AA305" s="530"/>
      <c r="AB305" s="530"/>
      <c r="AC305" s="531"/>
      <c r="AD305" s="118">
        <f t="shared" si="156"/>
        <v>0</v>
      </c>
      <c r="AE305" s="532">
        <f t="shared" si="155"/>
        <v>4944113.8147020414</v>
      </c>
      <c r="AF305" s="533"/>
      <c r="AG305" s="533"/>
      <c r="AH305" s="534"/>
      <c r="AI305" s="485">
        <f t="shared" si="135"/>
        <v>10808686.55561542</v>
      </c>
      <c r="AJ305" s="486"/>
      <c r="AK305" s="486"/>
      <c r="AL305" s="486"/>
      <c r="AM305" s="487"/>
      <c r="AN305" s="527">
        <f t="shared" si="136"/>
        <v>1</v>
      </c>
      <c r="AO305" s="528"/>
      <c r="AP305" s="529"/>
      <c r="AQ305" s="26"/>
      <c r="AR305" s="26"/>
      <c r="AS305" s="26"/>
      <c r="AT305" s="469"/>
      <c r="AU305" s="469"/>
      <c r="AV305" s="469"/>
      <c r="AW305" s="469"/>
      <c r="AX305" s="27"/>
      <c r="AY305" s="27">
        <f t="shared" si="137"/>
        <v>0</v>
      </c>
      <c r="AZ305" s="27">
        <f t="shared" si="150"/>
        <v>0</v>
      </c>
      <c r="BA305" s="27">
        <f t="shared" si="151"/>
        <v>0</v>
      </c>
      <c r="BB305" s="27">
        <f t="shared" si="138"/>
        <v>0</v>
      </c>
      <c r="BC305" s="27">
        <f t="shared" si="139"/>
        <v>0</v>
      </c>
      <c r="BD305" s="27">
        <f t="shared" si="140"/>
        <v>75615.45800299033</v>
      </c>
      <c r="BE305" s="27">
        <f t="shared" si="141"/>
        <v>9070.2516780153419</v>
      </c>
      <c r="BF305" s="27">
        <f t="shared" si="142"/>
        <v>0</v>
      </c>
      <c r="BG305" s="27"/>
      <c r="BH305" s="27"/>
      <c r="BI305" s="65">
        <f>BI303</f>
        <v>1</v>
      </c>
      <c r="BJ305" s="66">
        <f>BJ303</f>
        <v>0.95</v>
      </c>
      <c r="BK305" s="59">
        <f>BK303</f>
        <v>1.1000000000000001</v>
      </c>
      <c r="BL305" s="66">
        <f>BL303</f>
        <v>1.27</v>
      </c>
      <c r="BM305" s="67">
        <f>BM303</f>
        <v>1.27</v>
      </c>
      <c r="BN305" s="61"/>
      <c r="BO305" s="61" t="str">
        <f t="shared" si="152"/>
        <v xml:space="preserve"> </v>
      </c>
      <c r="BP305" s="62" t="str">
        <f t="shared" si="143"/>
        <v xml:space="preserve"> </v>
      </c>
      <c r="BQ305" s="62" t="e">
        <f t="shared" si="144"/>
        <v>#VALUE!</v>
      </c>
      <c r="BR305" s="63">
        <f t="shared" si="145"/>
        <v>1</v>
      </c>
      <c r="BS305" s="64">
        <f t="shared" si="153"/>
        <v>1</v>
      </c>
      <c r="BT305" s="60">
        <f t="shared" si="146"/>
        <v>84685.709681005668</v>
      </c>
      <c r="BU305" s="33"/>
    </row>
    <row r="306" spans="2:73" s="22" customFormat="1" ht="13.5" x14ac:dyDescent="0.15">
      <c r="B306" s="563"/>
      <c r="C306" s="535">
        <v>286</v>
      </c>
      <c r="D306" s="536"/>
      <c r="E306" s="537">
        <f t="shared" si="159"/>
        <v>84685.709681005668</v>
      </c>
      <c r="F306" s="486"/>
      <c r="G306" s="486"/>
      <c r="H306" s="538"/>
      <c r="I306" s="485">
        <f t="shared" si="147"/>
        <v>75678.470884659488</v>
      </c>
      <c r="J306" s="486"/>
      <c r="K306" s="486"/>
      <c r="L306" s="538"/>
      <c r="M306" s="539">
        <f t="shared" si="148"/>
        <v>9007.2387963461824</v>
      </c>
      <c r="N306" s="539"/>
      <c r="O306" s="539"/>
      <c r="P306" s="539"/>
      <c r="Q306" s="121">
        <f t="shared" si="149"/>
        <v>10733008.084730759</v>
      </c>
      <c r="R306" s="485"/>
      <c r="S306" s="530"/>
      <c r="T306" s="530"/>
      <c r="U306" s="531"/>
      <c r="V306" s="485"/>
      <c r="W306" s="530"/>
      <c r="X306" s="530"/>
      <c r="Y306" s="531"/>
      <c r="Z306" s="485"/>
      <c r="AA306" s="530"/>
      <c r="AB306" s="530"/>
      <c r="AC306" s="531"/>
      <c r="AD306" s="118">
        <f t="shared" si="156"/>
        <v>0</v>
      </c>
      <c r="AE306" s="532">
        <f t="shared" si="155"/>
        <v>4953121.0534983873</v>
      </c>
      <c r="AF306" s="533"/>
      <c r="AG306" s="533"/>
      <c r="AH306" s="534"/>
      <c r="AI306" s="485">
        <f t="shared" si="135"/>
        <v>10733008.084730759</v>
      </c>
      <c r="AJ306" s="486"/>
      <c r="AK306" s="486"/>
      <c r="AL306" s="486"/>
      <c r="AM306" s="487"/>
      <c r="AN306" s="527">
        <f t="shared" si="136"/>
        <v>1</v>
      </c>
      <c r="AO306" s="528"/>
      <c r="AP306" s="529"/>
      <c r="AQ306" s="26"/>
      <c r="AR306" s="26"/>
      <c r="AS306" s="26"/>
      <c r="AT306" s="469"/>
      <c r="AU306" s="469"/>
      <c r="AV306" s="469"/>
      <c r="AW306" s="469"/>
      <c r="AX306" s="27"/>
      <c r="AY306" s="27">
        <f t="shared" si="137"/>
        <v>0</v>
      </c>
      <c r="AZ306" s="27">
        <f t="shared" si="150"/>
        <v>0</v>
      </c>
      <c r="BA306" s="27">
        <f t="shared" si="151"/>
        <v>0</v>
      </c>
      <c r="BB306" s="27">
        <f t="shared" si="138"/>
        <v>0</v>
      </c>
      <c r="BC306" s="27">
        <f t="shared" si="139"/>
        <v>0</v>
      </c>
      <c r="BD306" s="27">
        <f t="shared" si="140"/>
        <v>75678.470884659488</v>
      </c>
      <c r="BE306" s="27">
        <f t="shared" si="141"/>
        <v>9007.2387963461824</v>
      </c>
      <c r="BF306" s="27">
        <f t="shared" si="142"/>
        <v>0</v>
      </c>
      <c r="BG306" s="27"/>
      <c r="BH306" s="27"/>
      <c r="BI306" s="65">
        <f>BI303</f>
        <v>1</v>
      </c>
      <c r="BJ306" s="66">
        <f>BJ303</f>
        <v>0.95</v>
      </c>
      <c r="BK306" s="59">
        <f>BK303</f>
        <v>1.1000000000000001</v>
      </c>
      <c r="BL306" s="66">
        <f>BL303</f>
        <v>1.27</v>
      </c>
      <c r="BM306" s="67">
        <f>BM303</f>
        <v>1.27</v>
      </c>
      <c r="BN306" s="61"/>
      <c r="BO306" s="61" t="str">
        <f t="shared" si="152"/>
        <v xml:space="preserve"> </v>
      </c>
      <c r="BP306" s="62" t="str">
        <f t="shared" si="143"/>
        <v xml:space="preserve"> </v>
      </c>
      <c r="BQ306" s="62" t="e">
        <f t="shared" si="144"/>
        <v>#VALUE!</v>
      </c>
      <c r="BR306" s="63">
        <f t="shared" si="145"/>
        <v>1</v>
      </c>
      <c r="BS306" s="64">
        <f t="shared" si="153"/>
        <v>1</v>
      </c>
      <c r="BT306" s="60">
        <f t="shared" si="146"/>
        <v>84685.709681005668</v>
      </c>
      <c r="BU306" s="33"/>
    </row>
    <row r="307" spans="2:73" s="22" customFormat="1" ht="13.5" x14ac:dyDescent="0.15">
      <c r="B307" s="563"/>
      <c r="C307" s="535">
        <v>287</v>
      </c>
      <c r="D307" s="536"/>
      <c r="E307" s="537">
        <f t="shared" si="159"/>
        <v>84685.709681005668</v>
      </c>
      <c r="F307" s="486"/>
      <c r="G307" s="486"/>
      <c r="H307" s="538"/>
      <c r="I307" s="485">
        <f t="shared" si="147"/>
        <v>75741.536277063366</v>
      </c>
      <c r="J307" s="486"/>
      <c r="K307" s="486"/>
      <c r="L307" s="538"/>
      <c r="M307" s="539">
        <f t="shared" si="148"/>
        <v>8944.173403942299</v>
      </c>
      <c r="N307" s="539"/>
      <c r="O307" s="539"/>
      <c r="P307" s="539"/>
      <c r="Q307" s="121">
        <f t="shared" si="149"/>
        <v>10657266.548453696</v>
      </c>
      <c r="R307" s="485"/>
      <c r="S307" s="530"/>
      <c r="T307" s="530"/>
      <c r="U307" s="531"/>
      <c r="V307" s="485"/>
      <c r="W307" s="530"/>
      <c r="X307" s="530"/>
      <c r="Y307" s="531"/>
      <c r="Z307" s="485"/>
      <c r="AA307" s="530"/>
      <c r="AB307" s="530"/>
      <c r="AC307" s="531"/>
      <c r="AD307" s="118">
        <f t="shared" si="156"/>
        <v>0</v>
      </c>
      <c r="AE307" s="532">
        <f t="shared" si="155"/>
        <v>4962065.2269023294</v>
      </c>
      <c r="AF307" s="533"/>
      <c r="AG307" s="533"/>
      <c r="AH307" s="534"/>
      <c r="AI307" s="485">
        <f t="shared" si="135"/>
        <v>10657266.548453696</v>
      </c>
      <c r="AJ307" s="486"/>
      <c r="AK307" s="486"/>
      <c r="AL307" s="486"/>
      <c r="AM307" s="487"/>
      <c r="AN307" s="527">
        <f t="shared" si="136"/>
        <v>1</v>
      </c>
      <c r="AO307" s="528"/>
      <c r="AP307" s="529"/>
      <c r="AQ307" s="26"/>
      <c r="AR307" s="26"/>
      <c r="AS307" s="26"/>
      <c r="AT307" s="469"/>
      <c r="AU307" s="469"/>
      <c r="AV307" s="469"/>
      <c r="AW307" s="469"/>
      <c r="AX307" s="27"/>
      <c r="AY307" s="27">
        <f t="shared" si="137"/>
        <v>0</v>
      </c>
      <c r="AZ307" s="27">
        <f t="shared" si="150"/>
        <v>0</v>
      </c>
      <c r="BA307" s="27">
        <f t="shared" si="151"/>
        <v>0</v>
      </c>
      <c r="BB307" s="27">
        <f t="shared" si="138"/>
        <v>0</v>
      </c>
      <c r="BC307" s="27">
        <f t="shared" si="139"/>
        <v>0</v>
      </c>
      <c r="BD307" s="27">
        <f t="shared" si="140"/>
        <v>75741.536277063366</v>
      </c>
      <c r="BE307" s="27">
        <f t="shared" si="141"/>
        <v>8944.173403942299</v>
      </c>
      <c r="BF307" s="27">
        <f t="shared" si="142"/>
        <v>0</v>
      </c>
      <c r="BG307" s="27"/>
      <c r="BH307" s="27"/>
      <c r="BI307" s="65">
        <f>BI303</f>
        <v>1</v>
      </c>
      <c r="BJ307" s="66">
        <f>BJ303</f>
        <v>0.95</v>
      </c>
      <c r="BK307" s="59">
        <f>BK303</f>
        <v>1.1000000000000001</v>
      </c>
      <c r="BL307" s="66">
        <f>BL303</f>
        <v>1.27</v>
      </c>
      <c r="BM307" s="67">
        <f>BM303</f>
        <v>1.27</v>
      </c>
      <c r="BN307" s="61"/>
      <c r="BO307" s="61" t="str">
        <f t="shared" si="152"/>
        <v xml:space="preserve"> </v>
      </c>
      <c r="BP307" s="62" t="str">
        <f t="shared" si="143"/>
        <v xml:space="preserve"> </v>
      </c>
      <c r="BQ307" s="62" t="e">
        <f t="shared" si="144"/>
        <v>#VALUE!</v>
      </c>
      <c r="BR307" s="63">
        <f t="shared" si="145"/>
        <v>1</v>
      </c>
      <c r="BS307" s="64">
        <f t="shared" si="153"/>
        <v>1</v>
      </c>
      <c r="BT307" s="60">
        <f t="shared" si="146"/>
        <v>84685.709681005668</v>
      </c>
      <c r="BU307" s="33"/>
    </row>
    <row r="308" spans="2:73" s="22" customFormat="1" ht="13.5" x14ac:dyDescent="0.15">
      <c r="B308" s="564"/>
      <c r="C308" s="518">
        <v>288</v>
      </c>
      <c r="D308" s="519"/>
      <c r="E308" s="520">
        <f t="shared" si="159"/>
        <v>84685.709681005668</v>
      </c>
      <c r="F308" s="521"/>
      <c r="G308" s="521"/>
      <c r="H308" s="522"/>
      <c r="I308" s="509">
        <f t="shared" si="147"/>
        <v>75804.654223960926</v>
      </c>
      <c r="J308" s="521"/>
      <c r="K308" s="521"/>
      <c r="L308" s="522"/>
      <c r="M308" s="523">
        <f t="shared" si="148"/>
        <v>8881.0554570447475</v>
      </c>
      <c r="N308" s="523"/>
      <c r="O308" s="523"/>
      <c r="P308" s="523"/>
      <c r="Q308" s="123">
        <f t="shared" si="149"/>
        <v>10581461.894229734</v>
      </c>
      <c r="R308" s="509">
        <f>IF((AD302-V302)&lt;0,AD302+Z308,IF(AD302-V302&lt;V302,AD302+Z308,R302))</f>
        <v>0</v>
      </c>
      <c r="S308" s="510"/>
      <c r="T308" s="510"/>
      <c r="U308" s="511"/>
      <c r="V308" s="509">
        <f>IF((AD302-V302)&lt;0,AD302,IF((AD302-V302)&gt;=0,R308-Z308))</f>
        <v>0</v>
      </c>
      <c r="W308" s="510"/>
      <c r="X308" s="510"/>
      <c r="Y308" s="511"/>
      <c r="Z308" s="509">
        <f>IF(AD302&gt;0,AD302*AN308/100/2,0)</f>
        <v>0</v>
      </c>
      <c r="AA308" s="510"/>
      <c r="AB308" s="510"/>
      <c r="AC308" s="511"/>
      <c r="AD308" s="122">
        <f t="shared" si="156"/>
        <v>0</v>
      </c>
      <c r="AE308" s="512">
        <f t="shared" si="155"/>
        <v>4970946.2823593738</v>
      </c>
      <c r="AF308" s="513"/>
      <c r="AG308" s="513"/>
      <c r="AH308" s="514"/>
      <c r="AI308" s="485">
        <f t="shared" si="135"/>
        <v>10581461.894229734</v>
      </c>
      <c r="AJ308" s="486"/>
      <c r="AK308" s="486"/>
      <c r="AL308" s="486"/>
      <c r="AM308" s="487"/>
      <c r="AN308" s="515">
        <f t="shared" si="136"/>
        <v>1</v>
      </c>
      <c r="AO308" s="516"/>
      <c r="AP308" s="517"/>
      <c r="AQ308" s="25"/>
      <c r="AR308" s="25"/>
      <c r="AS308" s="25"/>
      <c r="AT308" s="469"/>
      <c r="AU308" s="469"/>
      <c r="AV308" s="469"/>
      <c r="AW308" s="469"/>
      <c r="AX308" s="27"/>
      <c r="AY308" s="27">
        <f t="shared" si="137"/>
        <v>0</v>
      </c>
      <c r="AZ308" s="27">
        <f t="shared" si="150"/>
        <v>0</v>
      </c>
      <c r="BA308" s="27">
        <f t="shared" si="151"/>
        <v>0</v>
      </c>
      <c r="BB308" s="27">
        <f t="shared" si="138"/>
        <v>0</v>
      </c>
      <c r="BC308" s="27">
        <f t="shared" si="139"/>
        <v>0</v>
      </c>
      <c r="BD308" s="27">
        <f t="shared" si="140"/>
        <v>75804.654223960926</v>
      </c>
      <c r="BE308" s="27">
        <f t="shared" si="141"/>
        <v>8881.0554570447475</v>
      </c>
      <c r="BF308" s="27">
        <f t="shared" si="142"/>
        <v>0</v>
      </c>
      <c r="BG308" s="27"/>
      <c r="BH308" s="27"/>
      <c r="BI308" s="65">
        <f>BI303</f>
        <v>1</v>
      </c>
      <c r="BJ308" s="66">
        <f>BJ303</f>
        <v>0.95</v>
      </c>
      <c r="BK308" s="59">
        <f>BK303</f>
        <v>1.1000000000000001</v>
      </c>
      <c r="BL308" s="66">
        <f>BL303</f>
        <v>1.27</v>
      </c>
      <c r="BM308" s="67">
        <f>BM303</f>
        <v>1.27</v>
      </c>
      <c r="BN308" s="61"/>
      <c r="BO308" s="61" t="str">
        <f t="shared" si="152"/>
        <v xml:space="preserve"> </v>
      </c>
      <c r="BP308" s="62" t="str">
        <f t="shared" si="143"/>
        <v xml:space="preserve"> </v>
      </c>
      <c r="BQ308" s="62" t="e">
        <f t="shared" si="144"/>
        <v>#VALUE!</v>
      </c>
      <c r="BR308" s="63">
        <f t="shared" si="145"/>
        <v>1</v>
      </c>
      <c r="BS308" s="64">
        <f t="shared" si="153"/>
        <v>1</v>
      </c>
      <c r="BT308" s="60">
        <f t="shared" si="146"/>
        <v>84685.709681005668</v>
      </c>
      <c r="BU308" s="33"/>
    </row>
    <row r="309" spans="2:73" s="22" customFormat="1" ht="13.5" x14ac:dyDescent="0.15">
      <c r="B309" s="540">
        <v>25</v>
      </c>
      <c r="C309" s="543">
        <v>289</v>
      </c>
      <c r="D309" s="544"/>
      <c r="E309" s="499">
        <f t="shared" si="159"/>
        <v>84685.709681005668</v>
      </c>
      <c r="F309" s="471"/>
      <c r="G309" s="471"/>
      <c r="H309" s="472"/>
      <c r="I309" s="545">
        <f t="shared" si="147"/>
        <v>75867.824769147555</v>
      </c>
      <c r="J309" s="546"/>
      <c r="K309" s="546"/>
      <c r="L309" s="547"/>
      <c r="M309" s="548">
        <f t="shared" si="148"/>
        <v>8817.8849118581111</v>
      </c>
      <c r="N309" s="548"/>
      <c r="O309" s="548"/>
      <c r="P309" s="477"/>
      <c r="Q309" s="48">
        <f t="shared" si="149"/>
        <v>10505594.069460588</v>
      </c>
      <c r="R309" s="549"/>
      <c r="S309" s="550"/>
      <c r="T309" s="550"/>
      <c r="U309" s="551"/>
      <c r="V309" s="549"/>
      <c r="W309" s="550"/>
      <c r="X309" s="550"/>
      <c r="Y309" s="551"/>
      <c r="Z309" s="549"/>
      <c r="AA309" s="550"/>
      <c r="AB309" s="550"/>
      <c r="AC309" s="551"/>
      <c r="AD309" s="114">
        <f t="shared" si="156"/>
        <v>0</v>
      </c>
      <c r="AE309" s="552">
        <f t="shared" si="155"/>
        <v>4979764.1672712322</v>
      </c>
      <c r="AF309" s="553"/>
      <c r="AG309" s="553"/>
      <c r="AH309" s="554"/>
      <c r="AI309" s="552">
        <f t="shared" si="135"/>
        <v>10505594.069460588</v>
      </c>
      <c r="AJ309" s="553"/>
      <c r="AK309" s="553"/>
      <c r="AL309" s="553"/>
      <c r="AM309" s="555"/>
      <c r="AN309" s="556">
        <f t="shared" si="136"/>
        <v>1</v>
      </c>
      <c r="AO309" s="557"/>
      <c r="AP309" s="558"/>
      <c r="AQ309" s="51"/>
      <c r="AR309" s="51"/>
      <c r="AS309" s="51"/>
      <c r="AT309" s="469"/>
      <c r="AU309" s="469"/>
      <c r="AV309" s="469"/>
      <c r="AW309" s="469"/>
      <c r="AX309" s="27"/>
      <c r="AY309" s="27">
        <f t="shared" si="137"/>
        <v>0</v>
      </c>
      <c r="AZ309" s="27">
        <f t="shared" si="150"/>
        <v>0</v>
      </c>
      <c r="BA309" s="27">
        <f t="shared" si="151"/>
        <v>0</v>
      </c>
      <c r="BB309" s="27">
        <f t="shared" si="138"/>
        <v>0</v>
      </c>
      <c r="BC309" s="27">
        <f t="shared" si="139"/>
        <v>0</v>
      </c>
      <c r="BD309" s="27">
        <f t="shared" si="140"/>
        <v>75867.824769147555</v>
      </c>
      <c r="BE309" s="27">
        <f t="shared" si="141"/>
        <v>8817.8849118581111</v>
      </c>
      <c r="BF309" s="27">
        <f t="shared" si="142"/>
        <v>0</v>
      </c>
      <c r="BG309" s="27"/>
      <c r="BH309" s="27"/>
      <c r="BI309" s="72">
        <f t="shared" ref="BI309:BL309" si="162">BI303</f>
        <v>1</v>
      </c>
      <c r="BJ309" s="72">
        <f t="shared" si="162"/>
        <v>0.95</v>
      </c>
      <c r="BK309" s="72">
        <f t="shared" si="162"/>
        <v>1.1000000000000001</v>
      </c>
      <c r="BL309" s="72">
        <f t="shared" si="162"/>
        <v>1.27</v>
      </c>
      <c r="BM309" s="73">
        <f>BM303</f>
        <v>1.27</v>
      </c>
      <c r="BN309" s="61"/>
      <c r="BO309" s="61" t="str">
        <f t="shared" si="152"/>
        <v xml:space="preserve"> </v>
      </c>
      <c r="BP309" s="62" t="str">
        <f t="shared" si="143"/>
        <v xml:space="preserve"> </v>
      </c>
      <c r="BQ309" s="62" t="e">
        <f t="shared" si="144"/>
        <v>#VALUE!</v>
      </c>
      <c r="BR309" s="63">
        <f t="shared" si="145"/>
        <v>1</v>
      </c>
      <c r="BS309" s="64">
        <f t="shared" si="153"/>
        <v>1</v>
      </c>
      <c r="BT309" s="60">
        <f t="shared" si="146"/>
        <v>84685.709681005668</v>
      </c>
      <c r="BU309" s="33"/>
    </row>
    <row r="310" spans="2:73" s="22" customFormat="1" ht="13.5" x14ac:dyDescent="0.15">
      <c r="B310" s="541"/>
      <c r="C310" s="497">
        <v>290</v>
      </c>
      <c r="D310" s="498"/>
      <c r="E310" s="499">
        <f t="shared" si="159"/>
        <v>84685.709681005668</v>
      </c>
      <c r="F310" s="471"/>
      <c r="G310" s="471"/>
      <c r="H310" s="472"/>
      <c r="I310" s="470">
        <f t="shared" si="147"/>
        <v>75931.047956455179</v>
      </c>
      <c r="J310" s="471"/>
      <c r="K310" s="471"/>
      <c r="L310" s="472"/>
      <c r="M310" s="473">
        <f t="shared" si="148"/>
        <v>8754.6617245504895</v>
      </c>
      <c r="N310" s="473"/>
      <c r="O310" s="473"/>
      <c r="P310" s="474"/>
      <c r="Q310" s="47">
        <f t="shared" si="149"/>
        <v>10429663.021504132</v>
      </c>
      <c r="R310" s="470"/>
      <c r="S310" s="475"/>
      <c r="T310" s="475"/>
      <c r="U310" s="476"/>
      <c r="V310" s="470"/>
      <c r="W310" s="475"/>
      <c r="X310" s="475"/>
      <c r="Y310" s="476"/>
      <c r="Z310" s="470"/>
      <c r="AA310" s="475"/>
      <c r="AB310" s="475"/>
      <c r="AC310" s="476"/>
      <c r="AD310" s="117">
        <f t="shared" si="156"/>
        <v>0</v>
      </c>
      <c r="AE310" s="477">
        <f t="shared" si="155"/>
        <v>4988518.8289957829</v>
      </c>
      <c r="AF310" s="478"/>
      <c r="AG310" s="478"/>
      <c r="AH310" s="479"/>
      <c r="AI310" s="474">
        <f t="shared" si="135"/>
        <v>10429663.021504132</v>
      </c>
      <c r="AJ310" s="480"/>
      <c r="AK310" s="480"/>
      <c r="AL310" s="480"/>
      <c r="AM310" s="481"/>
      <c r="AN310" s="482">
        <f t="shared" si="136"/>
        <v>1</v>
      </c>
      <c r="AO310" s="483"/>
      <c r="AP310" s="484"/>
      <c r="AQ310" s="26"/>
      <c r="AR310" s="26"/>
      <c r="AS310" s="26"/>
      <c r="AT310" s="469"/>
      <c r="AU310" s="469"/>
      <c r="AV310" s="469"/>
      <c r="AW310" s="469"/>
      <c r="AX310" s="27"/>
      <c r="AY310" s="27">
        <f t="shared" si="137"/>
        <v>0</v>
      </c>
      <c r="AZ310" s="27">
        <f t="shared" si="150"/>
        <v>0</v>
      </c>
      <c r="BA310" s="27">
        <f t="shared" si="151"/>
        <v>0</v>
      </c>
      <c r="BB310" s="27">
        <f t="shared" si="138"/>
        <v>0</v>
      </c>
      <c r="BC310" s="27">
        <f t="shared" si="139"/>
        <v>0</v>
      </c>
      <c r="BD310" s="27">
        <f t="shared" si="140"/>
        <v>75931.047956455179</v>
      </c>
      <c r="BE310" s="27">
        <f t="shared" si="141"/>
        <v>8754.6617245504895</v>
      </c>
      <c r="BF310" s="27">
        <f t="shared" si="142"/>
        <v>0</v>
      </c>
      <c r="BG310" s="27"/>
      <c r="BH310" s="27"/>
      <c r="BI310" s="65">
        <f>BI309</f>
        <v>1</v>
      </c>
      <c r="BJ310" s="66">
        <f>BJ309</f>
        <v>0.95</v>
      </c>
      <c r="BK310" s="59">
        <f>BK309</f>
        <v>1.1000000000000001</v>
      </c>
      <c r="BL310" s="66">
        <f>BL309</f>
        <v>1.27</v>
      </c>
      <c r="BM310" s="67">
        <f>BM309</f>
        <v>1.27</v>
      </c>
      <c r="BN310" s="61"/>
      <c r="BO310" s="61" t="str">
        <f t="shared" si="152"/>
        <v xml:space="preserve"> </v>
      </c>
      <c r="BP310" s="62" t="str">
        <f t="shared" si="143"/>
        <v xml:space="preserve"> </v>
      </c>
      <c r="BQ310" s="62" t="e">
        <f t="shared" si="144"/>
        <v>#VALUE!</v>
      </c>
      <c r="BR310" s="63">
        <f t="shared" si="145"/>
        <v>1</v>
      </c>
      <c r="BS310" s="64">
        <f t="shared" si="153"/>
        <v>1</v>
      </c>
      <c r="BT310" s="60">
        <f t="shared" si="146"/>
        <v>84685.709681005668</v>
      </c>
      <c r="BU310" s="33"/>
    </row>
    <row r="311" spans="2:73" s="22" customFormat="1" ht="13.5" x14ac:dyDescent="0.15">
      <c r="B311" s="541"/>
      <c r="C311" s="497">
        <v>291</v>
      </c>
      <c r="D311" s="498"/>
      <c r="E311" s="499">
        <f t="shared" si="159"/>
        <v>84685.709681005668</v>
      </c>
      <c r="F311" s="471"/>
      <c r="G311" s="471"/>
      <c r="H311" s="472"/>
      <c r="I311" s="470">
        <f t="shared" si="147"/>
        <v>75994.323829752218</v>
      </c>
      <c r="J311" s="471"/>
      <c r="K311" s="471"/>
      <c r="L311" s="472"/>
      <c r="M311" s="473">
        <f t="shared" si="148"/>
        <v>8691.3858512534443</v>
      </c>
      <c r="N311" s="473"/>
      <c r="O311" s="473"/>
      <c r="P311" s="474"/>
      <c r="Q311" s="47">
        <f t="shared" si="149"/>
        <v>10353668.697674381</v>
      </c>
      <c r="R311" s="470"/>
      <c r="S311" s="475"/>
      <c r="T311" s="475"/>
      <c r="U311" s="476"/>
      <c r="V311" s="470"/>
      <c r="W311" s="475"/>
      <c r="X311" s="475"/>
      <c r="Y311" s="476"/>
      <c r="Z311" s="470"/>
      <c r="AA311" s="475"/>
      <c r="AB311" s="475"/>
      <c r="AC311" s="476"/>
      <c r="AD311" s="117">
        <f t="shared" si="156"/>
        <v>0</v>
      </c>
      <c r="AE311" s="477">
        <f t="shared" si="155"/>
        <v>4997210.2148470366</v>
      </c>
      <c r="AF311" s="478"/>
      <c r="AG311" s="478"/>
      <c r="AH311" s="479"/>
      <c r="AI311" s="474">
        <f t="shared" si="135"/>
        <v>10353668.697674381</v>
      </c>
      <c r="AJ311" s="480"/>
      <c r="AK311" s="480"/>
      <c r="AL311" s="480"/>
      <c r="AM311" s="481"/>
      <c r="AN311" s="482">
        <f t="shared" si="136"/>
        <v>1</v>
      </c>
      <c r="AO311" s="483"/>
      <c r="AP311" s="484"/>
      <c r="AQ311" s="26"/>
      <c r="AR311" s="26"/>
      <c r="AS311" s="26"/>
      <c r="AT311" s="469"/>
      <c r="AU311" s="469"/>
      <c r="AV311" s="469"/>
      <c r="AW311" s="469"/>
      <c r="AX311" s="27"/>
      <c r="AY311" s="27">
        <f t="shared" si="137"/>
        <v>0</v>
      </c>
      <c r="AZ311" s="27">
        <f t="shared" si="150"/>
        <v>0</v>
      </c>
      <c r="BA311" s="27">
        <f t="shared" si="151"/>
        <v>0</v>
      </c>
      <c r="BB311" s="27">
        <f t="shared" si="138"/>
        <v>0</v>
      </c>
      <c r="BC311" s="27">
        <f t="shared" si="139"/>
        <v>0</v>
      </c>
      <c r="BD311" s="27">
        <f t="shared" si="140"/>
        <v>75994.323829752218</v>
      </c>
      <c r="BE311" s="27">
        <f t="shared" si="141"/>
        <v>8691.3858512534443</v>
      </c>
      <c r="BF311" s="27">
        <f t="shared" si="142"/>
        <v>0</v>
      </c>
      <c r="BG311" s="27"/>
      <c r="BH311" s="27"/>
      <c r="BI311" s="65">
        <f>BI309</f>
        <v>1</v>
      </c>
      <c r="BJ311" s="66">
        <f>BJ309</f>
        <v>0.95</v>
      </c>
      <c r="BK311" s="59">
        <f>BK309</f>
        <v>1.1000000000000001</v>
      </c>
      <c r="BL311" s="66">
        <f>BL309</f>
        <v>1.27</v>
      </c>
      <c r="BM311" s="67">
        <f>BM309</f>
        <v>1.27</v>
      </c>
      <c r="BN311" s="61"/>
      <c r="BO311" s="61" t="str">
        <f t="shared" si="152"/>
        <v xml:space="preserve"> </v>
      </c>
      <c r="BP311" s="62" t="str">
        <f t="shared" si="143"/>
        <v xml:space="preserve"> </v>
      </c>
      <c r="BQ311" s="62" t="e">
        <f t="shared" si="144"/>
        <v>#VALUE!</v>
      </c>
      <c r="BR311" s="63">
        <f t="shared" si="145"/>
        <v>1</v>
      </c>
      <c r="BS311" s="64">
        <f t="shared" si="153"/>
        <v>1</v>
      </c>
      <c r="BT311" s="60">
        <f t="shared" si="146"/>
        <v>84685.709681005668</v>
      </c>
      <c r="BU311" s="33"/>
    </row>
    <row r="312" spans="2:73" s="22" customFormat="1" ht="13.5" x14ac:dyDescent="0.15">
      <c r="B312" s="541"/>
      <c r="C312" s="497">
        <v>292</v>
      </c>
      <c r="D312" s="498"/>
      <c r="E312" s="499">
        <f t="shared" si="159"/>
        <v>84685.709681005668</v>
      </c>
      <c r="F312" s="471"/>
      <c r="G312" s="471"/>
      <c r="H312" s="472"/>
      <c r="I312" s="470">
        <f t="shared" si="147"/>
        <v>76057.65243294368</v>
      </c>
      <c r="J312" s="471"/>
      <c r="K312" s="471"/>
      <c r="L312" s="472"/>
      <c r="M312" s="473">
        <f t="shared" si="148"/>
        <v>8628.057248061983</v>
      </c>
      <c r="N312" s="473"/>
      <c r="O312" s="473"/>
      <c r="P312" s="474"/>
      <c r="Q312" s="47">
        <f t="shared" si="149"/>
        <v>10277611.045241438</v>
      </c>
      <c r="R312" s="470"/>
      <c r="S312" s="475"/>
      <c r="T312" s="475"/>
      <c r="U312" s="476"/>
      <c r="V312" s="470"/>
      <c r="W312" s="475"/>
      <c r="X312" s="475"/>
      <c r="Y312" s="476"/>
      <c r="Z312" s="470"/>
      <c r="AA312" s="475"/>
      <c r="AB312" s="475"/>
      <c r="AC312" s="476"/>
      <c r="AD312" s="117">
        <f t="shared" si="156"/>
        <v>0</v>
      </c>
      <c r="AE312" s="477">
        <f t="shared" si="155"/>
        <v>5005838.2720950982</v>
      </c>
      <c r="AF312" s="478"/>
      <c r="AG312" s="478"/>
      <c r="AH312" s="479"/>
      <c r="AI312" s="474">
        <f t="shared" si="135"/>
        <v>10277611.045241438</v>
      </c>
      <c r="AJ312" s="480"/>
      <c r="AK312" s="480"/>
      <c r="AL312" s="480"/>
      <c r="AM312" s="481"/>
      <c r="AN312" s="482">
        <f t="shared" si="136"/>
        <v>1</v>
      </c>
      <c r="AO312" s="483"/>
      <c r="AP312" s="484"/>
      <c r="AQ312" s="26"/>
      <c r="AR312" s="26"/>
      <c r="AS312" s="26"/>
      <c r="AT312" s="469"/>
      <c r="AU312" s="469"/>
      <c r="AV312" s="469"/>
      <c r="AW312" s="469"/>
      <c r="AX312" s="27"/>
      <c r="AY312" s="27">
        <f t="shared" si="137"/>
        <v>0</v>
      </c>
      <c r="AZ312" s="27">
        <f t="shared" si="150"/>
        <v>0</v>
      </c>
      <c r="BA312" s="27">
        <f t="shared" si="151"/>
        <v>0</v>
      </c>
      <c r="BB312" s="27">
        <f t="shared" si="138"/>
        <v>0</v>
      </c>
      <c r="BC312" s="27">
        <f t="shared" si="139"/>
        <v>0</v>
      </c>
      <c r="BD312" s="27">
        <f t="shared" si="140"/>
        <v>76057.65243294368</v>
      </c>
      <c r="BE312" s="27">
        <f t="shared" si="141"/>
        <v>8628.057248061983</v>
      </c>
      <c r="BF312" s="27">
        <f t="shared" si="142"/>
        <v>0</v>
      </c>
      <c r="BG312" s="27"/>
      <c r="BH312" s="27"/>
      <c r="BI312" s="65">
        <f>BI309</f>
        <v>1</v>
      </c>
      <c r="BJ312" s="66">
        <f>BJ309</f>
        <v>0.95</v>
      </c>
      <c r="BK312" s="59">
        <f>BK309</f>
        <v>1.1000000000000001</v>
      </c>
      <c r="BL312" s="66">
        <f>BL309</f>
        <v>1.27</v>
      </c>
      <c r="BM312" s="67">
        <f>BM309</f>
        <v>1.27</v>
      </c>
      <c r="BN312" s="61"/>
      <c r="BO312" s="61" t="str">
        <f t="shared" si="152"/>
        <v xml:space="preserve"> </v>
      </c>
      <c r="BP312" s="62" t="str">
        <f t="shared" si="143"/>
        <v xml:space="preserve"> </v>
      </c>
      <c r="BQ312" s="62" t="e">
        <f t="shared" si="144"/>
        <v>#VALUE!</v>
      </c>
      <c r="BR312" s="63">
        <f t="shared" si="145"/>
        <v>1</v>
      </c>
      <c r="BS312" s="64">
        <f t="shared" si="153"/>
        <v>1</v>
      </c>
      <c r="BT312" s="60">
        <f t="shared" si="146"/>
        <v>84685.709681005668</v>
      </c>
      <c r="BU312" s="33"/>
    </row>
    <row r="313" spans="2:73" s="22" customFormat="1" ht="13.5" x14ac:dyDescent="0.15">
      <c r="B313" s="541"/>
      <c r="C313" s="497">
        <v>293</v>
      </c>
      <c r="D313" s="498"/>
      <c r="E313" s="499">
        <f t="shared" si="159"/>
        <v>84685.709681005668</v>
      </c>
      <c r="F313" s="471"/>
      <c r="G313" s="471"/>
      <c r="H313" s="472"/>
      <c r="I313" s="470">
        <f t="shared" si="147"/>
        <v>76121.033809971137</v>
      </c>
      <c r="J313" s="471"/>
      <c r="K313" s="471"/>
      <c r="L313" s="472"/>
      <c r="M313" s="473">
        <f t="shared" si="148"/>
        <v>8564.6758710345312</v>
      </c>
      <c r="N313" s="473"/>
      <c r="O313" s="473"/>
      <c r="P313" s="474"/>
      <c r="Q313" s="47">
        <f t="shared" si="149"/>
        <v>10201490.011431467</v>
      </c>
      <c r="R313" s="470"/>
      <c r="S313" s="475"/>
      <c r="T313" s="475"/>
      <c r="U313" s="476"/>
      <c r="V313" s="470"/>
      <c r="W313" s="475"/>
      <c r="X313" s="475"/>
      <c r="Y313" s="476"/>
      <c r="Z313" s="470"/>
      <c r="AA313" s="475"/>
      <c r="AB313" s="475"/>
      <c r="AC313" s="476"/>
      <c r="AD313" s="117">
        <f t="shared" si="156"/>
        <v>0</v>
      </c>
      <c r="AE313" s="477">
        <f t="shared" si="155"/>
        <v>5014402.9479661323</v>
      </c>
      <c r="AF313" s="478"/>
      <c r="AG313" s="478"/>
      <c r="AH313" s="479"/>
      <c r="AI313" s="474">
        <f t="shared" si="135"/>
        <v>10201490.011431467</v>
      </c>
      <c r="AJ313" s="480"/>
      <c r="AK313" s="480"/>
      <c r="AL313" s="480"/>
      <c r="AM313" s="481"/>
      <c r="AN313" s="482">
        <f t="shared" si="136"/>
        <v>1</v>
      </c>
      <c r="AO313" s="483"/>
      <c r="AP313" s="484"/>
      <c r="AQ313" s="26"/>
      <c r="AR313" s="26"/>
      <c r="AS313" s="26"/>
      <c r="AT313" s="469"/>
      <c r="AU313" s="469"/>
      <c r="AV313" s="469"/>
      <c r="AW313" s="469"/>
      <c r="AX313" s="27"/>
      <c r="AY313" s="27">
        <f t="shared" si="137"/>
        <v>0</v>
      </c>
      <c r="AZ313" s="27">
        <f t="shared" si="150"/>
        <v>0</v>
      </c>
      <c r="BA313" s="27">
        <f t="shared" si="151"/>
        <v>0</v>
      </c>
      <c r="BB313" s="27">
        <f t="shared" si="138"/>
        <v>0</v>
      </c>
      <c r="BC313" s="27">
        <f t="shared" si="139"/>
        <v>0</v>
      </c>
      <c r="BD313" s="27">
        <f t="shared" si="140"/>
        <v>76121.033809971137</v>
      </c>
      <c r="BE313" s="27">
        <f t="shared" si="141"/>
        <v>8564.6758710345312</v>
      </c>
      <c r="BF313" s="27">
        <f t="shared" si="142"/>
        <v>0</v>
      </c>
      <c r="BG313" s="27"/>
      <c r="BH313" s="27"/>
      <c r="BI313" s="65">
        <f>BI309</f>
        <v>1</v>
      </c>
      <c r="BJ313" s="66">
        <f>BJ309</f>
        <v>0.95</v>
      </c>
      <c r="BK313" s="59">
        <f>BK309</f>
        <v>1.1000000000000001</v>
      </c>
      <c r="BL313" s="66">
        <f>BL309</f>
        <v>1.27</v>
      </c>
      <c r="BM313" s="67">
        <f>BM309</f>
        <v>1.27</v>
      </c>
      <c r="BN313" s="61"/>
      <c r="BO313" s="61" t="str">
        <f t="shared" si="152"/>
        <v xml:space="preserve"> </v>
      </c>
      <c r="BP313" s="62" t="str">
        <f t="shared" si="143"/>
        <v xml:space="preserve"> </v>
      </c>
      <c r="BQ313" s="62" t="e">
        <f t="shared" si="144"/>
        <v>#VALUE!</v>
      </c>
      <c r="BR313" s="63">
        <f t="shared" si="145"/>
        <v>1</v>
      </c>
      <c r="BS313" s="64">
        <f t="shared" si="153"/>
        <v>1</v>
      </c>
      <c r="BT313" s="60">
        <f t="shared" si="146"/>
        <v>84685.709681005668</v>
      </c>
      <c r="BU313" s="33"/>
    </row>
    <row r="314" spans="2:73" s="22" customFormat="1" ht="13.5" x14ac:dyDescent="0.15">
      <c r="B314" s="541"/>
      <c r="C314" s="497">
        <v>294</v>
      </c>
      <c r="D314" s="498"/>
      <c r="E314" s="499">
        <f t="shared" si="159"/>
        <v>84685.709681005668</v>
      </c>
      <c r="F314" s="471"/>
      <c r="G314" s="471"/>
      <c r="H314" s="472"/>
      <c r="I314" s="470">
        <f t="shared" si="147"/>
        <v>76184.468004812778</v>
      </c>
      <c r="J314" s="471"/>
      <c r="K314" s="471"/>
      <c r="L314" s="472"/>
      <c r="M314" s="473">
        <f t="shared" si="148"/>
        <v>8501.2416761928889</v>
      </c>
      <c r="N314" s="473"/>
      <c r="O314" s="473"/>
      <c r="P314" s="474"/>
      <c r="Q314" s="47">
        <f t="shared" si="149"/>
        <v>10125305.543426653</v>
      </c>
      <c r="R314" s="524">
        <f>IF((AD308-V308)&lt;0,AD308+Z314,IF(AD308-V308&lt;V308,AD308+Z314,R308))</f>
        <v>0</v>
      </c>
      <c r="S314" s="525"/>
      <c r="T314" s="525"/>
      <c r="U314" s="526"/>
      <c r="V314" s="470">
        <f>IF((AD308-V308)&lt;0,AD308,IF((AD308-V308)&gt;=0,R314-Z314))</f>
        <v>0</v>
      </c>
      <c r="W314" s="475"/>
      <c r="X314" s="475"/>
      <c r="Y314" s="476"/>
      <c r="Z314" s="470">
        <f>IF(AD308&gt;0,AD308*AN314/100/2,0)</f>
        <v>0</v>
      </c>
      <c r="AA314" s="475"/>
      <c r="AB314" s="475"/>
      <c r="AC314" s="476"/>
      <c r="AD314" s="117">
        <f t="shared" si="156"/>
        <v>0</v>
      </c>
      <c r="AE314" s="477">
        <f t="shared" si="155"/>
        <v>5022904.189642325</v>
      </c>
      <c r="AF314" s="478"/>
      <c r="AG314" s="478"/>
      <c r="AH314" s="479"/>
      <c r="AI314" s="474">
        <f t="shared" si="135"/>
        <v>10125305.543426653</v>
      </c>
      <c r="AJ314" s="480"/>
      <c r="AK314" s="480"/>
      <c r="AL314" s="480"/>
      <c r="AM314" s="481"/>
      <c r="AN314" s="482">
        <f t="shared" si="136"/>
        <v>1</v>
      </c>
      <c r="AO314" s="483"/>
      <c r="AP314" s="484"/>
      <c r="AQ314" s="26"/>
      <c r="AR314" s="26"/>
      <c r="AS314" s="26"/>
      <c r="AT314" s="469"/>
      <c r="AU314" s="469"/>
      <c r="AV314" s="469"/>
      <c r="AW314" s="469"/>
      <c r="AX314" s="27"/>
      <c r="AY314" s="27">
        <f t="shared" si="137"/>
        <v>0</v>
      </c>
      <c r="AZ314" s="27">
        <f t="shared" si="150"/>
        <v>0</v>
      </c>
      <c r="BA314" s="27">
        <f t="shared" si="151"/>
        <v>0</v>
      </c>
      <c r="BB314" s="27">
        <f t="shared" si="138"/>
        <v>0</v>
      </c>
      <c r="BC314" s="27">
        <f t="shared" si="139"/>
        <v>0</v>
      </c>
      <c r="BD314" s="27">
        <f t="shared" si="140"/>
        <v>76184.468004812778</v>
      </c>
      <c r="BE314" s="27">
        <f t="shared" si="141"/>
        <v>8501.2416761928889</v>
      </c>
      <c r="BF314" s="27">
        <f t="shared" si="142"/>
        <v>0</v>
      </c>
      <c r="BG314" s="27"/>
      <c r="BH314" s="27"/>
      <c r="BI314" s="65">
        <f>BI309</f>
        <v>1</v>
      </c>
      <c r="BJ314" s="66">
        <f>BJ309</f>
        <v>0.95</v>
      </c>
      <c r="BK314" s="59">
        <f>BK309</f>
        <v>1.1000000000000001</v>
      </c>
      <c r="BL314" s="66">
        <f>BL309</f>
        <v>1.27</v>
      </c>
      <c r="BM314" s="67">
        <f>BM309</f>
        <v>1.27</v>
      </c>
      <c r="BN314" s="61"/>
      <c r="BO314" s="61" t="str">
        <f t="shared" si="152"/>
        <v xml:space="preserve"> </v>
      </c>
      <c r="BP314" s="62" t="str">
        <f t="shared" si="143"/>
        <v xml:space="preserve"> </v>
      </c>
      <c r="BQ314" s="62" t="e">
        <f t="shared" si="144"/>
        <v>#VALUE!</v>
      </c>
      <c r="BR314" s="63">
        <f t="shared" si="145"/>
        <v>1</v>
      </c>
      <c r="BS314" s="64">
        <f t="shared" si="153"/>
        <v>1</v>
      </c>
      <c r="BT314" s="60">
        <f t="shared" si="146"/>
        <v>84685.709681005668</v>
      </c>
      <c r="BU314" s="33"/>
    </row>
    <row r="315" spans="2:73" s="22" customFormat="1" ht="13.5" x14ac:dyDescent="0.15">
      <c r="B315" s="541"/>
      <c r="C315" s="497">
        <v>295</v>
      </c>
      <c r="D315" s="498"/>
      <c r="E315" s="499">
        <f t="shared" si="159"/>
        <v>84685.709681005668</v>
      </c>
      <c r="F315" s="471"/>
      <c r="G315" s="471"/>
      <c r="H315" s="472"/>
      <c r="I315" s="470">
        <f t="shared" si="147"/>
        <v>76247.955061483459</v>
      </c>
      <c r="J315" s="471"/>
      <c r="K315" s="471"/>
      <c r="L315" s="472"/>
      <c r="M315" s="473">
        <f t="shared" si="148"/>
        <v>8437.7546195222112</v>
      </c>
      <c r="N315" s="473"/>
      <c r="O315" s="473"/>
      <c r="P315" s="474"/>
      <c r="Q315" s="47">
        <f t="shared" si="149"/>
        <v>10049057.588365169</v>
      </c>
      <c r="R315" s="470"/>
      <c r="S315" s="475"/>
      <c r="T315" s="475"/>
      <c r="U315" s="476"/>
      <c r="V315" s="470"/>
      <c r="W315" s="475"/>
      <c r="X315" s="475"/>
      <c r="Y315" s="476"/>
      <c r="Z315" s="470"/>
      <c r="AA315" s="475"/>
      <c r="AB315" s="475"/>
      <c r="AC315" s="476"/>
      <c r="AD315" s="117">
        <f t="shared" si="156"/>
        <v>0</v>
      </c>
      <c r="AE315" s="477">
        <f t="shared" si="155"/>
        <v>5031341.9442618471</v>
      </c>
      <c r="AF315" s="478"/>
      <c r="AG315" s="478"/>
      <c r="AH315" s="479"/>
      <c r="AI315" s="474">
        <f t="shared" si="135"/>
        <v>10049057.588365169</v>
      </c>
      <c r="AJ315" s="480"/>
      <c r="AK315" s="480"/>
      <c r="AL315" s="480"/>
      <c r="AM315" s="481"/>
      <c r="AN315" s="482">
        <f t="shared" si="136"/>
        <v>1</v>
      </c>
      <c r="AO315" s="483"/>
      <c r="AP315" s="484"/>
      <c r="AQ315" s="26"/>
      <c r="AR315" s="26"/>
      <c r="AS315" s="26"/>
      <c r="AT315" s="469"/>
      <c r="AU315" s="469"/>
      <c r="AV315" s="469"/>
      <c r="AW315" s="469"/>
      <c r="AX315" s="27"/>
      <c r="AY315" s="27">
        <f t="shared" si="137"/>
        <v>0</v>
      </c>
      <c r="AZ315" s="27">
        <f t="shared" si="150"/>
        <v>0</v>
      </c>
      <c r="BA315" s="27">
        <f t="shared" si="151"/>
        <v>0</v>
      </c>
      <c r="BB315" s="27">
        <f t="shared" si="138"/>
        <v>0</v>
      </c>
      <c r="BC315" s="27">
        <f t="shared" si="139"/>
        <v>0</v>
      </c>
      <c r="BD315" s="27">
        <f t="shared" si="140"/>
        <v>76247.955061483459</v>
      </c>
      <c r="BE315" s="27">
        <f t="shared" si="141"/>
        <v>8437.7546195222112</v>
      </c>
      <c r="BF315" s="27">
        <f t="shared" si="142"/>
        <v>0</v>
      </c>
      <c r="BG315" s="27"/>
      <c r="BH315" s="27"/>
      <c r="BI315" s="72">
        <f t="shared" ref="BI315:BL315" si="163">BI309</f>
        <v>1</v>
      </c>
      <c r="BJ315" s="72">
        <f t="shared" si="163"/>
        <v>0.95</v>
      </c>
      <c r="BK315" s="72">
        <f t="shared" si="163"/>
        <v>1.1000000000000001</v>
      </c>
      <c r="BL315" s="72">
        <f t="shared" si="163"/>
        <v>1.27</v>
      </c>
      <c r="BM315" s="73">
        <f>BM309</f>
        <v>1.27</v>
      </c>
      <c r="BN315" s="61"/>
      <c r="BO315" s="61" t="str">
        <f t="shared" si="152"/>
        <v xml:space="preserve"> </v>
      </c>
      <c r="BP315" s="62" t="str">
        <f t="shared" si="143"/>
        <v xml:space="preserve"> </v>
      </c>
      <c r="BQ315" s="62" t="e">
        <f t="shared" si="144"/>
        <v>#VALUE!</v>
      </c>
      <c r="BR315" s="63">
        <f t="shared" si="145"/>
        <v>1</v>
      </c>
      <c r="BS315" s="64">
        <f t="shared" si="153"/>
        <v>1</v>
      </c>
      <c r="BT315" s="60">
        <f t="shared" si="146"/>
        <v>84685.709681005668</v>
      </c>
      <c r="BU315" s="33"/>
    </row>
    <row r="316" spans="2:73" s="22" customFormat="1" ht="13.5" x14ac:dyDescent="0.15">
      <c r="B316" s="541"/>
      <c r="C316" s="497">
        <v>296</v>
      </c>
      <c r="D316" s="498"/>
      <c r="E316" s="499">
        <f t="shared" si="159"/>
        <v>84685.709681005668</v>
      </c>
      <c r="F316" s="471"/>
      <c r="G316" s="471"/>
      <c r="H316" s="472"/>
      <c r="I316" s="470">
        <f t="shared" si="147"/>
        <v>76311.495024034695</v>
      </c>
      <c r="J316" s="471"/>
      <c r="K316" s="471"/>
      <c r="L316" s="472"/>
      <c r="M316" s="473">
        <f t="shared" si="148"/>
        <v>8374.2146569709748</v>
      </c>
      <c r="N316" s="473"/>
      <c r="O316" s="473"/>
      <c r="P316" s="474"/>
      <c r="Q316" s="47">
        <f t="shared" si="149"/>
        <v>9972746.0933411345</v>
      </c>
      <c r="R316" s="470"/>
      <c r="S316" s="475"/>
      <c r="T316" s="475"/>
      <c r="U316" s="476"/>
      <c r="V316" s="470"/>
      <c r="W316" s="475"/>
      <c r="X316" s="475"/>
      <c r="Y316" s="476"/>
      <c r="Z316" s="470"/>
      <c r="AA316" s="475"/>
      <c r="AB316" s="475"/>
      <c r="AC316" s="476"/>
      <c r="AD316" s="117">
        <f t="shared" si="156"/>
        <v>0</v>
      </c>
      <c r="AE316" s="477">
        <f t="shared" si="155"/>
        <v>5039716.1589188185</v>
      </c>
      <c r="AF316" s="478"/>
      <c r="AG316" s="478"/>
      <c r="AH316" s="479"/>
      <c r="AI316" s="474">
        <f t="shared" si="135"/>
        <v>9972746.0933411345</v>
      </c>
      <c r="AJ316" s="480"/>
      <c r="AK316" s="480"/>
      <c r="AL316" s="480"/>
      <c r="AM316" s="481"/>
      <c r="AN316" s="482">
        <f t="shared" si="136"/>
        <v>1</v>
      </c>
      <c r="AO316" s="483"/>
      <c r="AP316" s="484"/>
      <c r="AQ316" s="26"/>
      <c r="AR316" s="26"/>
      <c r="AS316" s="26"/>
      <c r="AT316" s="469"/>
      <c r="AU316" s="469"/>
      <c r="AV316" s="469"/>
      <c r="AW316" s="469"/>
      <c r="AX316" s="27"/>
      <c r="AY316" s="27">
        <f t="shared" si="137"/>
        <v>0</v>
      </c>
      <c r="AZ316" s="27">
        <f t="shared" si="150"/>
        <v>0</v>
      </c>
      <c r="BA316" s="27">
        <f t="shared" si="151"/>
        <v>0</v>
      </c>
      <c r="BB316" s="27">
        <f t="shared" si="138"/>
        <v>0</v>
      </c>
      <c r="BC316" s="27">
        <f t="shared" si="139"/>
        <v>0</v>
      </c>
      <c r="BD316" s="27">
        <f t="shared" si="140"/>
        <v>76311.495024034695</v>
      </c>
      <c r="BE316" s="27">
        <f t="shared" si="141"/>
        <v>8374.2146569709748</v>
      </c>
      <c r="BF316" s="27">
        <f t="shared" si="142"/>
        <v>0</v>
      </c>
      <c r="BG316" s="27"/>
      <c r="BH316" s="27"/>
      <c r="BI316" s="65">
        <f>BI315</f>
        <v>1</v>
      </c>
      <c r="BJ316" s="66">
        <f>BJ315</f>
        <v>0.95</v>
      </c>
      <c r="BK316" s="59">
        <f>BK315</f>
        <v>1.1000000000000001</v>
      </c>
      <c r="BL316" s="66">
        <f>BL315</f>
        <v>1.27</v>
      </c>
      <c r="BM316" s="67">
        <f>BM315</f>
        <v>1.27</v>
      </c>
      <c r="BN316" s="61"/>
      <c r="BO316" s="61" t="str">
        <f t="shared" si="152"/>
        <v xml:space="preserve"> </v>
      </c>
      <c r="BP316" s="62" t="str">
        <f t="shared" si="143"/>
        <v xml:space="preserve"> </v>
      </c>
      <c r="BQ316" s="62" t="e">
        <f t="shared" si="144"/>
        <v>#VALUE!</v>
      </c>
      <c r="BR316" s="63">
        <f t="shared" si="145"/>
        <v>1</v>
      </c>
      <c r="BS316" s="64">
        <f t="shared" si="153"/>
        <v>1</v>
      </c>
      <c r="BT316" s="60">
        <f t="shared" si="146"/>
        <v>84685.709681005668</v>
      </c>
      <c r="BU316" s="33"/>
    </row>
    <row r="317" spans="2:73" s="22" customFormat="1" ht="13.5" x14ac:dyDescent="0.15">
      <c r="B317" s="541"/>
      <c r="C317" s="497">
        <v>297</v>
      </c>
      <c r="D317" s="498"/>
      <c r="E317" s="499">
        <f t="shared" si="159"/>
        <v>84685.709681005668</v>
      </c>
      <c r="F317" s="471"/>
      <c r="G317" s="471"/>
      <c r="H317" s="472"/>
      <c r="I317" s="470">
        <f t="shared" si="147"/>
        <v>76375.087936554715</v>
      </c>
      <c r="J317" s="471"/>
      <c r="K317" s="471"/>
      <c r="L317" s="472"/>
      <c r="M317" s="473">
        <f t="shared" si="148"/>
        <v>8310.6217444509457</v>
      </c>
      <c r="N317" s="473"/>
      <c r="O317" s="473"/>
      <c r="P317" s="474"/>
      <c r="Q317" s="47">
        <f t="shared" si="149"/>
        <v>9896371.0054045804</v>
      </c>
      <c r="R317" s="470"/>
      <c r="S317" s="475"/>
      <c r="T317" s="475"/>
      <c r="U317" s="476"/>
      <c r="V317" s="470"/>
      <c r="W317" s="475"/>
      <c r="X317" s="475"/>
      <c r="Y317" s="476"/>
      <c r="Z317" s="470"/>
      <c r="AA317" s="475"/>
      <c r="AB317" s="475"/>
      <c r="AC317" s="476"/>
      <c r="AD317" s="117">
        <f t="shared" si="156"/>
        <v>0</v>
      </c>
      <c r="AE317" s="477">
        <f t="shared" si="155"/>
        <v>5048026.7806632696</v>
      </c>
      <c r="AF317" s="478"/>
      <c r="AG317" s="478"/>
      <c r="AH317" s="479"/>
      <c r="AI317" s="474">
        <f t="shared" si="135"/>
        <v>9896371.0054045804</v>
      </c>
      <c r="AJ317" s="480"/>
      <c r="AK317" s="480"/>
      <c r="AL317" s="480"/>
      <c r="AM317" s="481"/>
      <c r="AN317" s="482">
        <f t="shared" si="136"/>
        <v>1</v>
      </c>
      <c r="AO317" s="483"/>
      <c r="AP317" s="484"/>
      <c r="AQ317" s="26"/>
      <c r="AR317" s="26"/>
      <c r="AS317" s="26"/>
      <c r="AT317" s="469"/>
      <c r="AU317" s="469"/>
      <c r="AV317" s="469"/>
      <c r="AW317" s="469"/>
      <c r="AX317" s="27"/>
      <c r="AY317" s="27">
        <f t="shared" si="137"/>
        <v>0</v>
      </c>
      <c r="AZ317" s="27">
        <f t="shared" si="150"/>
        <v>0</v>
      </c>
      <c r="BA317" s="27">
        <f t="shared" si="151"/>
        <v>0</v>
      </c>
      <c r="BB317" s="27">
        <f t="shared" si="138"/>
        <v>0</v>
      </c>
      <c r="BC317" s="27">
        <f t="shared" si="139"/>
        <v>0</v>
      </c>
      <c r="BD317" s="27">
        <f t="shared" si="140"/>
        <v>76375.087936554715</v>
      </c>
      <c r="BE317" s="27">
        <f t="shared" si="141"/>
        <v>8310.6217444509457</v>
      </c>
      <c r="BF317" s="27">
        <f t="shared" si="142"/>
        <v>0</v>
      </c>
      <c r="BG317" s="27"/>
      <c r="BH317" s="27"/>
      <c r="BI317" s="65">
        <f>BI315</f>
        <v>1</v>
      </c>
      <c r="BJ317" s="66">
        <f>BJ315</f>
        <v>0.95</v>
      </c>
      <c r="BK317" s="59">
        <f>BK315</f>
        <v>1.1000000000000001</v>
      </c>
      <c r="BL317" s="66">
        <f>BL315</f>
        <v>1.27</v>
      </c>
      <c r="BM317" s="67">
        <f>BM315</f>
        <v>1.27</v>
      </c>
      <c r="BN317" s="61"/>
      <c r="BO317" s="61" t="str">
        <f t="shared" si="152"/>
        <v xml:space="preserve"> </v>
      </c>
      <c r="BP317" s="62" t="str">
        <f t="shared" si="143"/>
        <v xml:space="preserve"> </v>
      </c>
      <c r="BQ317" s="62" t="e">
        <f t="shared" si="144"/>
        <v>#VALUE!</v>
      </c>
      <c r="BR317" s="63">
        <f t="shared" si="145"/>
        <v>1</v>
      </c>
      <c r="BS317" s="64">
        <f t="shared" si="153"/>
        <v>1</v>
      </c>
      <c r="BT317" s="60">
        <f t="shared" si="146"/>
        <v>84685.709681005668</v>
      </c>
      <c r="BU317" s="33"/>
    </row>
    <row r="318" spans="2:73" s="22" customFormat="1" ht="13.5" x14ac:dyDescent="0.15">
      <c r="B318" s="541"/>
      <c r="C318" s="497">
        <v>298</v>
      </c>
      <c r="D318" s="498"/>
      <c r="E318" s="499">
        <f t="shared" si="159"/>
        <v>84685.709681005668</v>
      </c>
      <c r="F318" s="471"/>
      <c r="G318" s="471"/>
      <c r="H318" s="472"/>
      <c r="I318" s="470">
        <f t="shared" si="147"/>
        <v>76438.73384316852</v>
      </c>
      <c r="J318" s="471"/>
      <c r="K318" s="471"/>
      <c r="L318" s="472"/>
      <c r="M318" s="473">
        <f t="shared" si="148"/>
        <v>8246.9758378371498</v>
      </c>
      <c r="N318" s="473"/>
      <c r="O318" s="473"/>
      <c r="P318" s="474"/>
      <c r="Q318" s="47">
        <f t="shared" si="149"/>
        <v>9819932.2715614121</v>
      </c>
      <c r="R318" s="470"/>
      <c r="S318" s="475"/>
      <c r="T318" s="475"/>
      <c r="U318" s="476"/>
      <c r="V318" s="470"/>
      <c r="W318" s="475"/>
      <c r="X318" s="475"/>
      <c r="Y318" s="476"/>
      <c r="Z318" s="470"/>
      <c r="AA318" s="475"/>
      <c r="AB318" s="475"/>
      <c r="AC318" s="476"/>
      <c r="AD318" s="117">
        <f t="shared" si="156"/>
        <v>0</v>
      </c>
      <c r="AE318" s="477">
        <f t="shared" si="155"/>
        <v>5056273.7565011065</v>
      </c>
      <c r="AF318" s="478"/>
      <c r="AG318" s="478"/>
      <c r="AH318" s="479"/>
      <c r="AI318" s="474">
        <f t="shared" si="135"/>
        <v>9819932.2715614121</v>
      </c>
      <c r="AJ318" s="480"/>
      <c r="AK318" s="480"/>
      <c r="AL318" s="480"/>
      <c r="AM318" s="481"/>
      <c r="AN318" s="482">
        <f t="shared" si="136"/>
        <v>1</v>
      </c>
      <c r="AO318" s="483"/>
      <c r="AP318" s="484"/>
      <c r="AQ318" s="26"/>
      <c r="AR318" s="26"/>
      <c r="AS318" s="26"/>
      <c r="AT318" s="469"/>
      <c r="AU318" s="469"/>
      <c r="AV318" s="469"/>
      <c r="AW318" s="469"/>
      <c r="AX318" s="27"/>
      <c r="AY318" s="27">
        <f t="shared" si="137"/>
        <v>0</v>
      </c>
      <c r="AZ318" s="27">
        <f t="shared" si="150"/>
        <v>0</v>
      </c>
      <c r="BA318" s="27">
        <f t="shared" si="151"/>
        <v>0</v>
      </c>
      <c r="BB318" s="27">
        <f t="shared" si="138"/>
        <v>0</v>
      </c>
      <c r="BC318" s="27">
        <f t="shared" si="139"/>
        <v>0</v>
      </c>
      <c r="BD318" s="27">
        <f t="shared" si="140"/>
        <v>76438.73384316852</v>
      </c>
      <c r="BE318" s="27">
        <f t="shared" si="141"/>
        <v>8246.9758378371498</v>
      </c>
      <c r="BF318" s="27">
        <f t="shared" si="142"/>
        <v>0</v>
      </c>
      <c r="BG318" s="27"/>
      <c r="BH318" s="27"/>
      <c r="BI318" s="65">
        <f>BI315</f>
        <v>1</v>
      </c>
      <c r="BJ318" s="66">
        <f>BJ315</f>
        <v>0.95</v>
      </c>
      <c r="BK318" s="59">
        <f>BK315</f>
        <v>1.1000000000000001</v>
      </c>
      <c r="BL318" s="66">
        <f>BL315</f>
        <v>1.27</v>
      </c>
      <c r="BM318" s="67">
        <f>BM315</f>
        <v>1.27</v>
      </c>
      <c r="BN318" s="61"/>
      <c r="BO318" s="61" t="str">
        <f t="shared" si="152"/>
        <v xml:space="preserve"> </v>
      </c>
      <c r="BP318" s="62" t="str">
        <f t="shared" si="143"/>
        <v xml:space="preserve"> </v>
      </c>
      <c r="BQ318" s="62" t="e">
        <f t="shared" si="144"/>
        <v>#VALUE!</v>
      </c>
      <c r="BR318" s="63">
        <f t="shared" si="145"/>
        <v>1</v>
      </c>
      <c r="BS318" s="64">
        <f t="shared" si="153"/>
        <v>1</v>
      </c>
      <c r="BT318" s="60">
        <f t="shared" si="146"/>
        <v>84685.709681005668</v>
      </c>
      <c r="BU318" s="33"/>
    </row>
    <row r="319" spans="2:73" s="22" customFormat="1" ht="13.5" x14ac:dyDescent="0.15">
      <c r="B319" s="541"/>
      <c r="C319" s="497">
        <v>299</v>
      </c>
      <c r="D319" s="498"/>
      <c r="E319" s="499">
        <f t="shared" si="159"/>
        <v>84685.709681005668</v>
      </c>
      <c r="F319" s="471"/>
      <c r="G319" s="471"/>
      <c r="H319" s="472"/>
      <c r="I319" s="470">
        <f t="shared" si="147"/>
        <v>76502.432788037826</v>
      </c>
      <c r="J319" s="471"/>
      <c r="K319" s="471"/>
      <c r="L319" s="472"/>
      <c r="M319" s="473">
        <f t="shared" si="148"/>
        <v>8183.2768929678432</v>
      </c>
      <c r="N319" s="473"/>
      <c r="O319" s="473"/>
      <c r="P319" s="474"/>
      <c r="Q319" s="47">
        <f t="shared" si="149"/>
        <v>9743429.8387733735</v>
      </c>
      <c r="R319" s="470"/>
      <c r="S319" s="475"/>
      <c r="T319" s="475"/>
      <c r="U319" s="476"/>
      <c r="V319" s="470"/>
      <c r="W319" s="475"/>
      <c r="X319" s="475"/>
      <c r="Y319" s="476"/>
      <c r="Z319" s="470"/>
      <c r="AA319" s="475"/>
      <c r="AB319" s="475"/>
      <c r="AC319" s="476"/>
      <c r="AD319" s="117">
        <f t="shared" si="156"/>
        <v>0</v>
      </c>
      <c r="AE319" s="477">
        <f t="shared" si="155"/>
        <v>5064457.0333940741</v>
      </c>
      <c r="AF319" s="478"/>
      <c r="AG319" s="478"/>
      <c r="AH319" s="479"/>
      <c r="AI319" s="474">
        <f t="shared" si="135"/>
        <v>9743429.8387733735</v>
      </c>
      <c r="AJ319" s="480"/>
      <c r="AK319" s="480"/>
      <c r="AL319" s="480"/>
      <c r="AM319" s="481"/>
      <c r="AN319" s="482">
        <f t="shared" si="136"/>
        <v>1</v>
      </c>
      <c r="AO319" s="483"/>
      <c r="AP319" s="484"/>
      <c r="AQ319" s="26"/>
      <c r="AR319" s="26"/>
      <c r="AS319" s="26"/>
      <c r="AT319" s="469"/>
      <c r="AU319" s="469"/>
      <c r="AV319" s="469"/>
      <c r="AW319" s="469"/>
      <c r="AX319" s="27"/>
      <c r="AY319" s="27">
        <f t="shared" si="137"/>
        <v>0</v>
      </c>
      <c r="AZ319" s="27">
        <f t="shared" si="150"/>
        <v>0</v>
      </c>
      <c r="BA319" s="27">
        <f t="shared" si="151"/>
        <v>0</v>
      </c>
      <c r="BB319" s="27">
        <f t="shared" si="138"/>
        <v>0</v>
      </c>
      <c r="BC319" s="27">
        <f t="shared" si="139"/>
        <v>0</v>
      </c>
      <c r="BD319" s="27">
        <f t="shared" si="140"/>
        <v>76502.432788037826</v>
      </c>
      <c r="BE319" s="27">
        <f t="shared" si="141"/>
        <v>8183.2768929678432</v>
      </c>
      <c r="BF319" s="27">
        <f t="shared" si="142"/>
        <v>0</v>
      </c>
      <c r="BG319" s="27"/>
      <c r="BH319" s="27"/>
      <c r="BI319" s="65">
        <f>BI315</f>
        <v>1</v>
      </c>
      <c r="BJ319" s="66">
        <f>BJ315</f>
        <v>0.95</v>
      </c>
      <c r="BK319" s="59">
        <f>BK315</f>
        <v>1.1000000000000001</v>
      </c>
      <c r="BL319" s="66">
        <f>BL315</f>
        <v>1.27</v>
      </c>
      <c r="BM319" s="67">
        <f>BM315</f>
        <v>1.27</v>
      </c>
      <c r="BN319" s="61"/>
      <c r="BO319" s="61" t="str">
        <f t="shared" si="152"/>
        <v xml:space="preserve"> </v>
      </c>
      <c r="BP319" s="62" t="str">
        <f t="shared" si="143"/>
        <v xml:space="preserve"> </v>
      </c>
      <c r="BQ319" s="62" t="e">
        <f t="shared" si="144"/>
        <v>#VALUE!</v>
      </c>
      <c r="BR319" s="63">
        <f t="shared" si="145"/>
        <v>1</v>
      </c>
      <c r="BS319" s="64">
        <f t="shared" si="153"/>
        <v>1</v>
      </c>
      <c r="BT319" s="60">
        <f t="shared" si="146"/>
        <v>84685.709681005668</v>
      </c>
      <c r="BU319" s="33"/>
    </row>
    <row r="320" spans="2:73" s="22" customFormat="1" ht="13.5" x14ac:dyDescent="0.15">
      <c r="B320" s="593"/>
      <c r="C320" s="587">
        <v>300</v>
      </c>
      <c r="D320" s="588"/>
      <c r="E320" s="589">
        <f t="shared" si="159"/>
        <v>84685.709681005668</v>
      </c>
      <c r="F320" s="590"/>
      <c r="G320" s="590"/>
      <c r="H320" s="591"/>
      <c r="I320" s="578">
        <f t="shared" si="147"/>
        <v>76566.184815361194</v>
      </c>
      <c r="J320" s="590"/>
      <c r="K320" s="590"/>
      <c r="L320" s="591"/>
      <c r="M320" s="592">
        <f t="shared" si="148"/>
        <v>8119.5248656444783</v>
      </c>
      <c r="N320" s="592"/>
      <c r="O320" s="592"/>
      <c r="P320" s="592"/>
      <c r="Q320" s="47">
        <f t="shared" si="149"/>
        <v>9666863.6539580114</v>
      </c>
      <c r="R320" s="578">
        <f>IF((AD314-V314)&lt;0,AD314+Z320,IF(AD314-V314&lt;V314,AD314+Z320,R314))</f>
        <v>0</v>
      </c>
      <c r="S320" s="579"/>
      <c r="T320" s="579"/>
      <c r="U320" s="580"/>
      <c r="V320" s="578">
        <f>IF((AD314-V314)&lt;0,AD314,IF((AD314-V314)&gt;=0,R320-Z320))</f>
        <v>0</v>
      </c>
      <c r="W320" s="579"/>
      <c r="X320" s="579"/>
      <c r="Y320" s="580"/>
      <c r="Z320" s="578">
        <f>IF(AD314&gt;0,AD314*AN320/100/2,0)</f>
        <v>0</v>
      </c>
      <c r="AA320" s="579"/>
      <c r="AB320" s="579"/>
      <c r="AC320" s="580"/>
      <c r="AD320" s="120">
        <f t="shared" si="156"/>
        <v>0</v>
      </c>
      <c r="AE320" s="581">
        <f t="shared" si="155"/>
        <v>5072576.5582597181</v>
      </c>
      <c r="AF320" s="582"/>
      <c r="AG320" s="582"/>
      <c r="AH320" s="583"/>
      <c r="AI320" s="604">
        <f t="shared" si="135"/>
        <v>9666863.6539580114</v>
      </c>
      <c r="AJ320" s="610"/>
      <c r="AK320" s="610"/>
      <c r="AL320" s="610"/>
      <c r="AM320" s="611"/>
      <c r="AN320" s="584">
        <f t="shared" si="136"/>
        <v>1</v>
      </c>
      <c r="AO320" s="585"/>
      <c r="AP320" s="586"/>
      <c r="AQ320" s="25"/>
      <c r="AR320" s="25"/>
      <c r="AS320" s="25"/>
      <c r="AT320" s="469"/>
      <c r="AU320" s="469"/>
      <c r="AV320" s="469"/>
      <c r="AW320" s="469"/>
      <c r="AX320" s="27"/>
      <c r="AY320" s="27">
        <f t="shared" si="137"/>
        <v>0</v>
      </c>
      <c r="AZ320" s="27">
        <f t="shared" si="150"/>
        <v>0</v>
      </c>
      <c r="BA320" s="27">
        <f t="shared" si="151"/>
        <v>0</v>
      </c>
      <c r="BB320" s="27">
        <f t="shared" si="138"/>
        <v>0</v>
      </c>
      <c r="BC320" s="27">
        <f t="shared" si="139"/>
        <v>0</v>
      </c>
      <c r="BD320" s="27">
        <f t="shared" si="140"/>
        <v>76566.184815361194</v>
      </c>
      <c r="BE320" s="27">
        <f t="shared" si="141"/>
        <v>8119.5248656444783</v>
      </c>
      <c r="BF320" s="27">
        <f t="shared" si="142"/>
        <v>0</v>
      </c>
      <c r="BG320" s="27"/>
      <c r="BH320" s="27"/>
      <c r="BI320" s="65">
        <f>BI315</f>
        <v>1</v>
      </c>
      <c r="BJ320" s="66">
        <f>BJ315</f>
        <v>0.95</v>
      </c>
      <c r="BK320" s="59">
        <f>BK315</f>
        <v>1.1000000000000001</v>
      </c>
      <c r="BL320" s="66">
        <f>BL315</f>
        <v>1.27</v>
      </c>
      <c r="BM320" s="67">
        <f>BM315</f>
        <v>1.27</v>
      </c>
      <c r="BN320" s="61"/>
      <c r="BO320" s="61" t="str">
        <f t="shared" si="152"/>
        <v xml:space="preserve"> </v>
      </c>
      <c r="BP320" s="62" t="str">
        <f t="shared" si="143"/>
        <v xml:space="preserve"> </v>
      </c>
      <c r="BQ320" s="62" t="e">
        <f t="shared" si="144"/>
        <v>#VALUE!</v>
      </c>
      <c r="BR320" s="63">
        <f t="shared" si="145"/>
        <v>1</v>
      </c>
      <c r="BS320" s="64">
        <f t="shared" si="153"/>
        <v>1</v>
      </c>
      <c r="BT320" s="60">
        <f t="shared" si="146"/>
        <v>84685.709681005668</v>
      </c>
      <c r="BU320" s="33"/>
    </row>
    <row r="321" spans="2:73" s="22" customFormat="1" ht="13.5" x14ac:dyDescent="0.15">
      <c r="B321" s="562">
        <v>26</v>
      </c>
      <c r="C321" s="565">
        <v>301</v>
      </c>
      <c r="D321" s="566"/>
      <c r="E321" s="609">
        <f>IF(AI320&lt;=0,0,AS321)</f>
        <v>84685.709681005639</v>
      </c>
      <c r="F321" s="569"/>
      <c r="G321" s="569"/>
      <c r="H321" s="570"/>
      <c r="I321" s="568">
        <f t="shared" si="147"/>
        <v>76629.989969373957</v>
      </c>
      <c r="J321" s="569"/>
      <c r="K321" s="569"/>
      <c r="L321" s="570"/>
      <c r="M321" s="571">
        <f t="shared" si="148"/>
        <v>8055.7197116316756</v>
      </c>
      <c r="N321" s="571"/>
      <c r="O321" s="571"/>
      <c r="P321" s="571"/>
      <c r="Q321" s="30">
        <f t="shared" si="149"/>
        <v>9590233.6639886368</v>
      </c>
      <c r="R321" s="568"/>
      <c r="S321" s="572"/>
      <c r="T321" s="572"/>
      <c r="U321" s="573"/>
      <c r="V321" s="568"/>
      <c r="W321" s="572"/>
      <c r="X321" s="572"/>
      <c r="Y321" s="573"/>
      <c r="Z321" s="568"/>
      <c r="AA321" s="572"/>
      <c r="AB321" s="572"/>
      <c r="AC321" s="573"/>
      <c r="AD321" s="119">
        <f t="shared" si="156"/>
        <v>0</v>
      </c>
      <c r="AE321" s="568">
        <f t="shared" si="155"/>
        <v>5080632.2779713497</v>
      </c>
      <c r="AF321" s="569"/>
      <c r="AG321" s="569"/>
      <c r="AH321" s="570"/>
      <c r="AI321" s="568">
        <f t="shared" si="135"/>
        <v>9590233.6639886368</v>
      </c>
      <c r="AJ321" s="569"/>
      <c r="AK321" s="569"/>
      <c r="AL321" s="569"/>
      <c r="AM321" s="574"/>
      <c r="AN321" s="575">
        <f t="shared" si="136"/>
        <v>1</v>
      </c>
      <c r="AO321" s="576"/>
      <c r="AP321" s="577"/>
      <c r="AQ321" s="52">
        <f>PMT(AN321/100/12,($I$5-B309)*12-$AX$19,-AI320+AD320)</f>
        <v>84685.709681005639</v>
      </c>
      <c r="AR321" s="53">
        <f>E320*1.25</f>
        <v>105857.13710125709</v>
      </c>
      <c r="AS321" s="53">
        <f>IF(AQ321&gt;AR321,AR321,AQ321)</f>
        <v>84685.709681005639</v>
      </c>
      <c r="AT321" s="469"/>
      <c r="AU321" s="469"/>
      <c r="AV321" s="469"/>
      <c r="AW321" s="469"/>
      <c r="AX321" s="27"/>
      <c r="AY321" s="27">
        <f t="shared" si="137"/>
        <v>0</v>
      </c>
      <c r="AZ321" s="27">
        <f t="shared" si="150"/>
        <v>0</v>
      </c>
      <c r="BA321" s="27">
        <f t="shared" si="151"/>
        <v>0</v>
      </c>
      <c r="BB321" s="27">
        <f t="shared" si="138"/>
        <v>0</v>
      </c>
      <c r="BC321" s="27">
        <f t="shared" si="139"/>
        <v>0</v>
      </c>
      <c r="BD321" s="27">
        <f t="shared" si="140"/>
        <v>76629.989969373957</v>
      </c>
      <c r="BE321" s="27">
        <f t="shared" si="141"/>
        <v>8055.7197116316756</v>
      </c>
      <c r="BF321" s="27">
        <f t="shared" si="142"/>
        <v>0</v>
      </c>
      <c r="BG321" s="27"/>
      <c r="BH321" s="27"/>
      <c r="BI321" s="72">
        <f>BL9</f>
        <v>1</v>
      </c>
      <c r="BJ321" s="72">
        <f>BM9</f>
        <v>0.95</v>
      </c>
      <c r="BK321" s="72">
        <f t="shared" ref="BK321:BL321" si="164">BK315</f>
        <v>1.1000000000000001</v>
      </c>
      <c r="BL321" s="72">
        <f t="shared" si="164"/>
        <v>1.27</v>
      </c>
      <c r="BM321" s="73">
        <f>BM315</f>
        <v>1.27</v>
      </c>
      <c r="BN321" s="61"/>
      <c r="BO321" s="61" t="str">
        <f t="shared" si="152"/>
        <v xml:space="preserve"> </v>
      </c>
      <c r="BP321" s="62" t="str">
        <f t="shared" si="143"/>
        <v xml:space="preserve"> </v>
      </c>
      <c r="BQ321" s="62" t="e">
        <f t="shared" si="144"/>
        <v>#VALUE!</v>
      </c>
      <c r="BR321" s="63">
        <f t="shared" si="145"/>
        <v>1</v>
      </c>
      <c r="BS321" s="64">
        <f t="shared" si="153"/>
        <v>1</v>
      </c>
      <c r="BT321" s="60">
        <f t="shared" si="146"/>
        <v>84685.709681005639</v>
      </c>
      <c r="BU321" s="33"/>
    </row>
    <row r="322" spans="2:73" s="22" customFormat="1" ht="13.5" x14ac:dyDescent="0.15">
      <c r="B322" s="563"/>
      <c r="C322" s="535">
        <v>302</v>
      </c>
      <c r="D322" s="536"/>
      <c r="E322" s="537">
        <f t="shared" ref="E322:E353" si="165">IF(Q321=0,0,IF(Q321&lt;E321,Q321+M322,E321))</f>
        <v>84685.709681005639</v>
      </c>
      <c r="F322" s="486"/>
      <c r="G322" s="486"/>
      <c r="H322" s="538"/>
      <c r="I322" s="485">
        <f t="shared" si="147"/>
        <v>76693.848294348441</v>
      </c>
      <c r="J322" s="486"/>
      <c r="K322" s="486"/>
      <c r="L322" s="538"/>
      <c r="M322" s="539">
        <f t="shared" si="148"/>
        <v>7991.8613866571977</v>
      </c>
      <c r="N322" s="539"/>
      <c r="O322" s="539"/>
      <c r="P322" s="539"/>
      <c r="Q322" s="121">
        <f t="shared" si="149"/>
        <v>9513539.8156942893</v>
      </c>
      <c r="R322" s="485"/>
      <c r="S322" s="530"/>
      <c r="T322" s="530"/>
      <c r="U322" s="531"/>
      <c r="V322" s="485"/>
      <c r="W322" s="530"/>
      <c r="X322" s="530"/>
      <c r="Y322" s="531"/>
      <c r="Z322" s="485"/>
      <c r="AA322" s="530"/>
      <c r="AB322" s="530"/>
      <c r="AC322" s="531"/>
      <c r="AD322" s="118">
        <f t="shared" si="156"/>
        <v>0</v>
      </c>
      <c r="AE322" s="532">
        <f t="shared" si="155"/>
        <v>5088624.1393580064</v>
      </c>
      <c r="AF322" s="533"/>
      <c r="AG322" s="533"/>
      <c r="AH322" s="534"/>
      <c r="AI322" s="485">
        <f t="shared" si="135"/>
        <v>9513539.8156942893</v>
      </c>
      <c r="AJ322" s="486"/>
      <c r="AK322" s="486"/>
      <c r="AL322" s="486"/>
      <c r="AM322" s="487"/>
      <c r="AN322" s="527">
        <f t="shared" si="136"/>
        <v>1</v>
      </c>
      <c r="AO322" s="528"/>
      <c r="AP322" s="529"/>
      <c r="AQ322" s="26"/>
      <c r="AR322" s="26"/>
      <c r="AS322" s="26"/>
      <c r="AT322" s="469"/>
      <c r="AU322" s="469"/>
      <c r="AV322" s="469"/>
      <c r="AW322" s="469"/>
      <c r="AX322" s="27"/>
      <c r="AY322" s="27">
        <f t="shared" si="137"/>
        <v>0</v>
      </c>
      <c r="AZ322" s="27">
        <f t="shared" si="150"/>
        <v>0</v>
      </c>
      <c r="BA322" s="27">
        <f t="shared" si="151"/>
        <v>0</v>
      </c>
      <c r="BB322" s="27">
        <f t="shared" si="138"/>
        <v>0</v>
      </c>
      <c r="BC322" s="27">
        <f t="shared" si="139"/>
        <v>0</v>
      </c>
      <c r="BD322" s="27">
        <f t="shared" si="140"/>
        <v>76693.848294348441</v>
      </c>
      <c r="BE322" s="27">
        <f t="shared" si="141"/>
        <v>7991.8613866571977</v>
      </c>
      <c r="BF322" s="27">
        <f t="shared" si="142"/>
        <v>0</v>
      </c>
      <c r="BG322" s="27"/>
      <c r="BH322" s="27"/>
      <c r="BI322" s="65">
        <f>BI321</f>
        <v>1</v>
      </c>
      <c r="BJ322" s="66">
        <f>BJ321</f>
        <v>0.95</v>
      </c>
      <c r="BK322" s="59">
        <f>BK321</f>
        <v>1.1000000000000001</v>
      </c>
      <c r="BL322" s="66">
        <f>BL321</f>
        <v>1.27</v>
      </c>
      <c r="BM322" s="67">
        <f>BM321</f>
        <v>1.27</v>
      </c>
      <c r="BN322" s="61"/>
      <c r="BO322" s="61" t="str">
        <f t="shared" si="152"/>
        <v xml:space="preserve"> </v>
      </c>
      <c r="BP322" s="62" t="str">
        <f t="shared" si="143"/>
        <v xml:space="preserve"> </v>
      </c>
      <c r="BQ322" s="62" t="e">
        <f t="shared" si="144"/>
        <v>#VALUE!</v>
      </c>
      <c r="BR322" s="63">
        <f t="shared" si="145"/>
        <v>1</v>
      </c>
      <c r="BS322" s="64">
        <f t="shared" si="153"/>
        <v>1</v>
      </c>
      <c r="BT322" s="60">
        <f t="shared" si="146"/>
        <v>84685.709681005639</v>
      </c>
      <c r="BU322" s="33"/>
    </row>
    <row r="323" spans="2:73" s="22" customFormat="1" ht="13.5" x14ac:dyDescent="0.15">
      <c r="B323" s="563"/>
      <c r="C323" s="535">
        <v>303</v>
      </c>
      <c r="D323" s="536"/>
      <c r="E323" s="537">
        <f t="shared" si="165"/>
        <v>84685.709681005639</v>
      </c>
      <c r="F323" s="486"/>
      <c r="G323" s="486"/>
      <c r="H323" s="538"/>
      <c r="I323" s="485">
        <f t="shared" si="147"/>
        <v>76757.759834593729</v>
      </c>
      <c r="J323" s="486"/>
      <c r="K323" s="486"/>
      <c r="L323" s="538"/>
      <c r="M323" s="539">
        <f t="shared" si="148"/>
        <v>7927.9498464119069</v>
      </c>
      <c r="N323" s="539"/>
      <c r="O323" s="539"/>
      <c r="P323" s="539"/>
      <c r="Q323" s="121">
        <f t="shared" si="149"/>
        <v>9436782.0558596961</v>
      </c>
      <c r="R323" s="485"/>
      <c r="S323" s="530"/>
      <c r="T323" s="530"/>
      <c r="U323" s="531"/>
      <c r="V323" s="485"/>
      <c r="W323" s="530"/>
      <c r="X323" s="530"/>
      <c r="Y323" s="531"/>
      <c r="Z323" s="485"/>
      <c r="AA323" s="530"/>
      <c r="AB323" s="530"/>
      <c r="AC323" s="531"/>
      <c r="AD323" s="118">
        <f t="shared" si="156"/>
        <v>0</v>
      </c>
      <c r="AE323" s="532">
        <f t="shared" si="155"/>
        <v>5096552.0892044185</v>
      </c>
      <c r="AF323" s="533"/>
      <c r="AG323" s="533"/>
      <c r="AH323" s="534"/>
      <c r="AI323" s="485">
        <f t="shared" si="135"/>
        <v>9436782.0558596961</v>
      </c>
      <c r="AJ323" s="486"/>
      <c r="AK323" s="486"/>
      <c r="AL323" s="486"/>
      <c r="AM323" s="487"/>
      <c r="AN323" s="527">
        <f t="shared" si="136"/>
        <v>1</v>
      </c>
      <c r="AO323" s="528"/>
      <c r="AP323" s="529"/>
      <c r="AQ323" s="26"/>
      <c r="AR323" s="26"/>
      <c r="AS323" s="26"/>
      <c r="AT323" s="469"/>
      <c r="AU323" s="469"/>
      <c r="AV323" s="469"/>
      <c r="AW323" s="469"/>
      <c r="AX323" s="27"/>
      <c r="AY323" s="27">
        <f t="shared" si="137"/>
        <v>0</v>
      </c>
      <c r="AZ323" s="27">
        <f t="shared" si="150"/>
        <v>0</v>
      </c>
      <c r="BA323" s="27">
        <f t="shared" si="151"/>
        <v>0</v>
      </c>
      <c r="BB323" s="27">
        <f t="shared" si="138"/>
        <v>0</v>
      </c>
      <c r="BC323" s="27">
        <f t="shared" si="139"/>
        <v>0</v>
      </c>
      <c r="BD323" s="27">
        <f t="shared" si="140"/>
        <v>76757.759834593729</v>
      </c>
      <c r="BE323" s="27">
        <f t="shared" si="141"/>
        <v>7927.9498464119069</v>
      </c>
      <c r="BF323" s="27">
        <f t="shared" si="142"/>
        <v>0</v>
      </c>
      <c r="BG323" s="27"/>
      <c r="BH323" s="27"/>
      <c r="BI323" s="65">
        <f>BI321</f>
        <v>1</v>
      </c>
      <c r="BJ323" s="66">
        <f>BJ321</f>
        <v>0.95</v>
      </c>
      <c r="BK323" s="59">
        <f>BK321</f>
        <v>1.1000000000000001</v>
      </c>
      <c r="BL323" s="66">
        <f>BL321</f>
        <v>1.27</v>
      </c>
      <c r="BM323" s="67">
        <f>BM321</f>
        <v>1.27</v>
      </c>
      <c r="BN323" s="61"/>
      <c r="BO323" s="61" t="str">
        <f t="shared" si="152"/>
        <v xml:space="preserve"> </v>
      </c>
      <c r="BP323" s="62" t="str">
        <f t="shared" si="143"/>
        <v xml:space="preserve"> </v>
      </c>
      <c r="BQ323" s="62" t="e">
        <f t="shared" si="144"/>
        <v>#VALUE!</v>
      </c>
      <c r="BR323" s="63">
        <f t="shared" si="145"/>
        <v>1</v>
      </c>
      <c r="BS323" s="64">
        <f t="shared" si="153"/>
        <v>1</v>
      </c>
      <c r="BT323" s="60">
        <f t="shared" si="146"/>
        <v>84685.709681005639</v>
      </c>
      <c r="BU323" s="33"/>
    </row>
    <row r="324" spans="2:73" s="22" customFormat="1" ht="13.5" x14ac:dyDescent="0.15">
      <c r="B324" s="563"/>
      <c r="C324" s="535">
        <v>304</v>
      </c>
      <c r="D324" s="536"/>
      <c r="E324" s="537">
        <f t="shared" si="165"/>
        <v>84685.709681005639</v>
      </c>
      <c r="F324" s="486"/>
      <c r="G324" s="486"/>
      <c r="H324" s="538"/>
      <c r="I324" s="485">
        <f t="shared" si="147"/>
        <v>76821.724634455895</v>
      </c>
      <c r="J324" s="486"/>
      <c r="K324" s="486"/>
      <c r="L324" s="538"/>
      <c r="M324" s="539">
        <f t="shared" si="148"/>
        <v>7863.9850465497466</v>
      </c>
      <c r="N324" s="539"/>
      <c r="O324" s="539"/>
      <c r="P324" s="539"/>
      <c r="Q324" s="121">
        <f t="shared" si="149"/>
        <v>9359960.3312252406</v>
      </c>
      <c r="R324" s="485"/>
      <c r="S324" s="530"/>
      <c r="T324" s="530"/>
      <c r="U324" s="531"/>
      <c r="V324" s="485"/>
      <c r="W324" s="530"/>
      <c r="X324" s="530"/>
      <c r="Y324" s="531"/>
      <c r="Z324" s="485"/>
      <c r="AA324" s="530"/>
      <c r="AB324" s="530"/>
      <c r="AC324" s="531"/>
      <c r="AD324" s="118">
        <f t="shared" si="156"/>
        <v>0</v>
      </c>
      <c r="AE324" s="532">
        <f t="shared" si="155"/>
        <v>5104416.0742509682</v>
      </c>
      <c r="AF324" s="533"/>
      <c r="AG324" s="533"/>
      <c r="AH324" s="534"/>
      <c r="AI324" s="485">
        <f t="shared" si="135"/>
        <v>9359960.3312252406</v>
      </c>
      <c r="AJ324" s="486"/>
      <c r="AK324" s="486"/>
      <c r="AL324" s="486"/>
      <c r="AM324" s="487"/>
      <c r="AN324" s="527">
        <f t="shared" si="136"/>
        <v>1</v>
      </c>
      <c r="AO324" s="528"/>
      <c r="AP324" s="529"/>
      <c r="AQ324" s="26"/>
      <c r="AR324" s="26"/>
      <c r="AS324" s="26"/>
      <c r="AT324" s="469"/>
      <c r="AU324" s="469"/>
      <c r="AV324" s="469"/>
      <c r="AW324" s="469"/>
      <c r="AX324" s="27"/>
      <c r="AY324" s="27">
        <f t="shared" si="137"/>
        <v>0</v>
      </c>
      <c r="AZ324" s="27">
        <f t="shared" si="150"/>
        <v>0</v>
      </c>
      <c r="BA324" s="27">
        <f t="shared" si="151"/>
        <v>0</v>
      </c>
      <c r="BB324" s="27">
        <f t="shared" si="138"/>
        <v>0</v>
      </c>
      <c r="BC324" s="27">
        <f t="shared" si="139"/>
        <v>0</v>
      </c>
      <c r="BD324" s="27">
        <f t="shared" si="140"/>
        <v>76821.724634455895</v>
      </c>
      <c r="BE324" s="27">
        <f t="shared" si="141"/>
        <v>7863.9850465497466</v>
      </c>
      <c r="BF324" s="27">
        <f t="shared" si="142"/>
        <v>0</v>
      </c>
      <c r="BG324" s="27"/>
      <c r="BH324" s="27"/>
      <c r="BI324" s="65">
        <f>BI321</f>
        <v>1</v>
      </c>
      <c r="BJ324" s="66">
        <f>BJ321</f>
        <v>0.95</v>
      </c>
      <c r="BK324" s="59">
        <f>BK321</f>
        <v>1.1000000000000001</v>
      </c>
      <c r="BL324" s="66">
        <f>BL321</f>
        <v>1.27</v>
      </c>
      <c r="BM324" s="67">
        <f>BM321</f>
        <v>1.27</v>
      </c>
      <c r="BN324" s="61"/>
      <c r="BO324" s="61" t="str">
        <f t="shared" si="152"/>
        <v xml:space="preserve"> </v>
      </c>
      <c r="BP324" s="62" t="str">
        <f t="shared" si="143"/>
        <v xml:space="preserve"> </v>
      </c>
      <c r="BQ324" s="62" t="e">
        <f t="shared" si="144"/>
        <v>#VALUE!</v>
      </c>
      <c r="BR324" s="63">
        <f t="shared" si="145"/>
        <v>1</v>
      </c>
      <c r="BS324" s="64">
        <f t="shared" si="153"/>
        <v>1</v>
      </c>
      <c r="BT324" s="60">
        <f t="shared" si="146"/>
        <v>84685.709681005639</v>
      </c>
      <c r="BU324" s="33"/>
    </row>
    <row r="325" spans="2:73" s="22" customFormat="1" ht="13.5" x14ac:dyDescent="0.15">
      <c r="B325" s="563"/>
      <c r="C325" s="535">
        <v>305</v>
      </c>
      <c r="D325" s="536"/>
      <c r="E325" s="537">
        <f t="shared" si="165"/>
        <v>84685.709681005639</v>
      </c>
      <c r="F325" s="486"/>
      <c r="G325" s="486"/>
      <c r="H325" s="538"/>
      <c r="I325" s="485">
        <f t="shared" si="147"/>
        <v>76885.742738317931</v>
      </c>
      <c r="J325" s="486"/>
      <c r="K325" s="486"/>
      <c r="L325" s="538"/>
      <c r="M325" s="539">
        <f t="shared" si="148"/>
        <v>7799.9669426877008</v>
      </c>
      <c r="N325" s="539"/>
      <c r="O325" s="539"/>
      <c r="P325" s="539"/>
      <c r="Q325" s="121">
        <f t="shared" si="149"/>
        <v>9283074.5884869229</v>
      </c>
      <c r="R325" s="485"/>
      <c r="S325" s="530"/>
      <c r="T325" s="530"/>
      <c r="U325" s="531"/>
      <c r="V325" s="485"/>
      <c r="W325" s="530"/>
      <c r="X325" s="530"/>
      <c r="Y325" s="531"/>
      <c r="Z325" s="485"/>
      <c r="AA325" s="530"/>
      <c r="AB325" s="530"/>
      <c r="AC325" s="531"/>
      <c r="AD325" s="118">
        <f t="shared" si="156"/>
        <v>0</v>
      </c>
      <c r="AE325" s="532">
        <f t="shared" si="155"/>
        <v>5112216.0411936557</v>
      </c>
      <c r="AF325" s="533"/>
      <c r="AG325" s="533"/>
      <c r="AH325" s="534"/>
      <c r="AI325" s="485">
        <f t="shared" si="135"/>
        <v>9283074.5884869229</v>
      </c>
      <c r="AJ325" s="486"/>
      <c r="AK325" s="486"/>
      <c r="AL325" s="486"/>
      <c r="AM325" s="487"/>
      <c r="AN325" s="527">
        <f t="shared" si="136"/>
        <v>1</v>
      </c>
      <c r="AO325" s="528"/>
      <c r="AP325" s="529"/>
      <c r="AQ325" s="26"/>
      <c r="AR325" s="26"/>
      <c r="AS325" s="26"/>
      <c r="AT325" s="469"/>
      <c r="AU325" s="469"/>
      <c r="AV325" s="469"/>
      <c r="AW325" s="469"/>
      <c r="AX325" s="27"/>
      <c r="AY325" s="27">
        <f t="shared" si="137"/>
        <v>0</v>
      </c>
      <c r="AZ325" s="27">
        <f t="shared" si="150"/>
        <v>0</v>
      </c>
      <c r="BA325" s="27">
        <f t="shared" si="151"/>
        <v>0</v>
      </c>
      <c r="BB325" s="27">
        <f t="shared" si="138"/>
        <v>0</v>
      </c>
      <c r="BC325" s="27">
        <f t="shared" si="139"/>
        <v>0</v>
      </c>
      <c r="BD325" s="27">
        <f t="shared" si="140"/>
        <v>76885.742738317931</v>
      </c>
      <c r="BE325" s="27">
        <f t="shared" si="141"/>
        <v>7799.9669426877008</v>
      </c>
      <c r="BF325" s="27">
        <f t="shared" si="142"/>
        <v>0</v>
      </c>
      <c r="BG325" s="27"/>
      <c r="BH325" s="27"/>
      <c r="BI325" s="65">
        <f>BI321</f>
        <v>1</v>
      </c>
      <c r="BJ325" s="66">
        <f>BJ321</f>
        <v>0.95</v>
      </c>
      <c r="BK325" s="59">
        <f>BK321</f>
        <v>1.1000000000000001</v>
      </c>
      <c r="BL325" s="66">
        <f>BL321</f>
        <v>1.27</v>
      </c>
      <c r="BM325" s="67">
        <f>BM321</f>
        <v>1.27</v>
      </c>
      <c r="BN325" s="61"/>
      <c r="BO325" s="61" t="str">
        <f t="shared" si="152"/>
        <v xml:space="preserve"> </v>
      </c>
      <c r="BP325" s="62" t="str">
        <f t="shared" si="143"/>
        <v xml:space="preserve"> </v>
      </c>
      <c r="BQ325" s="62" t="e">
        <f t="shared" si="144"/>
        <v>#VALUE!</v>
      </c>
      <c r="BR325" s="63">
        <f t="shared" si="145"/>
        <v>1</v>
      </c>
      <c r="BS325" s="64">
        <f t="shared" si="153"/>
        <v>1</v>
      </c>
      <c r="BT325" s="60">
        <f t="shared" si="146"/>
        <v>84685.709681005639</v>
      </c>
      <c r="BU325" s="33"/>
    </row>
    <row r="326" spans="2:73" s="22" customFormat="1" ht="13.5" x14ac:dyDescent="0.15">
      <c r="B326" s="563"/>
      <c r="C326" s="535">
        <v>306</v>
      </c>
      <c r="D326" s="536"/>
      <c r="E326" s="537">
        <f t="shared" si="165"/>
        <v>84685.709681005639</v>
      </c>
      <c r="F326" s="486"/>
      <c r="G326" s="486"/>
      <c r="H326" s="538"/>
      <c r="I326" s="485">
        <f t="shared" si="147"/>
        <v>76949.814190599864</v>
      </c>
      <c r="J326" s="486"/>
      <c r="K326" s="486"/>
      <c r="L326" s="538"/>
      <c r="M326" s="539">
        <f t="shared" si="148"/>
        <v>7735.8954904057691</v>
      </c>
      <c r="N326" s="539"/>
      <c r="O326" s="539"/>
      <c r="P326" s="539"/>
      <c r="Q326" s="121">
        <f t="shared" si="149"/>
        <v>9206124.7742963228</v>
      </c>
      <c r="R326" s="485">
        <f>IF(AD320&lt;=0,0,AS326)</f>
        <v>0</v>
      </c>
      <c r="S326" s="486"/>
      <c r="T326" s="486"/>
      <c r="U326" s="538"/>
      <c r="V326" s="485">
        <f>IF((AD320-V320)&lt;0,AD320,IF((AD320-V320)&gt;=0,R326-Z326))</f>
        <v>0</v>
      </c>
      <c r="W326" s="530"/>
      <c r="X326" s="530"/>
      <c r="Y326" s="531"/>
      <c r="Z326" s="485">
        <f>IF(AD320&gt;0,AD320*AN326/100/2,0)</f>
        <v>0</v>
      </c>
      <c r="AA326" s="530"/>
      <c r="AB326" s="530"/>
      <c r="AC326" s="531"/>
      <c r="AD326" s="118">
        <f t="shared" si="156"/>
        <v>0</v>
      </c>
      <c r="AE326" s="532">
        <f t="shared" si="155"/>
        <v>5119951.9366840618</v>
      </c>
      <c r="AF326" s="533"/>
      <c r="AG326" s="533"/>
      <c r="AH326" s="534"/>
      <c r="AI326" s="485">
        <f t="shared" si="135"/>
        <v>9206124.7742963228</v>
      </c>
      <c r="AJ326" s="486"/>
      <c r="AK326" s="486"/>
      <c r="AL326" s="486"/>
      <c r="AM326" s="487"/>
      <c r="AN326" s="527">
        <f t="shared" si="136"/>
        <v>1</v>
      </c>
      <c r="AO326" s="528"/>
      <c r="AP326" s="529"/>
      <c r="AQ326" s="28">
        <f>PMT(AN326/100/2,($I$5-B309)*2-$AX$19,-AD320)</f>
        <v>0</v>
      </c>
      <c r="AR326" s="27">
        <f>R320*1.25</f>
        <v>0</v>
      </c>
      <c r="AS326" s="27">
        <f>IF(AQ326&gt;AR326,AR326,AQ326)</f>
        <v>0</v>
      </c>
      <c r="AT326" s="469"/>
      <c r="AU326" s="469"/>
      <c r="AV326" s="469"/>
      <c r="AW326" s="469"/>
      <c r="AX326" s="27"/>
      <c r="AY326" s="27">
        <f t="shared" si="137"/>
        <v>0</v>
      </c>
      <c r="AZ326" s="27">
        <f t="shared" si="150"/>
        <v>0</v>
      </c>
      <c r="BA326" s="27">
        <f t="shared" si="151"/>
        <v>0</v>
      </c>
      <c r="BB326" s="27">
        <f t="shared" si="138"/>
        <v>0</v>
      </c>
      <c r="BC326" s="27">
        <f t="shared" si="139"/>
        <v>0</v>
      </c>
      <c r="BD326" s="27">
        <f t="shared" si="140"/>
        <v>76949.814190599864</v>
      </c>
      <c r="BE326" s="27">
        <f t="shared" si="141"/>
        <v>7735.8954904057691</v>
      </c>
      <c r="BF326" s="27">
        <f t="shared" si="142"/>
        <v>0</v>
      </c>
      <c r="BG326" s="27"/>
      <c r="BH326" s="27"/>
      <c r="BI326" s="65">
        <f>BI321</f>
        <v>1</v>
      </c>
      <c r="BJ326" s="66">
        <f>BJ321</f>
        <v>0.95</v>
      </c>
      <c r="BK326" s="59">
        <f>BK321</f>
        <v>1.1000000000000001</v>
      </c>
      <c r="BL326" s="66">
        <f>BL321</f>
        <v>1.27</v>
      </c>
      <c r="BM326" s="67">
        <f>BM321</f>
        <v>1.27</v>
      </c>
      <c r="BN326" s="61"/>
      <c r="BO326" s="61" t="str">
        <f t="shared" si="152"/>
        <v xml:space="preserve"> </v>
      </c>
      <c r="BP326" s="62" t="str">
        <f t="shared" si="143"/>
        <v xml:space="preserve"> </v>
      </c>
      <c r="BQ326" s="62" t="e">
        <f t="shared" si="144"/>
        <v>#VALUE!</v>
      </c>
      <c r="BR326" s="63">
        <f t="shared" si="145"/>
        <v>1</v>
      </c>
      <c r="BS326" s="64">
        <f t="shared" si="153"/>
        <v>1</v>
      </c>
      <c r="BT326" s="60">
        <f t="shared" si="146"/>
        <v>84685.709681005639</v>
      </c>
      <c r="BU326" s="33"/>
    </row>
    <row r="327" spans="2:73" s="22" customFormat="1" ht="13.5" x14ac:dyDescent="0.15">
      <c r="B327" s="563"/>
      <c r="C327" s="535">
        <v>307</v>
      </c>
      <c r="D327" s="536"/>
      <c r="E327" s="537">
        <f t="shared" si="165"/>
        <v>84685.709681005639</v>
      </c>
      <c r="F327" s="486"/>
      <c r="G327" s="486"/>
      <c r="H327" s="538"/>
      <c r="I327" s="485">
        <f t="shared" si="147"/>
        <v>77013.939035758696</v>
      </c>
      <c r="J327" s="486"/>
      <c r="K327" s="486"/>
      <c r="L327" s="538"/>
      <c r="M327" s="539">
        <f t="shared" si="148"/>
        <v>7671.7706452469356</v>
      </c>
      <c r="N327" s="539"/>
      <c r="O327" s="539"/>
      <c r="P327" s="539"/>
      <c r="Q327" s="121">
        <f t="shared" si="149"/>
        <v>9129110.8352605645</v>
      </c>
      <c r="R327" s="485"/>
      <c r="S327" s="530"/>
      <c r="T327" s="530"/>
      <c r="U327" s="531"/>
      <c r="V327" s="532"/>
      <c r="W327" s="607"/>
      <c r="X327" s="607"/>
      <c r="Y327" s="608"/>
      <c r="Z327" s="485"/>
      <c r="AA327" s="530"/>
      <c r="AB327" s="530"/>
      <c r="AC327" s="531"/>
      <c r="AD327" s="118">
        <f t="shared" si="156"/>
        <v>0</v>
      </c>
      <c r="AE327" s="532">
        <f t="shared" si="155"/>
        <v>5127623.7073293086</v>
      </c>
      <c r="AF327" s="533"/>
      <c r="AG327" s="533"/>
      <c r="AH327" s="534"/>
      <c r="AI327" s="485">
        <f t="shared" si="135"/>
        <v>9129110.8352605645</v>
      </c>
      <c r="AJ327" s="486"/>
      <c r="AK327" s="486"/>
      <c r="AL327" s="486"/>
      <c r="AM327" s="487"/>
      <c r="AN327" s="527">
        <f t="shared" si="136"/>
        <v>1</v>
      </c>
      <c r="AO327" s="528"/>
      <c r="AP327" s="529"/>
      <c r="AQ327" s="26"/>
      <c r="AR327" s="26"/>
      <c r="AS327" s="26"/>
      <c r="AT327" s="469"/>
      <c r="AU327" s="469"/>
      <c r="AV327" s="469"/>
      <c r="AW327" s="469"/>
      <c r="AX327" s="27"/>
      <c r="AY327" s="27">
        <f t="shared" si="137"/>
        <v>0</v>
      </c>
      <c r="AZ327" s="27">
        <f t="shared" si="150"/>
        <v>0</v>
      </c>
      <c r="BA327" s="27">
        <f t="shared" si="151"/>
        <v>0</v>
      </c>
      <c r="BB327" s="27">
        <f t="shared" si="138"/>
        <v>0</v>
      </c>
      <c r="BC327" s="27">
        <f t="shared" si="139"/>
        <v>0</v>
      </c>
      <c r="BD327" s="27">
        <f t="shared" si="140"/>
        <v>77013.939035758696</v>
      </c>
      <c r="BE327" s="27">
        <f t="shared" si="141"/>
        <v>7671.7706452469356</v>
      </c>
      <c r="BF327" s="27">
        <f t="shared" si="142"/>
        <v>0</v>
      </c>
      <c r="BG327" s="27"/>
      <c r="BH327" s="27"/>
      <c r="BI327" s="72">
        <f t="shared" ref="BI327:BL327" si="166">BI321</f>
        <v>1</v>
      </c>
      <c r="BJ327" s="72">
        <f t="shared" si="166"/>
        <v>0.95</v>
      </c>
      <c r="BK327" s="72">
        <f t="shared" si="166"/>
        <v>1.1000000000000001</v>
      </c>
      <c r="BL327" s="72">
        <f t="shared" si="166"/>
        <v>1.27</v>
      </c>
      <c r="BM327" s="73">
        <f>BM321</f>
        <v>1.27</v>
      </c>
      <c r="BN327" s="61"/>
      <c r="BO327" s="61" t="str">
        <f t="shared" si="152"/>
        <v xml:space="preserve"> </v>
      </c>
      <c r="BP327" s="62" t="str">
        <f t="shared" si="143"/>
        <v xml:space="preserve"> </v>
      </c>
      <c r="BQ327" s="62" t="e">
        <f t="shared" si="144"/>
        <v>#VALUE!</v>
      </c>
      <c r="BR327" s="63">
        <f t="shared" si="145"/>
        <v>1</v>
      </c>
      <c r="BS327" s="64">
        <f t="shared" si="153"/>
        <v>1</v>
      </c>
      <c r="BT327" s="60">
        <f t="shared" si="146"/>
        <v>84685.709681005639</v>
      </c>
      <c r="BU327" s="33"/>
    </row>
    <row r="328" spans="2:73" s="22" customFormat="1" ht="13.5" x14ac:dyDescent="0.15">
      <c r="B328" s="563"/>
      <c r="C328" s="535">
        <v>308</v>
      </c>
      <c r="D328" s="536"/>
      <c r="E328" s="537">
        <f t="shared" si="165"/>
        <v>84685.709681005639</v>
      </c>
      <c r="F328" s="486"/>
      <c r="G328" s="486"/>
      <c r="H328" s="538"/>
      <c r="I328" s="485">
        <f t="shared" si="147"/>
        <v>77078.117318288496</v>
      </c>
      <c r="J328" s="486"/>
      <c r="K328" s="486"/>
      <c r="L328" s="538"/>
      <c r="M328" s="539">
        <f t="shared" si="148"/>
        <v>7607.5923627171369</v>
      </c>
      <c r="N328" s="539"/>
      <c r="O328" s="539"/>
      <c r="P328" s="539"/>
      <c r="Q328" s="121">
        <f t="shared" si="149"/>
        <v>9052032.7179422751</v>
      </c>
      <c r="R328" s="485"/>
      <c r="S328" s="530"/>
      <c r="T328" s="530"/>
      <c r="U328" s="531"/>
      <c r="V328" s="485"/>
      <c r="W328" s="530"/>
      <c r="X328" s="530"/>
      <c r="Y328" s="531"/>
      <c r="Z328" s="485"/>
      <c r="AA328" s="530"/>
      <c r="AB328" s="530"/>
      <c r="AC328" s="531"/>
      <c r="AD328" s="118">
        <f t="shared" si="156"/>
        <v>0</v>
      </c>
      <c r="AE328" s="532">
        <f t="shared" si="155"/>
        <v>5135231.2996920254</v>
      </c>
      <c r="AF328" s="533"/>
      <c r="AG328" s="533"/>
      <c r="AH328" s="534"/>
      <c r="AI328" s="485">
        <f t="shared" si="135"/>
        <v>9052032.7179422751</v>
      </c>
      <c r="AJ328" s="486"/>
      <c r="AK328" s="486"/>
      <c r="AL328" s="486"/>
      <c r="AM328" s="487"/>
      <c r="AN328" s="527">
        <f t="shared" si="136"/>
        <v>1</v>
      </c>
      <c r="AO328" s="528"/>
      <c r="AP328" s="529"/>
      <c r="AQ328" s="26"/>
      <c r="AR328" s="26"/>
      <c r="AS328" s="26"/>
      <c r="AT328" s="469"/>
      <c r="AU328" s="469"/>
      <c r="AV328" s="469"/>
      <c r="AW328" s="469"/>
      <c r="AX328" s="27"/>
      <c r="AY328" s="27">
        <f t="shared" si="137"/>
        <v>0</v>
      </c>
      <c r="AZ328" s="27">
        <f t="shared" si="150"/>
        <v>0</v>
      </c>
      <c r="BA328" s="27">
        <f t="shared" si="151"/>
        <v>0</v>
      </c>
      <c r="BB328" s="27">
        <f t="shared" si="138"/>
        <v>0</v>
      </c>
      <c r="BC328" s="27">
        <f t="shared" si="139"/>
        <v>0</v>
      </c>
      <c r="BD328" s="27">
        <f t="shared" si="140"/>
        <v>77078.117318288496</v>
      </c>
      <c r="BE328" s="27">
        <f t="shared" si="141"/>
        <v>7607.5923627171369</v>
      </c>
      <c r="BF328" s="27">
        <f t="shared" si="142"/>
        <v>0</v>
      </c>
      <c r="BG328" s="27"/>
      <c r="BH328" s="27"/>
      <c r="BI328" s="65">
        <f>BI327</f>
        <v>1</v>
      </c>
      <c r="BJ328" s="66">
        <f>BJ327</f>
        <v>0.95</v>
      </c>
      <c r="BK328" s="59">
        <f>BK327</f>
        <v>1.1000000000000001</v>
      </c>
      <c r="BL328" s="66">
        <f>BL327</f>
        <v>1.27</v>
      </c>
      <c r="BM328" s="67">
        <f>BM327</f>
        <v>1.27</v>
      </c>
      <c r="BN328" s="61"/>
      <c r="BO328" s="61" t="str">
        <f t="shared" si="152"/>
        <v xml:space="preserve"> </v>
      </c>
      <c r="BP328" s="62" t="str">
        <f t="shared" si="143"/>
        <v xml:space="preserve"> </v>
      </c>
      <c r="BQ328" s="62" t="e">
        <f t="shared" si="144"/>
        <v>#VALUE!</v>
      </c>
      <c r="BR328" s="63">
        <f t="shared" si="145"/>
        <v>1</v>
      </c>
      <c r="BS328" s="64">
        <f t="shared" si="153"/>
        <v>1</v>
      </c>
      <c r="BT328" s="60">
        <f t="shared" si="146"/>
        <v>84685.709681005639</v>
      </c>
      <c r="BU328" s="33"/>
    </row>
    <row r="329" spans="2:73" s="22" customFormat="1" ht="13.5" x14ac:dyDescent="0.15">
      <c r="B329" s="563"/>
      <c r="C329" s="535">
        <v>309</v>
      </c>
      <c r="D329" s="536"/>
      <c r="E329" s="537">
        <f t="shared" si="165"/>
        <v>84685.709681005639</v>
      </c>
      <c r="F329" s="486"/>
      <c r="G329" s="486"/>
      <c r="H329" s="538"/>
      <c r="I329" s="485">
        <f t="shared" si="147"/>
        <v>77142.349082720408</v>
      </c>
      <c r="J329" s="486"/>
      <c r="K329" s="486"/>
      <c r="L329" s="538"/>
      <c r="M329" s="539">
        <f t="shared" si="148"/>
        <v>7543.3605982852287</v>
      </c>
      <c r="N329" s="539"/>
      <c r="O329" s="539"/>
      <c r="P329" s="539"/>
      <c r="Q329" s="121">
        <f t="shared" si="149"/>
        <v>8974890.3688595556</v>
      </c>
      <c r="R329" s="485"/>
      <c r="S329" s="530"/>
      <c r="T329" s="530"/>
      <c r="U329" s="531"/>
      <c r="V329" s="485"/>
      <c r="W329" s="530"/>
      <c r="X329" s="530"/>
      <c r="Y329" s="531"/>
      <c r="Z329" s="485"/>
      <c r="AA329" s="530"/>
      <c r="AB329" s="530"/>
      <c r="AC329" s="531"/>
      <c r="AD329" s="118">
        <f t="shared" si="156"/>
        <v>0</v>
      </c>
      <c r="AE329" s="532">
        <f t="shared" si="155"/>
        <v>5142774.6602903111</v>
      </c>
      <c r="AF329" s="533"/>
      <c r="AG329" s="533"/>
      <c r="AH329" s="534"/>
      <c r="AI329" s="485">
        <f t="shared" si="135"/>
        <v>8974890.3688595556</v>
      </c>
      <c r="AJ329" s="486"/>
      <c r="AK329" s="486"/>
      <c r="AL329" s="486"/>
      <c r="AM329" s="487"/>
      <c r="AN329" s="527">
        <f t="shared" si="136"/>
        <v>1</v>
      </c>
      <c r="AO329" s="528"/>
      <c r="AP329" s="529"/>
      <c r="AQ329" s="26"/>
      <c r="AR329" s="26"/>
      <c r="AS329" s="26"/>
      <c r="AT329" s="469"/>
      <c r="AU329" s="469"/>
      <c r="AV329" s="469"/>
      <c r="AW329" s="469"/>
      <c r="AX329" s="27"/>
      <c r="AY329" s="27">
        <f t="shared" si="137"/>
        <v>0</v>
      </c>
      <c r="AZ329" s="27">
        <f t="shared" si="150"/>
        <v>0</v>
      </c>
      <c r="BA329" s="27">
        <f t="shared" si="151"/>
        <v>0</v>
      </c>
      <c r="BB329" s="27">
        <f t="shared" si="138"/>
        <v>0</v>
      </c>
      <c r="BC329" s="27">
        <f t="shared" si="139"/>
        <v>0</v>
      </c>
      <c r="BD329" s="27">
        <f t="shared" si="140"/>
        <v>77142.349082720408</v>
      </c>
      <c r="BE329" s="27">
        <f t="shared" si="141"/>
        <v>7543.3605982852287</v>
      </c>
      <c r="BF329" s="27">
        <f t="shared" si="142"/>
        <v>0</v>
      </c>
      <c r="BG329" s="27"/>
      <c r="BH329" s="27"/>
      <c r="BI329" s="65">
        <f>BI327</f>
        <v>1</v>
      </c>
      <c r="BJ329" s="66">
        <f>BJ327</f>
        <v>0.95</v>
      </c>
      <c r="BK329" s="59">
        <f>BK327</f>
        <v>1.1000000000000001</v>
      </c>
      <c r="BL329" s="66">
        <f>BL327</f>
        <v>1.27</v>
      </c>
      <c r="BM329" s="67">
        <f>BM327</f>
        <v>1.27</v>
      </c>
      <c r="BN329" s="61"/>
      <c r="BO329" s="61" t="str">
        <f t="shared" si="152"/>
        <v xml:space="preserve"> </v>
      </c>
      <c r="BP329" s="62" t="str">
        <f t="shared" si="143"/>
        <v xml:space="preserve"> </v>
      </c>
      <c r="BQ329" s="62" t="e">
        <f t="shared" si="144"/>
        <v>#VALUE!</v>
      </c>
      <c r="BR329" s="63">
        <f t="shared" si="145"/>
        <v>1</v>
      </c>
      <c r="BS329" s="64">
        <f t="shared" si="153"/>
        <v>1</v>
      </c>
      <c r="BT329" s="60">
        <f t="shared" si="146"/>
        <v>84685.709681005639</v>
      </c>
      <c r="BU329" s="33"/>
    </row>
    <row r="330" spans="2:73" s="22" customFormat="1" ht="13.5" x14ac:dyDescent="0.15">
      <c r="B330" s="563"/>
      <c r="C330" s="535">
        <v>310</v>
      </c>
      <c r="D330" s="536"/>
      <c r="E330" s="537">
        <f t="shared" si="165"/>
        <v>84685.709681005639</v>
      </c>
      <c r="F330" s="486"/>
      <c r="G330" s="486"/>
      <c r="H330" s="538"/>
      <c r="I330" s="485">
        <f t="shared" si="147"/>
        <v>77206.63437362267</v>
      </c>
      <c r="J330" s="486"/>
      <c r="K330" s="486"/>
      <c r="L330" s="538"/>
      <c r="M330" s="539">
        <f t="shared" si="148"/>
        <v>7479.0753073829628</v>
      </c>
      <c r="N330" s="539"/>
      <c r="O330" s="539"/>
      <c r="P330" s="539"/>
      <c r="Q330" s="121">
        <f t="shared" si="149"/>
        <v>8897683.7344859336</v>
      </c>
      <c r="R330" s="485"/>
      <c r="S330" s="530"/>
      <c r="T330" s="530"/>
      <c r="U330" s="531"/>
      <c r="V330" s="485"/>
      <c r="W330" s="530"/>
      <c r="X330" s="530"/>
      <c r="Y330" s="531"/>
      <c r="Z330" s="485"/>
      <c r="AA330" s="530"/>
      <c r="AB330" s="530"/>
      <c r="AC330" s="531"/>
      <c r="AD330" s="118">
        <f t="shared" si="156"/>
        <v>0</v>
      </c>
      <c r="AE330" s="532">
        <f t="shared" si="155"/>
        <v>5150253.7355976943</v>
      </c>
      <c r="AF330" s="533"/>
      <c r="AG330" s="533"/>
      <c r="AH330" s="534"/>
      <c r="AI330" s="485">
        <f t="shared" si="135"/>
        <v>8897683.7344859336</v>
      </c>
      <c r="AJ330" s="486"/>
      <c r="AK330" s="486"/>
      <c r="AL330" s="486"/>
      <c r="AM330" s="487"/>
      <c r="AN330" s="527">
        <f t="shared" si="136"/>
        <v>1</v>
      </c>
      <c r="AO330" s="528"/>
      <c r="AP330" s="529"/>
      <c r="AQ330" s="26"/>
      <c r="AR330" s="26"/>
      <c r="AS330" s="26"/>
      <c r="AT330" s="469"/>
      <c r="AU330" s="469"/>
      <c r="AV330" s="469"/>
      <c r="AW330" s="469"/>
      <c r="AX330" s="27"/>
      <c r="AY330" s="27">
        <f t="shared" si="137"/>
        <v>0</v>
      </c>
      <c r="AZ330" s="27">
        <f t="shared" si="150"/>
        <v>0</v>
      </c>
      <c r="BA330" s="27">
        <f t="shared" si="151"/>
        <v>0</v>
      </c>
      <c r="BB330" s="27">
        <f t="shared" si="138"/>
        <v>0</v>
      </c>
      <c r="BC330" s="27">
        <f t="shared" si="139"/>
        <v>0</v>
      </c>
      <c r="BD330" s="27">
        <f t="shared" si="140"/>
        <v>77206.63437362267</v>
      </c>
      <c r="BE330" s="27">
        <f t="shared" si="141"/>
        <v>7479.0753073829628</v>
      </c>
      <c r="BF330" s="27">
        <f t="shared" si="142"/>
        <v>0</v>
      </c>
      <c r="BG330" s="27"/>
      <c r="BH330" s="27"/>
      <c r="BI330" s="65">
        <f>BI327</f>
        <v>1</v>
      </c>
      <c r="BJ330" s="66">
        <f>BJ327</f>
        <v>0.95</v>
      </c>
      <c r="BK330" s="59">
        <f>BK327</f>
        <v>1.1000000000000001</v>
      </c>
      <c r="BL330" s="66">
        <f>BL327</f>
        <v>1.27</v>
      </c>
      <c r="BM330" s="67">
        <f>BM327</f>
        <v>1.27</v>
      </c>
      <c r="BN330" s="61"/>
      <c r="BO330" s="61" t="str">
        <f t="shared" si="152"/>
        <v xml:space="preserve"> </v>
      </c>
      <c r="BP330" s="62" t="str">
        <f t="shared" si="143"/>
        <v xml:space="preserve"> </v>
      </c>
      <c r="BQ330" s="62" t="e">
        <f t="shared" si="144"/>
        <v>#VALUE!</v>
      </c>
      <c r="BR330" s="63">
        <f t="shared" si="145"/>
        <v>1</v>
      </c>
      <c r="BS330" s="64">
        <f t="shared" si="153"/>
        <v>1</v>
      </c>
      <c r="BT330" s="60">
        <f t="shared" si="146"/>
        <v>84685.709681005639</v>
      </c>
      <c r="BU330" s="33"/>
    </row>
    <row r="331" spans="2:73" s="22" customFormat="1" ht="13.5" x14ac:dyDescent="0.15">
      <c r="B331" s="563"/>
      <c r="C331" s="535">
        <v>311</v>
      </c>
      <c r="D331" s="536"/>
      <c r="E331" s="537">
        <f t="shared" si="165"/>
        <v>84685.709681005639</v>
      </c>
      <c r="F331" s="486"/>
      <c r="G331" s="486"/>
      <c r="H331" s="538"/>
      <c r="I331" s="485">
        <f t="shared" si="147"/>
        <v>77270.973235600701</v>
      </c>
      <c r="J331" s="486"/>
      <c r="K331" s="486"/>
      <c r="L331" s="538"/>
      <c r="M331" s="539">
        <f t="shared" si="148"/>
        <v>7414.7364454049448</v>
      </c>
      <c r="N331" s="539"/>
      <c r="O331" s="539"/>
      <c r="P331" s="539"/>
      <c r="Q331" s="121">
        <f t="shared" si="149"/>
        <v>8820412.761250332</v>
      </c>
      <c r="R331" s="485"/>
      <c r="S331" s="530"/>
      <c r="T331" s="530"/>
      <c r="U331" s="531"/>
      <c r="V331" s="485"/>
      <c r="W331" s="530"/>
      <c r="X331" s="530"/>
      <c r="Y331" s="531"/>
      <c r="Z331" s="485"/>
      <c r="AA331" s="530"/>
      <c r="AB331" s="530"/>
      <c r="AC331" s="531"/>
      <c r="AD331" s="118">
        <f t="shared" si="156"/>
        <v>0</v>
      </c>
      <c r="AE331" s="532">
        <f t="shared" si="155"/>
        <v>5157668.4720430989</v>
      </c>
      <c r="AF331" s="533"/>
      <c r="AG331" s="533"/>
      <c r="AH331" s="534"/>
      <c r="AI331" s="485">
        <f t="shared" si="135"/>
        <v>8820412.761250332</v>
      </c>
      <c r="AJ331" s="486"/>
      <c r="AK331" s="486"/>
      <c r="AL331" s="486"/>
      <c r="AM331" s="487"/>
      <c r="AN331" s="527">
        <f t="shared" si="136"/>
        <v>1</v>
      </c>
      <c r="AO331" s="528"/>
      <c r="AP331" s="529"/>
      <c r="AQ331" s="26"/>
      <c r="AR331" s="26"/>
      <c r="AS331" s="26"/>
      <c r="AT331" s="469"/>
      <c r="AU331" s="469"/>
      <c r="AV331" s="469"/>
      <c r="AW331" s="469"/>
      <c r="AX331" s="27"/>
      <c r="AY331" s="27">
        <f t="shared" si="137"/>
        <v>0</v>
      </c>
      <c r="AZ331" s="27">
        <f t="shared" si="150"/>
        <v>0</v>
      </c>
      <c r="BA331" s="27">
        <f t="shared" si="151"/>
        <v>0</v>
      </c>
      <c r="BB331" s="27">
        <f t="shared" si="138"/>
        <v>0</v>
      </c>
      <c r="BC331" s="27">
        <f t="shared" si="139"/>
        <v>0</v>
      </c>
      <c r="BD331" s="27">
        <f t="shared" si="140"/>
        <v>77270.973235600701</v>
      </c>
      <c r="BE331" s="27">
        <f t="shared" si="141"/>
        <v>7414.7364454049448</v>
      </c>
      <c r="BF331" s="27">
        <f t="shared" si="142"/>
        <v>0</v>
      </c>
      <c r="BG331" s="27"/>
      <c r="BH331" s="27"/>
      <c r="BI331" s="65">
        <f>BI327</f>
        <v>1</v>
      </c>
      <c r="BJ331" s="66">
        <f>BJ327</f>
        <v>0.95</v>
      </c>
      <c r="BK331" s="59">
        <f>BK327</f>
        <v>1.1000000000000001</v>
      </c>
      <c r="BL331" s="66">
        <f>BL327</f>
        <v>1.27</v>
      </c>
      <c r="BM331" s="67">
        <f>BM327</f>
        <v>1.27</v>
      </c>
      <c r="BN331" s="61"/>
      <c r="BO331" s="61" t="str">
        <f t="shared" si="152"/>
        <v xml:space="preserve"> </v>
      </c>
      <c r="BP331" s="62" t="str">
        <f t="shared" si="143"/>
        <v xml:space="preserve"> </v>
      </c>
      <c r="BQ331" s="62" t="e">
        <f t="shared" si="144"/>
        <v>#VALUE!</v>
      </c>
      <c r="BR331" s="63">
        <f t="shared" si="145"/>
        <v>1</v>
      </c>
      <c r="BS331" s="64">
        <f t="shared" si="153"/>
        <v>1</v>
      </c>
      <c r="BT331" s="60">
        <f t="shared" si="146"/>
        <v>84685.709681005639</v>
      </c>
      <c r="BU331" s="33"/>
    </row>
    <row r="332" spans="2:73" s="22" customFormat="1" ht="13.5" x14ac:dyDescent="0.15">
      <c r="B332" s="564"/>
      <c r="C332" s="518">
        <v>312</v>
      </c>
      <c r="D332" s="519"/>
      <c r="E332" s="520">
        <f t="shared" si="165"/>
        <v>84685.709681005639</v>
      </c>
      <c r="F332" s="521"/>
      <c r="G332" s="521"/>
      <c r="H332" s="522"/>
      <c r="I332" s="509">
        <f t="shared" si="147"/>
        <v>77335.365713297026</v>
      </c>
      <c r="J332" s="521"/>
      <c r="K332" s="521"/>
      <c r="L332" s="522"/>
      <c r="M332" s="523">
        <f t="shared" si="148"/>
        <v>7350.3439677086099</v>
      </c>
      <c r="N332" s="523"/>
      <c r="O332" s="523"/>
      <c r="P332" s="523"/>
      <c r="Q332" s="123">
        <f t="shared" si="149"/>
        <v>8743077.3955370355</v>
      </c>
      <c r="R332" s="509">
        <f>IF((AD326-V326)&lt;0,AD326+Z332,IF(AD326-V326&lt;V326,AD326+Z332,R326))</f>
        <v>0</v>
      </c>
      <c r="S332" s="510"/>
      <c r="T332" s="510"/>
      <c r="U332" s="511"/>
      <c r="V332" s="509">
        <f>IF((AD326-V326)&lt;0,AD326,IF((AD326-V326)&gt;=0,R332-Z332))</f>
        <v>0</v>
      </c>
      <c r="W332" s="510"/>
      <c r="X332" s="510"/>
      <c r="Y332" s="511"/>
      <c r="Z332" s="509">
        <f>IF(AD326&gt;0,AD326*AN332/100/2,0)</f>
        <v>0</v>
      </c>
      <c r="AA332" s="510"/>
      <c r="AB332" s="510"/>
      <c r="AC332" s="511"/>
      <c r="AD332" s="122">
        <f t="shared" si="156"/>
        <v>0</v>
      </c>
      <c r="AE332" s="512">
        <f t="shared" si="155"/>
        <v>5165018.8160108076</v>
      </c>
      <c r="AF332" s="513"/>
      <c r="AG332" s="513"/>
      <c r="AH332" s="514"/>
      <c r="AI332" s="485">
        <f t="shared" si="135"/>
        <v>8743077.3955370355</v>
      </c>
      <c r="AJ332" s="486"/>
      <c r="AK332" s="486"/>
      <c r="AL332" s="486"/>
      <c r="AM332" s="487"/>
      <c r="AN332" s="515">
        <f t="shared" si="136"/>
        <v>1</v>
      </c>
      <c r="AO332" s="516"/>
      <c r="AP332" s="517"/>
      <c r="AQ332" s="25"/>
      <c r="AR332" s="25"/>
      <c r="AS332" s="25"/>
      <c r="AT332" s="469"/>
      <c r="AU332" s="469"/>
      <c r="AV332" s="469"/>
      <c r="AW332" s="469"/>
      <c r="AX332" s="27"/>
      <c r="AY332" s="27">
        <f t="shared" si="137"/>
        <v>0</v>
      </c>
      <c r="AZ332" s="27">
        <f t="shared" si="150"/>
        <v>0</v>
      </c>
      <c r="BA332" s="27">
        <f t="shared" si="151"/>
        <v>0</v>
      </c>
      <c r="BB332" s="27">
        <f t="shared" si="138"/>
        <v>0</v>
      </c>
      <c r="BC332" s="27">
        <f t="shared" si="139"/>
        <v>0</v>
      </c>
      <c r="BD332" s="27">
        <f t="shared" si="140"/>
        <v>77335.365713297026</v>
      </c>
      <c r="BE332" s="27">
        <f t="shared" si="141"/>
        <v>7350.3439677086099</v>
      </c>
      <c r="BF332" s="27">
        <f t="shared" si="142"/>
        <v>0</v>
      </c>
      <c r="BG332" s="27"/>
      <c r="BH332" s="27"/>
      <c r="BI332" s="65">
        <f>BI327</f>
        <v>1</v>
      </c>
      <c r="BJ332" s="66">
        <f>BJ327</f>
        <v>0.95</v>
      </c>
      <c r="BK332" s="59">
        <f>BK327</f>
        <v>1.1000000000000001</v>
      </c>
      <c r="BL332" s="66">
        <f>BL327</f>
        <v>1.27</v>
      </c>
      <c r="BM332" s="67">
        <f>BM327</f>
        <v>1.27</v>
      </c>
      <c r="BN332" s="61"/>
      <c r="BO332" s="61" t="str">
        <f t="shared" si="152"/>
        <v xml:space="preserve"> </v>
      </c>
      <c r="BP332" s="62" t="str">
        <f t="shared" si="143"/>
        <v xml:space="preserve"> </v>
      </c>
      <c r="BQ332" s="62" t="e">
        <f t="shared" si="144"/>
        <v>#VALUE!</v>
      </c>
      <c r="BR332" s="63">
        <f t="shared" si="145"/>
        <v>1</v>
      </c>
      <c r="BS332" s="64">
        <f t="shared" si="153"/>
        <v>1</v>
      </c>
      <c r="BT332" s="60">
        <f t="shared" si="146"/>
        <v>84685.709681005639</v>
      </c>
      <c r="BU332" s="33"/>
    </row>
    <row r="333" spans="2:73" s="22" customFormat="1" ht="13.5" x14ac:dyDescent="0.15">
      <c r="B333" s="540">
        <v>27</v>
      </c>
      <c r="C333" s="543">
        <v>313</v>
      </c>
      <c r="D333" s="544"/>
      <c r="E333" s="499">
        <f t="shared" si="165"/>
        <v>84685.709681005639</v>
      </c>
      <c r="F333" s="471"/>
      <c r="G333" s="471"/>
      <c r="H333" s="472"/>
      <c r="I333" s="545">
        <f t="shared" si="147"/>
        <v>77399.811851391438</v>
      </c>
      <c r="J333" s="546"/>
      <c r="K333" s="546"/>
      <c r="L333" s="547"/>
      <c r="M333" s="548">
        <f t="shared" si="148"/>
        <v>7285.8978296141968</v>
      </c>
      <c r="N333" s="548"/>
      <c r="O333" s="548"/>
      <c r="P333" s="477"/>
      <c r="Q333" s="48">
        <f t="shared" si="149"/>
        <v>8665677.583685644</v>
      </c>
      <c r="R333" s="549"/>
      <c r="S333" s="550"/>
      <c r="T333" s="550"/>
      <c r="U333" s="551"/>
      <c r="V333" s="549"/>
      <c r="W333" s="550"/>
      <c r="X333" s="550"/>
      <c r="Y333" s="551"/>
      <c r="Z333" s="552"/>
      <c r="AA333" s="601"/>
      <c r="AB333" s="601"/>
      <c r="AC333" s="602"/>
      <c r="AD333" s="114">
        <f t="shared" si="156"/>
        <v>0</v>
      </c>
      <c r="AE333" s="552">
        <f t="shared" si="155"/>
        <v>5172304.7138404222</v>
      </c>
      <c r="AF333" s="553"/>
      <c r="AG333" s="553"/>
      <c r="AH333" s="554"/>
      <c r="AI333" s="552">
        <f t="shared" si="135"/>
        <v>8665677.583685644</v>
      </c>
      <c r="AJ333" s="553"/>
      <c r="AK333" s="553"/>
      <c r="AL333" s="553"/>
      <c r="AM333" s="555"/>
      <c r="AN333" s="556">
        <f t="shared" si="136"/>
        <v>1</v>
      </c>
      <c r="AO333" s="557"/>
      <c r="AP333" s="558"/>
      <c r="AQ333" s="51"/>
      <c r="AR333" s="51"/>
      <c r="AS333" s="51"/>
      <c r="AT333" s="469"/>
      <c r="AU333" s="469"/>
      <c r="AV333" s="469"/>
      <c r="AW333" s="469"/>
      <c r="AX333" s="27"/>
      <c r="AY333" s="27">
        <f t="shared" si="137"/>
        <v>0</v>
      </c>
      <c r="AZ333" s="27">
        <f t="shared" si="150"/>
        <v>0</v>
      </c>
      <c r="BA333" s="27">
        <f t="shared" si="151"/>
        <v>0</v>
      </c>
      <c r="BB333" s="27">
        <f t="shared" si="138"/>
        <v>0</v>
      </c>
      <c r="BC333" s="27">
        <f t="shared" si="139"/>
        <v>0</v>
      </c>
      <c r="BD333" s="27">
        <f t="shared" si="140"/>
        <v>77399.811851391438</v>
      </c>
      <c r="BE333" s="27">
        <f t="shared" si="141"/>
        <v>7285.8978296141968</v>
      </c>
      <c r="BF333" s="27">
        <f t="shared" si="142"/>
        <v>0</v>
      </c>
      <c r="BG333" s="27"/>
      <c r="BH333" s="27"/>
      <c r="BI333" s="72">
        <f t="shared" ref="BI333:BL333" si="167">BI327</f>
        <v>1</v>
      </c>
      <c r="BJ333" s="72">
        <f t="shared" si="167"/>
        <v>0.95</v>
      </c>
      <c r="BK333" s="72">
        <f t="shared" si="167"/>
        <v>1.1000000000000001</v>
      </c>
      <c r="BL333" s="72">
        <f t="shared" si="167"/>
        <v>1.27</v>
      </c>
      <c r="BM333" s="73">
        <f>BM327</f>
        <v>1.27</v>
      </c>
      <c r="BN333" s="61"/>
      <c r="BO333" s="61" t="str">
        <f t="shared" si="152"/>
        <v xml:space="preserve"> </v>
      </c>
      <c r="BP333" s="62" t="str">
        <f t="shared" si="143"/>
        <v xml:space="preserve"> </v>
      </c>
      <c r="BQ333" s="62" t="e">
        <f t="shared" si="144"/>
        <v>#VALUE!</v>
      </c>
      <c r="BR333" s="63">
        <f t="shared" si="145"/>
        <v>1</v>
      </c>
      <c r="BS333" s="64">
        <f t="shared" si="153"/>
        <v>1</v>
      </c>
      <c r="BT333" s="60">
        <f t="shared" si="146"/>
        <v>84685.709681005639</v>
      </c>
      <c r="BU333" s="33"/>
    </row>
    <row r="334" spans="2:73" s="22" customFormat="1" ht="13.5" x14ac:dyDescent="0.15">
      <c r="B334" s="541"/>
      <c r="C334" s="497">
        <v>314</v>
      </c>
      <c r="D334" s="498"/>
      <c r="E334" s="499">
        <f t="shared" si="165"/>
        <v>84685.709681005639</v>
      </c>
      <c r="F334" s="471"/>
      <c r="G334" s="471"/>
      <c r="H334" s="472"/>
      <c r="I334" s="470">
        <f t="shared" si="147"/>
        <v>77464.31169460094</v>
      </c>
      <c r="J334" s="471"/>
      <c r="K334" s="471"/>
      <c r="L334" s="472"/>
      <c r="M334" s="473">
        <f t="shared" si="148"/>
        <v>7221.3979864047033</v>
      </c>
      <c r="N334" s="473"/>
      <c r="O334" s="473"/>
      <c r="P334" s="474"/>
      <c r="Q334" s="47">
        <f t="shared" si="149"/>
        <v>8588213.2719910424</v>
      </c>
      <c r="R334" s="470"/>
      <c r="S334" s="475"/>
      <c r="T334" s="475"/>
      <c r="U334" s="476"/>
      <c r="V334" s="470"/>
      <c r="W334" s="475"/>
      <c r="X334" s="475"/>
      <c r="Y334" s="476"/>
      <c r="Z334" s="474"/>
      <c r="AA334" s="594"/>
      <c r="AB334" s="594"/>
      <c r="AC334" s="595"/>
      <c r="AD334" s="117">
        <f t="shared" si="156"/>
        <v>0</v>
      </c>
      <c r="AE334" s="477">
        <f t="shared" si="155"/>
        <v>5179526.1118268268</v>
      </c>
      <c r="AF334" s="478"/>
      <c r="AG334" s="478"/>
      <c r="AH334" s="479"/>
      <c r="AI334" s="474">
        <f t="shared" si="135"/>
        <v>8588213.2719910424</v>
      </c>
      <c r="AJ334" s="480"/>
      <c r="AK334" s="480"/>
      <c r="AL334" s="480"/>
      <c r="AM334" s="481"/>
      <c r="AN334" s="482">
        <f t="shared" si="136"/>
        <v>1</v>
      </c>
      <c r="AO334" s="483"/>
      <c r="AP334" s="484"/>
      <c r="AQ334" s="26"/>
      <c r="AR334" s="26"/>
      <c r="AS334" s="26"/>
      <c r="AT334" s="469"/>
      <c r="AU334" s="469"/>
      <c r="AV334" s="469"/>
      <c r="AW334" s="469"/>
      <c r="AX334" s="27"/>
      <c r="AY334" s="27">
        <f t="shared" si="137"/>
        <v>0</v>
      </c>
      <c r="AZ334" s="27">
        <f t="shared" si="150"/>
        <v>0</v>
      </c>
      <c r="BA334" s="27">
        <f t="shared" si="151"/>
        <v>0</v>
      </c>
      <c r="BB334" s="27">
        <f t="shared" si="138"/>
        <v>0</v>
      </c>
      <c r="BC334" s="27">
        <f t="shared" si="139"/>
        <v>0</v>
      </c>
      <c r="BD334" s="27">
        <f t="shared" si="140"/>
        <v>77464.31169460094</v>
      </c>
      <c r="BE334" s="27">
        <f t="shared" si="141"/>
        <v>7221.3979864047033</v>
      </c>
      <c r="BF334" s="27">
        <f t="shared" si="142"/>
        <v>0</v>
      </c>
      <c r="BG334" s="27"/>
      <c r="BH334" s="27"/>
      <c r="BI334" s="65">
        <f>BI333</f>
        <v>1</v>
      </c>
      <c r="BJ334" s="66">
        <f>BJ333</f>
        <v>0.95</v>
      </c>
      <c r="BK334" s="59">
        <f>BK333</f>
        <v>1.1000000000000001</v>
      </c>
      <c r="BL334" s="66">
        <f>BL333</f>
        <v>1.27</v>
      </c>
      <c r="BM334" s="67">
        <f>BM333</f>
        <v>1.27</v>
      </c>
      <c r="BN334" s="61"/>
      <c r="BO334" s="61" t="str">
        <f t="shared" si="152"/>
        <v xml:space="preserve"> </v>
      </c>
      <c r="BP334" s="62" t="str">
        <f t="shared" si="143"/>
        <v xml:space="preserve"> </v>
      </c>
      <c r="BQ334" s="62" t="e">
        <f t="shared" si="144"/>
        <v>#VALUE!</v>
      </c>
      <c r="BR334" s="63">
        <f t="shared" si="145"/>
        <v>1</v>
      </c>
      <c r="BS334" s="64">
        <f t="shared" si="153"/>
        <v>1</v>
      </c>
      <c r="BT334" s="60">
        <f t="shared" si="146"/>
        <v>84685.709681005639</v>
      </c>
      <c r="BU334" s="33"/>
    </row>
    <row r="335" spans="2:73" s="22" customFormat="1" ht="13.5" x14ac:dyDescent="0.15">
      <c r="B335" s="541"/>
      <c r="C335" s="497">
        <v>315</v>
      </c>
      <c r="D335" s="498"/>
      <c r="E335" s="499">
        <f t="shared" si="165"/>
        <v>84685.709681005639</v>
      </c>
      <c r="F335" s="471"/>
      <c r="G335" s="471"/>
      <c r="H335" s="472"/>
      <c r="I335" s="470">
        <f t="shared" si="147"/>
        <v>77528.865287679771</v>
      </c>
      <c r="J335" s="471"/>
      <c r="K335" s="471"/>
      <c r="L335" s="472"/>
      <c r="M335" s="473">
        <f t="shared" si="148"/>
        <v>7156.8443933258686</v>
      </c>
      <c r="N335" s="473"/>
      <c r="O335" s="473"/>
      <c r="P335" s="474"/>
      <c r="Q335" s="47">
        <f t="shared" si="149"/>
        <v>8510684.4067033622</v>
      </c>
      <c r="R335" s="470"/>
      <c r="S335" s="475"/>
      <c r="T335" s="475"/>
      <c r="U335" s="476"/>
      <c r="V335" s="470"/>
      <c r="W335" s="475"/>
      <c r="X335" s="475"/>
      <c r="Y335" s="476"/>
      <c r="Z335" s="474"/>
      <c r="AA335" s="594"/>
      <c r="AB335" s="594"/>
      <c r="AC335" s="595"/>
      <c r="AD335" s="117">
        <f t="shared" si="156"/>
        <v>0</v>
      </c>
      <c r="AE335" s="477">
        <f t="shared" si="155"/>
        <v>5186682.9562201528</v>
      </c>
      <c r="AF335" s="478"/>
      <c r="AG335" s="478"/>
      <c r="AH335" s="479"/>
      <c r="AI335" s="474">
        <f t="shared" si="135"/>
        <v>8510684.4067033622</v>
      </c>
      <c r="AJ335" s="480"/>
      <c r="AK335" s="480"/>
      <c r="AL335" s="480"/>
      <c r="AM335" s="481"/>
      <c r="AN335" s="482">
        <f t="shared" si="136"/>
        <v>1</v>
      </c>
      <c r="AO335" s="483"/>
      <c r="AP335" s="484"/>
      <c r="AQ335" s="26"/>
      <c r="AR335" s="26"/>
      <c r="AS335" s="26"/>
      <c r="AT335" s="469"/>
      <c r="AU335" s="469"/>
      <c r="AV335" s="469"/>
      <c r="AW335" s="469"/>
      <c r="AX335" s="27"/>
      <c r="AY335" s="27">
        <f t="shared" si="137"/>
        <v>0</v>
      </c>
      <c r="AZ335" s="27">
        <f t="shared" si="150"/>
        <v>0</v>
      </c>
      <c r="BA335" s="27">
        <f t="shared" si="151"/>
        <v>0</v>
      </c>
      <c r="BB335" s="27">
        <f t="shared" si="138"/>
        <v>0</v>
      </c>
      <c r="BC335" s="27">
        <f t="shared" si="139"/>
        <v>0</v>
      </c>
      <c r="BD335" s="27">
        <f t="shared" si="140"/>
        <v>77528.865287679771</v>
      </c>
      <c r="BE335" s="27">
        <f t="shared" si="141"/>
        <v>7156.8443933258686</v>
      </c>
      <c r="BF335" s="27">
        <f t="shared" si="142"/>
        <v>0</v>
      </c>
      <c r="BG335" s="27"/>
      <c r="BH335" s="27"/>
      <c r="BI335" s="65">
        <f>BI333</f>
        <v>1</v>
      </c>
      <c r="BJ335" s="66">
        <f>BJ333</f>
        <v>0.95</v>
      </c>
      <c r="BK335" s="59">
        <f>BK333</f>
        <v>1.1000000000000001</v>
      </c>
      <c r="BL335" s="66">
        <f>BL333</f>
        <v>1.27</v>
      </c>
      <c r="BM335" s="67">
        <f>BM333</f>
        <v>1.27</v>
      </c>
      <c r="BN335" s="61"/>
      <c r="BO335" s="61" t="str">
        <f t="shared" si="152"/>
        <v xml:space="preserve"> </v>
      </c>
      <c r="BP335" s="62" t="str">
        <f t="shared" si="143"/>
        <v xml:space="preserve"> </v>
      </c>
      <c r="BQ335" s="62" t="e">
        <f t="shared" si="144"/>
        <v>#VALUE!</v>
      </c>
      <c r="BR335" s="63">
        <f t="shared" si="145"/>
        <v>1</v>
      </c>
      <c r="BS335" s="64">
        <f t="shared" si="153"/>
        <v>1</v>
      </c>
      <c r="BT335" s="60">
        <f t="shared" si="146"/>
        <v>84685.709681005639</v>
      </c>
      <c r="BU335" s="33"/>
    </row>
    <row r="336" spans="2:73" s="22" customFormat="1" ht="13.5" x14ac:dyDescent="0.15">
      <c r="B336" s="541"/>
      <c r="C336" s="497">
        <v>316</v>
      </c>
      <c r="D336" s="498"/>
      <c r="E336" s="499">
        <f t="shared" si="165"/>
        <v>84685.709681005639</v>
      </c>
      <c r="F336" s="471"/>
      <c r="G336" s="471"/>
      <c r="H336" s="472"/>
      <c r="I336" s="470">
        <f t="shared" si="147"/>
        <v>77593.4726754195</v>
      </c>
      <c r="J336" s="471"/>
      <c r="K336" s="471"/>
      <c r="L336" s="472"/>
      <c r="M336" s="473">
        <f t="shared" si="148"/>
        <v>7092.2370055861356</v>
      </c>
      <c r="N336" s="473"/>
      <c r="O336" s="473"/>
      <c r="P336" s="474"/>
      <c r="Q336" s="47">
        <f t="shared" si="149"/>
        <v>8433090.9340279419</v>
      </c>
      <c r="R336" s="470"/>
      <c r="S336" s="475"/>
      <c r="T336" s="475"/>
      <c r="U336" s="476"/>
      <c r="V336" s="470"/>
      <c r="W336" s="475"/>
      <c r="X336" s="475"/>
      <c r="Y336" s="476"/>
      <c r="Z336" s="474"/>
      <c r="AA336" s="594"/>
      <c r="AB336" s="594"/>
      <c r="AC336" s="595"/>
      <c r="AD336" s="117">
        <f t="shared" si="156"/>
        <v>0</v>
      </c>
      <c r="AE336" s="477">
        <f t="shared" si="155"/>
        <v>5193775.1932257386</v>
      </c>
      <c r="AF336" s="478"/>
      <c r="AG336" s="478"/>
      <c r="AH336" s="479"/>
      <c r="AI336" s="474">
        <f t="shared" si="135"/>
        <v>8433090.9340279419</v>
      </c>
      <c r="AJ336" s="480"/>
      <c r="AK336" s="480"/>
      <c r="AL336" s="480"/>
      <c r="AM336" s="481"/>
      <c r="AN336" s="482">
        <f t="shared" si="136"/>
        <v>1</v>
      </c>
      <c r="AO336" s="483"/>
      <c r="AP336" s="484"/>
      <c r="AQ336" s="26"/>
      <c r="AR336" s="26"/>
      <c r="AS336" s="26"/>
      <c r="AT336" s="469"/>
      <c r="AU336" s="469"/>
      <c r="AV336" s="469"/>
      <c r="AW336" s="469"/>
      <c r="AX336" s="27"/>
      <c r="AY336" s="27">
        <f t="shared" si="137"/>
        <v>0</v>
      </c>
      <c r="AZ336" s="27">
        <f t="shared" si="150"/>
        <v>0</v>
      </c>
      <c r="BA336" s="27">
        <f t="shared" si="151"/>
        <v>0</v>
      </c>
      <c r="BB336" s="27">
        <f t="shared" si="138"/>
        <v>0</v>
      </c>
      <c r="BC336" s="27">
        <f t="shared" si="139"/>
        <v>0</v>
      </c>
      <c r="BD336" s="27">
        <f t="shared" si="140"/>
        <v>77593.4726754195</v>
      </c>
      <c r="BE336" s="27">
        <f t="shared" si="141"/>
        <v>7092.2370055861356</v>
      </c>
      <c r="BF336" s="27">
        <f t="shared" si="142"/>
        <v>0</v>
      </c>
      <c r="BG336" s="27"/>
      <c r="BH336" s="27"/>
      <c r="BI336" s="65">
        <f>BI333</f>
        <v>1</v>
      </c>
      <c r="BJ336" s="66">
        <f>BJ333</f>
        <v>0.95</v>
      </c>
      <c r="BK336" s="59">
        <f>BK333</f>
        <v>1.1000000000000001</v>
      </c>
      <c r="BL336" s="66">
        <f>BL333</f>
        <v>1.27</v>
      </c>
      <c r="BM336" s="67">
        <f>BM333</f>
        <v>1.27</v>
      </c>
      <c r="BN336" s="61"/>
      <c r="BO336" s="61" t="str">
        <f t="shared" si="152"/>
        <v xml:space="preserve"> </v>
      </c>
      <c r="BP336" s="62" t="str">
        <f t="shared" si="143"/>
        <v xml:space="preserve"> </v>
      </c>
      <c r="BQ336" s="62" t="e">
        <f t="shared" si="144"/>
        <v>#VALUE!</v>
      </c>
      <c r="BR336" s="63">
        <f t="shared" si="145"/>
        <v>1</v>
      </c>
      <c r="BS336" s="64">
        <f t="shared" si="153"/>
        <v>1</v>
      </c>
      <c r="BT336" s="60">
        <f t="shared" si="146"/>
        <v>84685.709681005639</v>
      </c>
      <c r="BU336" s="33"/>
    </row>
    <row r="337" spans="2:73" s="22" customFormat="1" ht="13.5" x14ac:dyDescent="0.15">
      <c r="B337" s="541"/>
      <c r="C337" s="497">
        <v>317</v>
      </c>
      <c r="D337" s="498"/>
      <c r="E337" s="499">
        <f t="shared" si="165"/>
        <v>84685.709681005639</v>
      </c>
      <c r="F337" s="471"/>
      <c r="G337" s="471"/>
      <c r="H337" s="472"/>
      <c r="I337" s="470">
        <f t="shared" si="147"/>
        <v>77658.133902649017</v>
      </c>
      <c r="J337" s="471"/>
      <c r="K337" s="471"/>
      <c r="L337" s="472"/>
      <c r="M337" s="473">
        <f t="shared" si="148"/>
        <v>7027.5757783566187</v>
      </c>
      <c r="N337" s="473"/>
      <c r="O337" s="473"/>
      <c r="P337" s="474"/>
      <c r="Q337" s="47">
        <f t="shared" si="149"/>
        <v>8355432.8001252925</v>
      </c>
      <c r="R337" s="470"/>
      <c r="S337" s="475"/>
      <c r="T337" s="475"/>
      <c r="U337" s="476"/>
      <c r="V337" s="470"/>
      <c r="W337" s="475"/>
      <c r="X337" s="475"/>
      <c r="Y337" s="476"/>
      <c r="Z337" s="474"/>
      <c r="AA337" s="594"/>
      <c r="AB337" s="594"/>
      <c r="AC337" s="595"/>
      <c r="AD337" s="117">
        <f t="shared" si="156"/>
        <v>0</v>
      </c>
      <c r="AE337" s="477">
        <f t="shared" si="155"/>
        <v>5200802.7690040953</v>
      </c>
      <c r="AF337" s="478"/>
      <c r="AG337" s="478"/>
      <c r="AH337" s="479"/>
      <c r="AI337" s="474">
        <f t="shared" si="135"/>
        <v>8355432.8001252925</v>
      </c>
      <c r="AJ337" s="480"/>
      <c r="AK337" s="480"/>
      <c r="AL337" s="480"/>
      <c r="AM337" s="481"/>
      <c r="AN337" s="482">
        <f t="shared" si="136"/>
        <v>1</v>
      </c>
      <c r="AO337" s="483"/>
      <c r="AP337" s="484"/>
      <c r="AQ337" s="26"/>
      <c r="AR337" s="26"/>
      <c r="AS337" s="26"/>
      <c r="AT337" s="469"/>
      <c r="AU337" s="469"/>
      <c r="AV337" s="469"/>
      <c r="AW337" s="469"/>
      <c r="AX337" s="27"/>
      <c r="AY337" s="27">
        <f t="shared" si="137"/>
        <v>0</v>
      </c>
      <c r="AZ337" s="27">
        <f t="shared" si="150"/>
        <v>0</v>
      </c>
      <c r="BA337" s="27">
        <f t="shared" si="151"/>
        <v>0</v>
      </c>
      <c r="BB337" s="27">
        <f t="shared" si="138"/>
        <v>0</v>
      </c>
      <c r="BC337" s="27">
        <f t="shared" si="139"/>
        <v>0</v>
      </c>
      <c r="BD337" s="27">
        <f t="shared" si="140"/>
        <v>77658.133902649017</v>
      </c>
      <c r="BE337" s="27">
        <f t="shared" si="141"/>
        <v>7027.5757783566187</v>
      </c>
      <c r="BF337" s="27">
        <f t="shared" si="142"/>
        <v>0</v>
      </c>
      <c r="BG337" s="27"/>
      <c r="BH337" s="27"/>
      <c r="BI337" s="65">
        <f>BI333</f>
        <v>1</v>
      </c>
      <c r="BJ337" s="66">
        <f>BJ333</f>
        <v>0.95</v>
      </c>
      <c r="BK337" s="59">
        <f>BK333</f>
        <v>1.1000000000000001</v>
      </c>
      <c r="BL337" s="66">
        <f>BL333</f>
        <v>1.27</v>
      </c>
      <c r="BM337" s="67">
        <f>BM333</f>
        <v>1.27</v>
      </c>
      <c r="BN337" s="61"/>
      <c r="BO337" s="61" t="str">
        <f t="shared" si="152"/>
        <v xml:space="preserve"> </v>
      </c>
      <c r="BP337" s="62" t="str">
        <f t="shared" si="143"/>
        <v xml:space="preserve"> </v>
      </c>
      <c r="BQ337" s="62" t="e">
        <f t="shared" si="144"/>
        <v>#VALUE!</v>
      </c>
      <c r="BR337" s="63">
        <f t="shared" si="145"/>
        <v>1</v>
      </c>
      <c r="BS337" s="64">
        <f t="shared" si="153"/>
        <v>1</v>
      </c>
      <c r="BT337" s="60">
        <f t="shared" si="146"/>
        <v>84685.709681005639</v>
      </c>
      <c r="BU337" s="33"/>
    </row>
    <row r="338" spans="2:73" s="22" customFormat="1" ht="13.5" x14ac:dyDescent="0.15">
      <c r="B338" s="541"/>
      <c r="C338" s="497">
        <v>318</v>
      </c>
      <c r="D338" s="498"/>
      <c r="E338" s="499">
        <f t="shared" si="165"/>
        <v>84685.709681005639</v>
      </c>
      <c r="F338" s="471"/>
      <c r="G338" s="471"/>
      <c r="H338" s="472"/>
      <c r="I338" s="470">
        <f t="shared" si="147"/>
        <v>77722.849014234554</v>
      </c>
      <c r="J338" s="471"/>
      <c r="K338" s="471"/>
      <c r="L338" s="472"/>
      <c r="M338" s="473">
        <f t="shared" si="148"/>
        <v>6962.8606667710774</v>
      </c>
      <c r="N338" s="473"/>
      <c r="O338" s="473"/>
      <c r="P338" s="474"/>
      <c r="Q338" s="47">
        <f t="shared" si="149"/>
        <v>8277709.9511110578</v>
      </c>
      <c r="R338" s="524">
        <f>IF((AD332-V332)&lt;0,AD332+Z338,IF(AD332-V332&lt;V332,AD332+Z338,R332))</f>
        <v>0</v>
      </c>
      <c r="S338" s="525"/>
      <c r="T338" s="525"/>
      <c r="U338" s="526"/>
      <c r="V338" s="470">
        <f>IF((AD332-V332)&lt;0,AD332,IF((AD332-V332)&gt;=0,R338-Z338))</f>
        <v>0</v>
      </c>
      <c r="W338" s="475"/>
      <c r="X338" s="475"/>
      <c r="Y338" s="476"/>
      <c r="Z338" s="474">
        <f>IF(AD332&gt;0,AD332*AN338/100/2,0)</f>
        <v>0</v>
      </c>
      <c r="AA338" s="594"/>
      <c r="AB338" s="594"/>
      <c r="AC338" s="595"/>
      <c r="AD338" s="117">
        <f t="shared" si="156"/>
        <v>0</v>
      </c>
      <c r="AE338" s="477">
        <f t="shared" si="155"/>
        <v>5207765.6296708668</v>
      </c>
      <c r="AF338" s="478"/>
      <c r="AG338" s="478"/>
      <c r="AH338" s="479"/>
      <c r="AI338" s="474">
        <f t="shared" si="135"/>
        <v>8277709.9511110578</v>
      </c>
      <c r="AJ338" s="480"/>
      <c r="AK338" s="480"/>
      <c r="AL338" s="480"/>
      <c r="AM338" s="481"/>
      <c r="AN338" s="482">
        <f t="shared" si="136"/>
        <v>1</v>
      </c>
      <c r="AO338" s="483"/>
      <c r="AP338" s="484"/>
      <c r="AQ338" s="26"/>
      <c r="AR338" s="26"/>
      <c r="AS338" s="26"/>
      <c r="AT338" s="469"/>
      <c r="AU338" s="469"/>
      <c r="AV338" s="469"/>
      <c r="AW338" s="469"/>
      <c r="AX338" s="27"/>
      <c r="AY338" s="27">
        <f t="shared" si="137"/>
        <v>0</v>
      </c>
      <c r="AZ338" s="27">
        <f t="shared" si="150"/>
        <v>0</v>
      </c>
      <c r="BA338" s="27">
        <f t="shared" si="151"/>
        <v>0</v>
      </c>
      <c r="BB338" s="27">
        <f t="shared" si="138"/>
        <v>0</v>
      </c>
      <c r="BC338" s="27">
        <f t="shared" si="139"/>
        <v>0</v>
      </c>
      <c r="BD338" s="27">
        <f t="shared" si="140"/>
        <v>77722.849014234554</v>
      </c>
      <c r="BE338" s="27">
        <f t="shared" si="141"/>
        <v>6962.8606667710774</v>
      </c>
      <c r="BF338" s="27">
        <f t="shared" si="142"/>
        <v>0</v>
      </c>
      <c r="BG338" s="27"/>
      <c r="BH338" s="27"/>
      <c r="BI338" s="65">
        <f>BI333</f>
        <v>1</v>
      </c>
      <c r="BJ338" s="66">
        <f>BJ333</f>
        <v>0.95</v>
      </c>
      <c r="BK338" s="59">
        <f>BK333</f>
        <v>1.1000000000000001</v>
      </c>
      <c r="BL338" s="66">
        <f>BL333</f>
        <v>1.27</v>
      </c>
      <c r="BM338" s="67">
        <f>BM333</f>
        <v>1.27</v>
      </c>
      <c r="BN338" s="61"/>
      <c r="BO338" s="61" t="str">
        <f t="shared" si="152"/>
        <v xml:space="preserve"> </v>
      </c>
      <c r="BP338" s="62" t="str">
        <f t="shared" si="143"/>
        <v xml:space="preserve"> </v>
      </c>
      <c r="BQ338" s="62" t="e">
        <f t="shared" si="144"/>
        <v>#VALUE!</v>
      </c>
      <c r="BR338" s="63">
        <f t="shared" si="145"/>
        <v>1</v>
      </c>
      <c r="BS338" s="64">
        <f t="shared" si="153"/>
        <v>1</v>
      </c>
      <c r="BT338" s="60">
        <f t="shared" si="146"/>
        <v>84685.709681005639</v>
      </c>
      <c r="BU338" s="33"/>
    </row>
    <row r="339" spans="2:73" s="22" customFormat="1" ht="13.5" x14ac:dyDescent="0.15">
      <c r="B339" s="541"/>
      <c r="C339" s="497">
        <v>319</v>
      </c>
      <c r="D339" s="498"/>
      <c r="E339" s="499">
        <f t="shared" si="165"/>
        <v>84685.709681005639</v>
      </c>
      <c r="F339" s="471"/>
      <c r="G339" s="471"/>
      <c r="H339" s="472"/>
      <c r="I339" s="470">
        <f t="shared" si="147"/>
        <v>77787.618055079758</v>
      </c>
      <c r="J339" s="471"/>
      <c r="K339" s="471"/>
      <c r="L339" s="472"/>
      <c r="M339" s="473">
        <f t="shared" si="148"/>
        <v>6898.0916259258811</v>
      </c>
      <c r="N339" s="473"/>
      <c r="O339" s="473"/>
      <c r="P339" s="474"/>
      <c r="Q339" s="47">
        <f t="shared" si="149"/>
        <v>8199922.3330559777</v>
      </c>
      <c r="R339" s="470"/>
      <c r="S339" s="475"/>
      <c r="T339" s="475"/>
      <c r="U339" s="476"/>
      <c r="V339" s="470"/>
      <c r="W339" s="475"/>
      <c r="X339" s="475"/>
      <c r="Y339" s="476"/>
      <c r="Z339" s="474"/>
      <c r="AA339" s="594"/>
      <c r="AB339" s="594"/>
      <c r="AC339" s="595"/>
      <c r="AD339" s="117">
        <f t="shared" si="156"/>
        <v>0</v>
      </c>
      <c r="AE339" s="477">
        <f t="shared" si="155"/>
        <v>5214663.7212967928</v>
      </c>
      <c r="AF339" s="478"/>
      <c r="AG339" s="478"/>
      <c r="AH339" s="479"/>
      <c r="AI339" s="474">
        <f t="shared" si="135"/>
        <v>8199922.3330559777</v>
      </c>
      <c r="AJ339" s="480"/>
      <c r="AK339" s="480"/>
      <c r="AL339" s="480"/>
      <c r="AM339" s="481"/>
      <c r="AN339" s="482">
        <f t="shared" si="136"/>
        <v>1</v>
      </c>
      <c r="AO339" s="483"/>
      <c r="AP339" s="484"/>
      <c r="AQ339" s="26"/>
      <c r="AR339" s="26"/>
      <c r="AS339" s="26"/>
      <c r="AT339" s="469"/>
      <c r="AU339" s="469"/>
      <c r="AV339" s="469"/>
      <c r="AW339" s="469"/>
      <c r="AX339" s="27"/>
      <c r="AY339" s="27">
        <f t="shared" si="137"/>
        <v>0</v>
      </c>
      <c r="AZ339" s="27">
        <f t="shared" si="150"/>
        <v>0</v>
      </c>
      <c r="BA339" s="27">
        <f t="shared" si="151"/>
        <v>0</v>
      </c>
      <c r="BB339" s="27">
        <f t="shared" si="138"/>
        <v>0</v>
      </c>
      <c r="BC339" s="27">
        <f t="shared" si="139"/>
        <v>0</v>
      </c>
      <c r="BD339" s="27">
        <f t="shared" si="140"/>
        <v>77787.618055079758</v>
      </c>
      <c r="BE339" s="27">
        <f t="shared" si="141"/>
        <v>6898.0916259258811</v>
      </c>
      <c r="BF339" s="27">
        <f t="shared" si="142"/>
        <v>0</v>
      </c>
      <c r="BG339" s="27"/>
      <c r="BH339" s="27"/>
      <c r="BI339" s="72">
        <f t="shared" ref="BI339:BL339" si="168">BI333</f>
        <v>1</v>
      </c>
      <c r="BJ339" s="72">
        <f t="shared" si="168"/>
        <v>0.95</v>
      </c>
      <c r="BK339" s="72">
        <f t="shared" si="168"/>
        <v>1.1000000000000001</v>
      </c>
      <c r="BL339" s="72">
        <f t="shared" si="168"/>
        <v>1.27</v>
      </c>
      <c r="BM339" s="73">
        <f>BM333</f>
        <v>1.27</v>
      </c>
      <c r="BN339" s="61"/>
      <c r="BO339" s="61" t="str">
        <f t="shared" si="152"/>
        <v xml:space="preserve"> </v>
      </c>
      <c r="BP339" s="62" t="str">
        <f t="shared" si="143"/>
        <v xml:space="preserve"> </v>
      </c>
      <c r="BQ339" s="62" t="e">
        <f t="shared" si="144"/>
        <v>#VALUE!</v>
      </c>
      <c r="BR339" s="63">
        <f t="shared" si="145"/>
        <v>1</v>
      </c>
      <c r="BS339" s="64">
        <f t="shared" si="153"/>
        <v>1</v>
      </c>
      <c r="BT339" s="60">
        <f t="shared" si="146"/>
        <v>84685.709681005639</v>
      </c>
      <c r="BU339" s="33"/>
    </row>
    <row r="340" spans="2:73" s="22" customFormat="1" ht="13.5" x14ac:dyDescent="0.15">
      <c r="B340" s="541"/>
      <c r="C340" s="497">
        <v>320</v>
      </c>
      <c r="D340" s="498"/>
      <c r="E340" s="499">
        <f t="shared" si="165"/>
        <v>84685.709681005639</v>
      </c>
      <c r="F340" s="471"/>
      <c r="G340" s="471"/>
      <c r="H340" s="472"/>
      <c r="I340" s="470">
        <f t="shared" si="147"/>
        <v>77852.441070125657</v>
      </c>
      <c r="J340" s="471"/>
      <c r="K340" s="471"/>
      <c r="L340" s="472"/>
      <c r="M340" s="473">
        <f t="shared" si="148"/>
        <v>6833.2686108799817</v>
      </c>
      <c r="N340" s="473"/>
      <c r="O340" s="473"/>
      <c r="P340" s="474"/>
      <c r="Q340" s="47">
        <f t="shared" si="149"/>
        <v>8122069.8919858523</v>
      </c>
      <c r="R340" s="470"/>
      <c r="S340" s="475"/>
      <c r="T340" s="475"/>
      <c r="U340" s="476"/>
      <c r="V340" s="470"/>
      <c r="W340" s="475"/>
      <c r="X340" s="475"/>
      <c r="Y340" s="476"/>
      <c r="Z340" s="474"/>
      <c r="AA340" s="594"/>
      <c r="AB340" s="594"/>
      <c r="AC340" s="595"/>
      <c r="AD340" s="117">
        <f t="shared" si="156"/>
        <v>0</v>
      </c>
      <c r="AE340" s="477">
        <f t="shared" si="155"/>
        <v>5221496.9899076726</v>
      </c>
      <c r="AF340" s="478"/>
      <c r="AG340" s="478"/>
      <c r="AH340" s="479"/>
      <c r="AI340" s="474">
        <f t="shared" si="135"/>
        <v>8122069.8919858523</v>
      </c>
      <c r="AJ340" s="480"/>
      <c r="AK340" s="480"/>
      <c r="AL340" s="480"/>
      <c r="AM340" s="481"/>
      <c r="AN340" s="482">
        <f t="shared" si="136"/>
        <v>1</v>
      </c>
      <c r="AO340" s="483"/>
      <c r="AP340" s="484"/>
      <c r="AQ340" s="26"/>
      <c r="AR340" s="26"/>
      <c r="AS340" s="26"/>
      <c r="AT340" s="469"/>
      <c r="AU340" s="469"/>
      <c r="AV340" s="469"/>
      <c r="AW340" s="469"/>
      <c r="AX340" s="27"/>
      <c r="AY340" s="27">
        <f t="shared" si="137"/>
        <v>0</v>
      </c>
      <c r="AZ340" s="27">
        <f t="shared" si="150"/>
        <v>0</v>
      </c>
      <c r="BA340" s="27">
        <f t="shared" si="151"/>
        <v>0</v>
      </c>
      <c r="BB340" s="27">
        <f t="shared" si="138"/>
        <v>0</v>
      </c>
      <c r="BC340" s="27">
        <f t="shared" si="139"/>
        <v>0</v>
      </c>
      <c r="BD340" s="27">
        <f t="shared" si="140"/>
        <v>77852.441070125657</v>
      </c>
      <c r="BE340" s="27">
        <f t="shared" si="141"/>
        <v>6833.2686108799817</v>
      </c>
      <c r="BF340" s="27">
        <f t="shared" si="142"/>
        <v>0</v>
      </c>
      <c r="BG340" s="27"/>
      <c r="BH340" s="27"/>
      <c r="BI340" s="65">
        <f>BI339</f>
        <v>1</v>
      </c>
      <c r="BJ340" s="66">
        <f>BJ339</f>
        <v>0.95</v>
      </c>
      <c r="BK340" s="59">
        <f>BK339</f>
        <v>1.1000000000000001</v>
      </c>
      <c r="BL340" s="66">
        <f>BL339</f>
        <v>1.27</v>
      </c>
      <c r="BM340" s="67">
        <f>BM339</f>
        <v>1.27</v>
      </c>
      <c r="BN340" s="61"/>
      <c r="BO340" s="61" t="str">
        <f t="shared" si="152"/>
        <v xml:space="preserve"> </v>
      </c>
      <c r="BP340" s="62" t="str">
        <f t="shared" si="143"/>
        <v xml:space="preserve"> </v>
      </c>
      <c r="BQ340" s="62" t="e">
        <f t="shared" si="144"/>
        <v>#VALUE!</v>
      </c>
      <c r="BR340" s="63">
        <f t="shared" si="145"/>
        <v>1</v>
      </c>
      <c r="BS340" s="64">
        <f t="shared" si="153"/>
        <v>1</v>
      </c>
      <c r="BT340" s="60">
        <f t="shared" si="146"/>
        <v>84685.709681005639</v>
      </c>
      <c r="BU340" s="33"/>
    </row>
    <row r="341" spans="2:73" s="22" customFormat="1" ht="13.5" x14ac:dyDescent="0.15">
      <c r="B341" s="541"/>
      <c r="C341" s="497">
        <v>321</v>
      </c>
      <c r="D341" s="498"/>
      <c r="E341" s="499">
        <f t="shared" si="165"/>
        <v>84685.709681005639</v>
      </c>
      <c r="F341" s="471"/>
      <c r="G341" s="471"/>
      <c r="H341" s="472"/>
      <c r="I341" s="470">
        <f t="shared" si="147"/>
        <v>77917.318104350765</v>
      </c>
      <c r="J341" s="471"/>
      <c r="K341" s="471"/>
      <c r="L341" s="472"/>
      <c r="M341" s="473">
        <f t="shared" si="148"/>
        <v>6768.3915766548771</v>
      </c>
      <c r="N341" s="473"/>
      <c r="O341" s="473"/>
      <c r="P341" s="474"/>
      <c r="Q341" s="47">
        <f t="shared" si="149"/>
        <v>8044152.5738815013</v>
      </c>
      <c r="R341" s="470"/>
      <c r="S341" s="475"/>
      <c r="T341" s="475"/>
      <c r="U341" s="476"/>
      <c r="V341" s="470"/>
      <c r="W341" s="475"/>
      <c r="X341" s="475"/>
      <c r="Y341" s="476"/>
      <c r="Z341" s="474"/>
      <c r="AA341" s="594"/>
      <c r="AB341" s="594"/>
      <c r="AC341" s="595"/>
      <c r="AD341" s="117">
        <f t="shared" si="156"/>
        <v>0</v>
      </c>
      <c r="AE341" s="477">
        <f t="shared" si="155"/>
        <v>5228265.3814843278</v>
      </c>
      <c r="AF341" s="478"/>
      <c r="AG341" s="478"/>
      <c r="AH341" s="479"/>
      <c r="AI341" s="474">
        <f t="shared" ref="AI341:AI404" si="169">Q341+AD341</f>
        <v>8044152.5738815013</v>
      </c>
      <c r="AJ341" s="480"/>
      <c r="AK341" s="480"/>
      <c r="AL341" s="480"/>
      <c r="AM341" s="481"/>
      <c r="AN341" s="482">
        <f t="shared" ref="AN341:AN404" si="170">BS341</f>
        <v>1</v>
      </c>
      <c r="AO341" s="483"/>
      <c r="AP341" s="484"/>
      <c r="AQ341" s="26"/>
      <c r="AR341" s="26"/>
      <c r="AS341" s="26"/>
      <c r="AT341" s="469"/>
      <c r="AU341" s="469"/>
      <c r="AV341" s="469"/>
      <c r="AW341" s="469"/>
      <c r="AX341" s="27"/>
      <c r="AY341" s="27">
        <f t="shared" ref="AY341:AY404" si="171">IF($AK$5=C341,1,0)</f>
        <v>0</v>
      </c>
      <c r="AZ341" s="27">
        <f t="shared" si="150"/>
        <v>0</v>
      </c>
      <c r="BA341" s="27">
        <f t="shared" si="151"/>
        <v>0</v>
      </c>
      <c r="BB341" s="27">
        <f t="shared" ref="BB341:BB404" si="172">AZ341-BA341</f>
        <v>0</v>
      </c>
      <c r="BC341" s="27">
        <f t="shared" ref="BC341:BC404" si="173">IF(BA341&gt;0,BE341,0)</f>
        <v>0</v>
      </c>
      <c r="BD341" s="27">
        <f t="shared" ref="BD341:BD404" si="174">I341</f>
        <v>77917.318104350765</v>
      </c>
      <c r="BE341" s="27">
        <f t="shared" ref="BE341:BE404" si="175">M341</f>
        <v>6768.3915766548771</v>
      </c>
      <c r="BF341" s="27">
        <f t="shared" ref="BF341:BF404" si="176">IF(BC341&gt;0,1,0)</f>
        <v>0</v>
      </c>
      <c r="BG341" s="27"/>
      <c r="BH341" s="27"/>
      <c r="BI341" s="65">
        <f>BI339</f>
        <v>1</v>
      </c>
      <c r="BJ341" s="66">
        <f>BJ339</f>
        <v>0.95</v>
      </c>
      <c r="BK341" s="59">
        <f>BK339</f>
        <v>1.1000000000000001</v>
      </c>
      <c r="BL341" s="66">
        <f>BL339</f>
        <v>1.27</v>
      </c>
      <c r="BM341" s="67">
        <f>BM339</f>
        <v>1.27</v>
      </c>
      <c r="BN341" s="61"/>
      <c r="BO341" s="61" t="str">
        <f t="shared" si="152"/>
        <v xml:space="preserve"> </v>
      </c>
      <c r="BP341" s="62" t="str">
        <f t="shared" ref="BP341:BP404" si="177">IF(BN341=0," ",M341-BO341)</f>
        <v xml:space="preserve"> </v>
      </c>
      <c r="BQ341" s="62" t="e">
        <f t="shared" ref="BQ341:BQ404" si="178">I341+BP341</f>
        <v>#VALUE!</v>
      </c>
      <c r="BR341" s="63">
        <f t="shared" ref="BR341:BR404" si="179">IF($V$1=1,BI341,IF($V$1=2,BJ341,IF($V$1=3,BK341,IF($V$1=4,BL341,IF($V$1=5,BM341)))))</f>
        <v>1</v>
      </c>
      <c r="BS341" s="64">
        <f t="shared" si="153"/>
        <v>1</v>
      </c>
      <c r="BT341" s="60">
        <f t="shared" ref="BT341:BT404" si="180">IF(E341=0,NA(),E341)</f>
        <v>84685.709681005639</v>
      </c>
      <c r="BU341" s="33"/>
    </row>
    <row r="342" spans="2:73" s="22" customFormat="1" ht="13.5" x14ac:dyDescent="0.15">
      <c r="B342" s="541"/>
      <c r="C342" s="497">
        <v>322</v>
      </c>
      <c r="D342" s="498"/>
      <c r="E342" s="499">
        <f t="shared" si="165"/>
        <v>84685.709681005639</v>
      </c>
      <c r="F342" s="471"/>
      <c r="G342" s="471"/>
      <c r="H342" s="472"/>
      <c r="I342" s="470">
        <f t="shared" ref="I342:I405" si="181">IF(Q341&lt;E341,Q341,IF((Q341-(E342-M342))&lt;(E342-M342),Q341+M342,E342-M342))</f>
        <v>77982.249202771054</v>
      </c>
      <c r="J342" s="471"/>
      <c r="K342" s="471"/>
      <c r="L342" s="472"/>
      <c r="M342" s="473">
        <f t="shared" ref="M342:M405" si="182">IF(Q341&gt;0,Q341*AN342/100/12,0)</f>
        <v>6703.460478234585</v>
      </c>
      <c r="N342" s="473"/>
      <c r="O342" s="473"/>
      <c r="P342" s="474"/>
      <c r="Q342" s="47">
        <f t="shared" ref="Q342:Q405" si="183">IF((Q341-I342)&lt;0,0,Q341-I342-AT342)</f>
        <v>7966170.3246787302</v>
      </c>
      <c r="R342" s="470"/>
      <c r="S342" s="475"/>
      <c r="T342" s="475"/>
      <c r="U342" s="476"/>
      <c r="V342" s="470"/>
      <c r="W342" s="475"/>
      <c r="X342" s="475"/>
      <c r="Y342" s="476"/>
      <c r="Z342" s="474"/>
      <c r="AA342" s="594"/>
      <c r="AB342" s="594"/>
      <c r="AC342" s="595"/>
      <c r="AD342" s="117">
        <f t="shared" si="156"/>
        <v>0</v>
      </c>
      <c r="AE342" s="477">
        <f t="shared" si="155"/>
        <v>5234968.8419625629</v>
      </c>
      <c r="AF342" s="478"/>
      <c r="AG342" s="478"/>
      <c r="AH342" s="479"/>
      <c r="AI342" s="474">
        <f t="shared" si="169"/>
        <v>7966170.3246787302</v>
      </c>
      <c r="AJ342" s="480"/>
      <c r="AK342" s="480"/>
      <c r="AL342" s="480"/>
      <c r="AM342" s="481"/>
      <c r="AN342" s="482">
        <f t="shared" si="170"/>
        <v>1</v>
      </c>
      <c r="AO342" s="483"/>
      <c r="AP342" s="484"/>
      <c r="AQ342" s="26"/>
      <c r="AR342" s="26"/>
      <c r="AS342" s="26"/>
      <c r="AT342" s="469"/>
      <c r="AU342" s="469"/>
      <c r="AV342" s="469"/>
      <c r="AW342" s="469"/>
      <c r="AX342" s="27"/>
      <c r="AY342" s="27">
        <f t="shared" si="171"/>
        <v>0</v>
      </c>
      <c r="AZ342" s="27">
        <f t="shared" ref="AZ342:AZ405" si="184">IF(AY341=1,$AK$4,IF(AZ341&gt;0,BB341,0))</f>
        <v>0</v>
      </c>
      <c r="BA342" s="27">
        <f t="shared" ref="BA342:BA405" si="185">IF(AY341=1,BD342,IF(AZ342&gt;0,BD342,0))</f>
        <v>0</v>
      </c>
      <c r="BB342" s="27">
        <f t="shared" si="172"/>
        <v>0</v>
      </c>
      <c r="BC342" s="27">
        <f t="shared" si="173"/>
        <v>0</v>
      </c>
      <c r="BD342" s="27">
        <f t="shared" si="174"/>
        <v>77982.249202771054</v>
      </c>
      <c r="BE342" s="27">
        <f t="shared" si="175"/>
        <v>6703.460478234585</v>
      </c>
      <c r="BF342" s="27">
        <f t="shared" si="176"/>
        <v>0</v>
      </c>
      <c r="BG342" s="27"/>
      <c r="BH342" s="27"/>
      <c r="BI342" s="65">
        <f>BI339</f>
        <v>1</v>
      </c>
      <c r="BJ342" s="66">
        <f>BJ339</f>
        <v>0.95</v>
      </c>
      <c r="BK342" s="59">
        <f>BK339</f>
        <v>1.1000000000000001</v>
      </c>
      <c r="BL342" s="66">
        <f>BL339</f>
        <v>1.27</v>
      </c>
      <c r="BM342" s="67">
        <f>BM339</f>
        <v>1.27</v>
      </c>
      <c r="BN342" s="61"/>
      <c r="BO342" s="61" t="str">
        <f t="shared" ref="BO342:BO405" si="186">IF(BN342=0," ",M342-(AI341-BN342)*AN342/100/12)</f>
        <v xml:space="preserve"> </v>
      </c>
      <c r="BP342" s="62" t="str">
        <f t="shared" si="177"/>
        <v xml:space="preserve"> </v>
      </c>
      <c r="BQ342" s="62" t="e">
        <f t="shared" si="178"/>
        <v>#VALUE!</v>
      </c>
      <c r="BR342" s="63">
        <f t="shared" si="179"/>
        <v>1</v>
      </c>
      <c r="BS342" s="64">
        <f t="shared" ref="BS342:BS405" si="187">IF(AI341=0,NA(),BR342)</f>
        <v>1</v>
      </c>
      <c r="BT342" s="60">
        <f t="shared" si="180"/>
        <v>84685.709681005639</v>
      </c>
      <c r="BU342" s="33"/>
    </row>
    <row r="343" spans="2:73" s="22" customFormat="1" ht="13.5" x14ac:dyDescent="0.15">
      <c r="B343" s="541"/>
      <c r="C343" s="497">
        <v>323</v>
      </c>
      <c r="D343" s="498"/>
      <c r="E343" s="499">
        <f t="shared" si="165"/>
        <v>84685.709681005639</v>
      </c>
      <c r="F343" s="471"/>
      <c r="G343" s="471"/>
      <c r="H343" s="472"/>
      <c r="I343" s="470">
        <f t="shared" si="181"/>
        <v>78047.234410440025</v>
      </c>
      <c r="J343" s="471"/>
      <c r="K343" s="471"/>
      <c r="L343" s="472"/>
      <c r="M343" s="473">
        <f t="shared" si="182"/>
        <v>6638.4752705656092</v>
      </c>
      <c r="N343" s="473"/>
      <c r="O343" s="473"/>
      <c r="P343" s="474"/>
      <c r="Q343" s="47">
        <f t="shared" si="183"/>
        <v>7888123.0902682906</v>
      </c>
      <c r="R343" s="470"/>
      <c r="S343" s="475"/>
      <c r="T343" s="475"/>
      <c r="U343" s="476"/>
      <c r="V343" s="470"/>
      <c r="W343" s="475"/>
      <c r="X343" s="475"/>
      <c r="Y343" s="476"/>
      <c r="Z343" s="474"/>
      <c r="AA343" s="594"/>
      <c r="AB343" s="594"/>
      <c r="AC343" s="595"/>
      <c r="AD343" s="117">
        <f t="shared" si="156"/>
        <v>0</v>
      </c>
      <c r="AE343" s="477">
        <f t="shared" si="155"/>
        <v>5241607.3172331285</v>
      </c>
      <c r="AF343" s="478"/>
      <c r="AG343" s="478"/>
      <c r="AH343" s="479"/>
      <c r="AI343" s="474">
        <f t="shared" si="169"/>
        <v>7888123.0902682906</v>
      </c>
      <c r="AJ343" s="480"/>
      <c r="AK343" s="480"/>
      <c r="AL343" s="480"/>
      <c r="AM343" s="481"/>
      <c r="AN343" s="482">
        <f t="shared" si="170"/>
        <v>1</v>
      </c>
      <c r="AO343" s="483"/>
      <c r="AP343" s="484"/>
      <c r="AQ343" s="26"/>
      <c r="AR343" s="26"/>
      <c r="AS343" s="26"/>
      <c r="AT343" s="469"/>
      <c r="AU343" s="469"/>
      <c r="AV343" s="469"/>
      <c r="AW343" s="469"/>
      <c r="AX343" s="27"/>
      <c r="AY343" s="27">
        <f t="shared" si="171"/>
        <v>0</v>
      </c>
      <c r="AZ343" s="27">
        <f t="shared" si="184"/>
        <v>0</v>
      </c>
      <c r="BA343" s="27">
        <f t="shared" si="185"/>
        <v>0</v>
      </c>
      <c r="BB343" s="27">
        <f t="shared" si="172"/>
        <v>0</v>
      </c>
      <c r="BC343" s="27">
        <f t="shared" si="173"/>
        <v>0</v>
      </c>
      <c r="BD343" s="27">
        <f t="shared" si="174"/>
        <v>78047.234410440025</v>
      </c>
      <c r="BE343" s="27">
        <f t="shared" si="175"/>
        <v>6638.4752705656092</v>
      </c>
      <c r="BF343" s="27">
        <f t="shared" si="176"/>
        <v>0</v>
      </c>
      <c r="BG343" s="27"/>
      <c r="BH343" s="27"/>
      <c r="BI343" s="65">
        <f>BI339</f>
        <v>1</v>
      </c>
      <c r="BJ343" s="66">
        <f>BJ339</f>
        <v>0.95</v>
      </c>
      <c r="BK343" s="59">
        <f>BK339</f>
        <v>1.1000000000000001</v>
      </c>
      <c r="BL343" s="66">
        <f>BL339</f>
        <v>1.27</v>
      </c>
      <c r="BM343" s="67">
        <f>BM339</f>
        <v>1.27</v>
      </c>
      <c r="BN343" s="61"/>
      <c r="BO343" s="61" t="str">
        <f t="shared" si="186"/>
        <v xml:space="preserve"> </v>
      </c>
      <c r="BP343" s="62" t="str">
        <f t="shared" si="177"/>
        <v xml:space="preserve"> </v>
      </c>
      <c r="BQ343" s="62" t="e">
        <f t="shared" si="178"/>
        <v>#VALUE!</v>
      </c>
      <c r="BR343" s="63">
        <f t="shared" si="179"/>
        <v>1</v>
      </c>
      <c r="BS343" s="64">
        <f t="shared" si="187"/>
        <v>1</v>
      </c>
      <c r="BT343" s="60">
        <f t="shared" si="180"/>
        <v>84685.709681005639</v>
      </c>
      <c r="BU343" s="33"/>
    </row>
    <row r="344" spans="2:73" s="22" customFormat="1" ht="13.5" x14ac:dyDescent="0.15">
      <c r="B344" s="593"/>
      <c r="C344" s="587">
        <v>324</v>
      </c>
      <c r="D344" s="588"/>
      <c r="E344" s="589">
        <f t="shared" si="165"/>
        <v>84685.709681005639</v>
      </c>
      <c r="F344" s="590"/>
      <c r="G344" s="590"/>
      <c r="H344" s="591"/>
      <c r="I344" s="578">
        <f t="shared" si="181"/>
        <v>78112.273772448738</v>
      </c>
      <c r="J344" s="590"/>
      <c r="K344" s="590"/>
      <c r="L344" s="591"/>
      <c r="M344" s="592">
        <f t="shared" si="182"/>
        <v>6573.4359085569085</v>
      </c>
      <c r="N344" s="592"/>
      <c r="O344" s="592"/>
      <c r="P344" s="592"/>
      <c r="Q344" s="47">
        <f t="shared" si="183"/>
        <v>7810010.8164958423</v>
      </c>
      <c r="R344" s="578">
        <f>IF((AD338-V338)&lt;0,AD338+Z344,IF(AD338-V338&lt;V338,AD338+Z344,R338))</f>
        <v>0</v>
      </c>
      <c r="S344" s="579"/>
      <c r="T344" s="579"/>
      <c r="U344" s="580"/>
      <c r="V344" s="578">
        <f>IF((AD338-V338)&lt;0,AD338,IF((AD338-V338)&gt;=0,R344-Z344))</f>
        <v>0</v>
      </c>
      <c r="W344" s="579"/>
      <c r="X344" s="579"/>
      <c r="Y344" s="580"/>
      <c r="Z344" s="604">
        <f>IF(AD338&gt;0,AD338*AN344/100/2,0)</f>
        <v>0</v>
      </c>
      <c r="AA344" s="605"/>
      <c r="AB344" s="605"/>
      <c r="AC344" s="606"/>
      <c r="AD344" s="120">
        <f t="shared" si="156"/>
        <v>0</v>
      </c>
      <c r="AE344" s="581">
        <f t="shared" si="155"/>
        <v>5248180.7531416854</v>
      </c>
      <c r="AF344" s="582"/>
      <c r="AG344" s="582"/>
      <c r="AH344" s="583"/>
      <c r="AI344" s="474">
        <f t="shared" si="169"/>
        <v>7810010.8164958423</v>
      </c>
      <c r="AJ344" s="480"/>
      <c r="AK344" s="480"/>
      <c r="AL344" s="480"/>
      <c r="AM344" s="481"/>
      <c r="AN344" s="584">
        <f t="shared" si="170"/>
        <v>1</v>
      </c>
      <c r="AO344" s="585"/>
      <c r="AP344" s="586"/>
      <c r="AQ344" s="25"/>
      <c r="AR344" s="25"/>
      <c r="AS344" s="25"/>
      <c r="AT344" s="469"/>
      <c r="AU344" s="469"/>
      <c r="AV344" s="469"/>
      <c r="AW344" s="469"/>
      <c r="AX344" s="27"/>
      <c r="AY344" s="27">
        <f t="shared" si="171"/>
        <v>0</v>
      </c>
      <c r="AZ344" s="27">
        <f t="shared" si="184"/>
        <v>0</v>
      </c>
      <c r="BA344" s="27">
        <f t="shared" si="185"/>
        <v>0</v>
      </c>
      <c r="BB344" s="27">
        <f t="shared" si="172"/>
        <v>0</v>
      </c>
      <c r="BC344" s="27">
        <f t="shared" si="173"/>
        <v>0</v>
      </c>
      <c r="BD344" s="27">
        <f t="shared" si="174"/>
        <v>78112.273772448738</v>
      </c>
      <c r="BE344" s="27">
        <f t="shared" si="175"/>
        <v>6573.4359085569085</v>
      </c>
      <c r="BF344" s="27">
        <f t="shared" si="176"/>
        <v>0</v>
      </c>
      <c r="BG344" s="27"/>
      <c r="BH344" s="27"/>
      <c r="BI344" s="65">
        <f>BI339</f>
        <v>1</v>
      </c>
      <c r="BJ344" s="66">
        <f>BJ339</f>
        <v>0.95</v>
      </c>
      <c r="BK344" s="59">
        <f>BK339</f>
        <v>1.1000000000000001</v>
      </c>
      <c r="BL344" s="66">
        <f>BL339</f>
        <v>1.27</v>
      </c>
      <c r="BM344" s="67">
        <f>BM339</f>
        <v>1.27</v>
      </c>
      <c r="BN344" s="61"/>
      <c r="BO344" s="61" t="str">
        <f t="shared" si="186"/>
        <v xml:space="preserve"> </v>
      </c>
      <c r="BP344" s="62" t="str">
        <f t="shared" si="177"/>
        <v xml:space="preserve"> </v>
      </c>
      <c r="BQ344" s="62" t="e">
        <f t="shared" si="178"/>
        <v>#VALUE!</v>
      </c>
      <c r="BR344" s="63">
        <f t="shared" si="179"/>
        <v>1</v>
      </c>
      <c r="BS344" s="64">
        <f t="shared" si="187"/>
        <v>1</v>
      </c>
      <c r="BT344" s="60">
        <f t="shared" si="180"/>
        <v>84685.709681005639</v>
      </c>
      <c r="BU344" s="33"/>
    </row>
    <row r="345" spans="2:73" s="22" customFormat="1" ht="13.5" x14ac:dyDescent="0.15">
      <c r="B345" s="562">
        <v>28</v>
      </c>
      <c r="C345" s="565">
        <v>325</v>
      </c>
      <c r="D345" s="566"/>
      <c r="E345" s="567">
        <f t="shared" si="165"/>
        <v>84685.709681005639</v>
      </c>
      <c r="F345" s="533"/>
      <c r="G345" s="533"/>
      <c r="H345" s="534"/>
      <c r="I345" s="568">
        <f t="shared" si="181"/>
        <v>78177.367333925766</v>
      </c>
      <c r="J345" s="569"/>
      <c r="K345" s="569"/>
      <c r="L345" s="570"/>
      <c r="M345" s="571">
        <f t="shared" si="182"/>
        <v>6508.3423470798689</v>
      </c>
      <c r="N345" s="571"/>
      <c r="O345" s="571"/>
      <c r="P345" s="571"/>
      <c r="Q345" s="30">
        <f t="shared" si="183"/>
        <v>7731833.449161917</v>
      </c>
      <c r="R345" s="568"/>
      <c r="S345" s="572"/>
      <c r="T345" s="572"/>
      <c r="U345" s="573"/>
      <c r="V345" s="568"/>
      <c r="W345" s="572"/>
      <c r="X345" s="572"/>
      <c r="Y345" s="573"/>
      <c r="Z345" s="568"/>
      <c r="AA345" s="572"/>
      <c r="AB345" s="572"/>
      <c r="AC345" s="573"/>
      <c r="AD345" s="119">
        <f t="shared" si="156"/>
        <v>0</v>
      </c>
      <c r="AE345" s="568">
        <f t="shared" si="155"/>
        <v>5254689.0954887653</v>
      </c>
      <c r="AF345" s="569"/>
      <c r="AG345" s="569"/>
      <c r="AH345" s="570"/>
      <c r="AI345" s="568">
        <f t="shared" si="169"/>
        <v>7731833.449161917</v>
      </c>
      <c r="AJ345" s="569"/>
      <c r="AK345" s="569"/>
      <c r="AL345" s="569"/>
      <c r="AM345" s="574"/>
      <c r="AN345" s="575">
        <f t="shared" si="170"/>
        <v>1</v>
      </c>
      <c r="AO345" s="576"/>
      <c r="AP345" s="577"/>
      <c r="AQ345" s="51"/>
      <c r="AR345" s="51"/>
      <c r="AS345" s="51"/>
      <c r="AT345" s="469"/>
      <c r="AU345" s="469"/>
      <c r="AV345" s="469"/>
      <c r="AW345" s="469"/>
      <c r="AX345" s="27"/>
      <c r="AY345" s="27">
        <f t="shared" si="171"/>
        <v>0</v>
      </c>
      <c r="AZ345" s="27">
        <f t="shared" si="184"/>
        <v>0</v>
      </c>
      <c r="BA345" s="27">
        <f t="shared" si="185"/>
        <v>0</v>
      </c>
      <c r="BB345" s="27">
        <f t="shared" si="172"/>
        <v>0</v>
      </c>
      <c r="BC345" s="27">
        <f t="shared" si="173"/>
        <v>0</v>
      </c>
      <c r="BD345" s="27">
        <f t="shared" si="174"/>
        <v>78177.367333925766</v>
      </c>
      <c r="BE345" s="27">
        <f t="shared" si="175"/>
        <v>6508.3423470798689</v>
      </c>
      <c r="BF345" s="27">
        <f t="shared" si="176"/>
        <v>0</v>
      </c>
      <c r="BG345" s="27"/>
      <c r="BH345" s="27"/>
      <c r="BI345" s="72">
        <f t="shared" ref="BI345:BL345" si="188">BI339</f>
        <v>1</v>
      </c>
      <c r="BJ345" s="72">
        <f t="shared" si="188"/>
        <v>0.95</v>
      </c>
      <c r="BK345" s="72">
        <f t="shared" si="188"/>
        <v>1.1000000000000001</v>
      </c>
      <c r="BL345" s="72">
        <f t="shared" si="188"/>
        <v>1.27</v>
      </c>
      <c r="BM345" s="73">
        <f>BM339</f>
        <v>1.27</v>
      </c>
      <c r="BN345" s="61"/>
      <c r="BO345" s="61" t="str">
        <f t="shared" si="186"/>
        <v xml:space="preserve"> </v>
      </c>
      <c r="BP345" s="62" t="str">
        <f t="shared" si="177"/>
        <v xml:space="preserve"> </v>
      </c>
      <c r="BQ345" s="62" t="e">
        <f t="shared" si="178"/>
        <v>#VALUE!</v>
      </c>
      <c r="BR345" s="63">
        <f t="shared" si="179"/>
        <v>1</v>
      </c>
      <c r="BS345" s="64">
        <f t="shared" si="187"/>
        <v>1</v>
      </c>
      <c r="BT345" s="60">
        <f t="shared" si="180"/>
        <v>84685.709681005639</v>
      </c>
      <c r="BU345" s="33"/>
    </row>
    <row r="346" spans="2:73" s="22" customFormat="1" ht="13.5" x14ac:dyDescent="0.15">
      <c r="B346" s="563"/>
      <c r="C346" s="535">
        <v>326</v>
      </c>
      <c r="D346" s="536"/>
      <c r="E346" s="537">
        <f t="shared" si="165"/>
        <v>84685.709681005639</v>
      </c>
      <c r="F346" s="486"/>
      <c r="G346" s="486"/>
      <c r="H346" s="538"/>
      <c r="I346" s="485">
        <f t="shared" si="181"/>
        <v>78242.515140037372</v>
      </c>
      <c r="J346" s="486"/>
      <c r="K346" s="486"/>
      <c r="L346" s="538"/>
      <c r="M346" s="539">
        <f t="shared" si="182"/>
        <v>6443.1945409682639</v>
      </c>
      <c r="N346" s="539"/>
      <c r="O346" s="539"/>
      <c r="P346" s="539"/>
      <c r="Q346" s="121">
        <f t="shared" si="183"/>
        <v>7653590.9340218799</v>
      </c>
      <c r="R346" s="485"/>
      <c r="S346" s="530"/>
      <c r="T346" s="530"/>
      <c r="U346" s="531"/>
      <c r="V346" s="485"/>
      <c r="W346" s="530"/>
      <c r="X346" s="530"/>
      <c r="Y346" s="531"/>
      <c r="Z346" s="485"/>
      <c r="AA346" s="530"/>
      <c r="AB346" s="530"/>
      <c r="AC346" s="531"/>
      <c r="AD346" s="118">
        <f t="shared" si="156"/>
        <v>0</v>
      </c>
      <c r="AE346" s="532">
        <f t="shared" ref="AE346:AE409" si="189">IF(M346&lt;=0,0,AE345+M346+Z346)</f>
        <v>5261132.2900297334</v>
      </c>
      <c r="AF346" s="533"/>
      <c r="AG346" s="533"/>
      <c r="AH346" s="534"/>
      <c r="AI346" s="485">
        <f t="shared" si="169"/>
        <v>7653590.9340218799</v>
      </c>
      <c r="AJ346" s="486"/>
      <c r="AK346" s="486"/>
      <c r="AL346" s="486"/>
      <c r="AM346" s="487"/>
      <c r="AN346" s="527">
        <f t="shared" si="170"/>
        <v>1</v>
      </c>
      <c r="AO346" s="528"/>
      <c r="AP346" s="529"/>
      <c r="AQ346" s="26"/>
      <c r="AR346" s="26"/>
      <c r="AS346" s="26"/>
      <c r="AT346" s="469"/>
      <c r="AU346" s="469"/>
      <c r="AV346" s="469"/>
      <c r="AW346" s="469"/>
      <c r="AX346" s="27"/>
      <c r="AY346" s="27">
        <f t="shared" si="171"/>
        <v>0</v>
      </c>
      <c r="AZ346" s="27">
        <f t="shared" si="184"/>
        <v>0</v>
      </c>
      <c r="BA346" s="27">
        <f t="shared" si="185"/>
        <v>0</v>
      </c>
      <c r="BB346" s="27">
        <f t="shared" si="172"/>
        <v>0</v>
      </c>
      <c r="BC346" s="27">
        <f t="shared" si="173"/>
        <v>0</v>
      </c>
      <c r="BD346" s="27">
        <f t="shared" si="174"/>
        <v>78242.515140037372</v>
      </c>
      <c r="BE346" s="27">
        <f t="shared" si="175"/>
        <v>6443.1945409682639</v>
      </c>
      <c r="BF346" s="27">
        <f t="shared" si="176"/>
        <v>0</v>
      </c>
      <c r="BG346" s="27"/>
      <c r="BH346" s="27"/>
      <c r="BI346" s="65">
        <f>BI345</f>
        <v>1</v>
      </c>
      <c r="BJ346" s="66">
        <f>BJ345</f>
        <v>0.95</v>
      </c>
      <c r="BK346" s="59">
        <f>BK345</f>
        <v>1.1000000000000001</v>
      </c>
      <c r="BL346" s="66">
        <f>BL345</f>
        <v>1.27</v>
      </c>
      <c r="BM346" s="67">
        <f>BM345</f>
        <v>1.27</v>
      </c>
      <c r="BN346" s="61"/>
      <c r="BO346" s="61" t="str">
        <f t="shared" si="186"/>
        <v xml:space="preserve"> </v>
      </c>
      <c r="BP346" s="62" t="str">
        <f t="shared" si="177"/>
        <v xml:space="preserve"> </v>
      </c>
      <c r="BQ346" s="62" t="e">
        <f t="shared" si="178"/>
        <v>#VALUE!</v>
      </c>
      <c r="BR346" s="63">
        <f t="shared" si="179"/>
        <v>1</v>
      </c>
      <c r="BS346" s="64">
        <f t="shared" si="187"/>
        <v>1</v>
      </c>
      <c r="BT346" s="60">
        <f t="shared" si="180"/>
        <v>84685.709681005639</v>
      </c>
      <c r="BU346" s="33"/>
    </row>
    <row r="347" spans="2:73" s="22" customFormat="1" ht="13.5" x14ac:dyDescent="0.15">
      <c r="B347" s="563"/>
      <c r="C347" s="535">
        <v>327</v>
      </c>
      <c r="D347" s="536"/>
      <c r="E347" s="537">
        <f t="shared" si="165"/>
        <v>84685.709681005639</v>
      </c>
      <c r="F347" s="486"/>
      <c r="G347" s="486"/>
      <c r="H347" s="538"/>
      <c r="I347" s="485">
        <f t="shared" si="181"/>
        <v>78307.717235987409</v>
      </c>
      <c r="J347" s="486"/>
      <c r="K347" s="486"/>
      <c r="L347" s="538"/>
      <c r="M347" s="539">
        <f t="shared" si="182"/>
        <v>6377.9924450182334</v>
      </c>
      <c r="N347" s="539"/>
      <c r="O347" s="539"/>
      <c r="P347" s="539"/>
      <c r="Q347" s="121">
        <f t="shared" si="183"/>
        <v>7575283.2167858928</v>
      </c>
      <c r="R347" s="485"/>
      <c r="S347" s="530"/>
      <c r="T347" s="530"/>
      <c r="U347" s="531"/>
      <c r="V347" s="485"/>
      <c r="W347" s="530"/>
      <c r="X347" s="530"/>
      <c r="Y347" s="531"/>
      <c r="Z347" s="485"/>
      <c r="AA347" s="530"/>
      <c r="AB347" s="530"/>
      <c r="AC347" s="531"/>
      <c r="AD347" s="118">
        <f t="shared" ref="AD347:AD410" si="190">AD346-V347-BG347</f>
        <v>0</v>
      </c>
      <c r="AE347" s="532">
        <f t="shared" si="189"/>
        <v>5267510.2824747516</v>
      </c>
      <c r="AF347" s="533"/>
      <c r="AG347" s="533"/>
      <c r="AH347" s="534"/>
      <c r="AI347" s="485">
        <f t="shared" si="169"/>
        <v>7575283.2167858928</v>
      </c>
      <c r="AJ347" s="486"/>
      <c r="AK347" s="486"/>
      <c r="AL347" s="486"/>
      <c r="AM347" s="487"/>
      <c r="AN347" s="527">
        <f t="shared" si="170"/>
        <v>1</v>
      </c>
      <c r="AO347" s="528"/>
      <c r="AP347" s="529"/>
      <c r="AQ347" s="26"/>
      <c r="AR347" s="26"/>
      <c r="AS347" s="26"/>
      <c r="AT347" s="469"/>
      <c r="AU347" s="469"/>
      <c r="AV347" s="469"/>
      <c r="AW347" s="469"/>
      <c r="AX347" s="27"/>
      <c r="AY347" s="27">
        <f t="shared" si="171"/>
        <v>0</v>
      </c>
      <c r="AZ347" s="27">
        <f t="shared" si="184"/>
        <v>0</v>
      </c>
      <c r="BA347" s="27">
        <f t="shared" si="185"/>
        <v>0</v>
      </c>
      <c r="BB347" s="27">
        <f t="shared" si="172"/>
        <v>0</v>
      </c>
      <c r="BC347" s="27">
        <f t="shared" si="173"/>
        <v>0</v>
      </c>
      <c r="BD347" s="27">
        <f t="shared" si="174"/>
        <v>78307.717235987409</v>
      </c>
      <c r="BE347" s="27">
        <f t="shared" si="175"/>
        <v>6377.9924450182334</v>
      </c>
      <c r="BF347" s="27">
        <f t="shared" si="176"/>
        <v>0</v>
      </c>
      <c r="BG347" s="27"/>
      <c r="BH347" s="27"/>
      <c r="BI347" s="65">
        <f>BI345</f>
        <v>1</v>
      </c>
      <c r="BJ347" s="66">
        <f>BJ345</f>
        <v>0.95</v>
      </c>
      <c r="BK347" s="59">
        <f>BK345</f>
        <v>1.1000000000000001</v>
      </c>
      <c r="BL347" s="66">
        <f>BL345</f>
        <v>1.27</v>
      </c>
      <c r="BM347" s="67">
        <f>BM345</f>
        <v>1.27</v>
      </c>
      <c r="BN347" s="61"/>
      <c r="BO347" s="61" t="str">
        <f t="shared" si="186"/>
        <v xml:space="preserve"> </v>
      </c>
      <c r="BP347" s="62" t="str">
        <f t="shared" si="177"/>
        <v xml:space="preserve"> </v>
      </c>
      <c r="BQ347" s="62" t="e">
        <f t="shared" si="178"/>
        <v>#VALUE!</v>
      </c>
      <c r="BR347" s="63">
        <f t="shared" si="179"/>
        <v>1</v>
      </c>
      <c r="BS347" s="64">
        <f t="shared" si="187"/>
        <v>1</v>
      </c>
      <c r="BT347" s="60">
        <f t="shared" si="180"/>
        <v>84685.709681005639</v>
      </c>
      <c r="BU347" s="33"/>
    </row>
    <row r="348" spans="2:73" s="22" customFormat="1" ht="13.5" x14ac:dyDescent="0.15">
      <c r="B348" s="563"/>
      <c r="C348" s="535">
        <v>328</v>
      </c>
      <c r="D348" s="536"/>
      <c r="E348" s="537">
        <f t="shared" si="165"/>
        <v>84685.709681005639</v>
      </c>
      <c r="F348" s="486"/>
      <c r="G348" s="486"/>
      <c r="H348" s="538"/>
      <c r="I348" s="485">
        <f t="shared" si="181"/>
        <v>78372.973667017388</v>
      </c>
      <c r="J348" s="486"/>
      <c r="K348" s="486"/>
      <c r="L348" s="538"/>
      <c r="M348" s="539">
        <f t="shared" si="182"/>
        <v>6312.7360139882439</v>
      </c>
      <c r="N348" s="539"/>
      <c r="O348" s="539"/>
      <c r="P348" s="539"/>
      <c r="Q348" s="121">
        <f t="shared" si="183"/>
        <v>7496910.2431188757</v>
      </c>
      <c r="R348" s="485"/>
      <c r="S348" s="530"/>
      <c r="T348" s="530"/>
      <c r="U348" s="531"/>
      <c r="V348" s="485"/>
      <c r="W348" s="530"/>
      <c r="X348" s="530"/>
      <c r="Y348" s="531"/>
      <c r="Z348" s="485"/>
      <c r="AA348" s="530"/>
      <c r="AB348" s="530"/>
      <c r="AC348" s="531"/>
      <c r="AD348" s="118">
        <f t="shared" si="190"/>
        <v>0</v>
      </c>
      <c r="AE348" s="532">
        <f t="shared" si="189"/>
        <v>5273823.0184887396</v>
      </c>
      <c r="AF348" s="533"/>
      <c r="AG348" s="533"/>
      <c r="AH348" s="534"/>
      <c r="AI348" s="485">
        <f t="shared" si="169"/>
        <v>7496910.2431188757</v>
      </c>
      <c r="AJ348" s="486"/>
      <c r="AK348" s="486"/>
      <c r="AL348" s="486"/>
      <c r="AM348" s="487"/>
      <c r="AN348" s="527">
        <f t="shared" si="170"/>
        <v>1</v>
      </c>
      <c r="AO348" s="528"/>
      <c r="AP348" s="529"/>
      <c r="AQ348" s="26"/>
      <c r="AR348" s="26"/>
      <c r="AS348" s="26"/>
      <c r="AT348" s="469"/>
      <c r="AU348" s="469"/>
      <c r="AV348" s="469"/>
      <c r="AW348" s="469"/>
      <c r="AX348" s="27"/>
      <c r="AY348" s="27">
        <f t="shared" si="171"/>
        <v>0</v>
      </c>
      <c r="AZ348" s="27">
        <f t="shared" si="184"/>
        <v>0</v>
      </c>
      <c r="BA348" s="27">
        <f t="shared" si="185"/>
        <v>0</v>
      </c>
      <c r="BB348" s="27">
        <f t="shared" si="172"/>
        <v>0</v>
      </c>
      <c r="BC348" s="27">
        <f t="shared" si="173"/>
        <v>0</v>
      </c>
      <c r="BD348" s="27">
        <f t="shared" si="174"/>
        <v>78372.973667017388</v>
      </c>
      <c r="BE348" s="27">
        <f t="shared" si="175"/>
        <v>6312.7360139882439</v>
      </c>
      <c r="BF348" s="27">
        <f t="shared" si="176"/>
        <v>0</v>
      </c>
      <c r="BG348" s="27"/>
      <c r="BH348" s="27"/>
      <c r="BI348" s="65">
        <f>BI345</f>
        <v>1</v>
      </c>
      <c r="BJ348" s="66">
        <f>BJ345</f>
        <v>0.95</v>
      </c>
      <c r="BK348" s="59">
        <f>BK345</f>
        <v>1.1000000000000001</v>
      </c>
      <c r="BL348" s="66">
        <f>BL345</f>
        <v>1.27</v>
      </c>
      <c r="BM348" s="67">
        <f>BM345</f>
        <v>1.27</v>
      </c>
      <c r="BN348" s="61"/>
      <c r="BO348" s="61" t="str">
        <f t="shared" si="186"/>
        <v xml:space="preserve"> </v>
      </c>
      <c r="BP348" s="62" t="str">
        <f t="shared" si="177"/>
        <v xml:space="preserve"> </v>
      </c>
      <c r="BQ348" s="62" t="e">
        <f t="shared" si="178"/>
        <v>#VALUE!</v>
      </c>
      <c r="BR348" s="63">
        <f t="shared" si="179"/>
        <v>1</v>
      </c>
      <c r="BS348" s="64">
        <f t="shared" si="187"/>
        <v>1</v>
      </c>
      <c r="BT348" s="60">
        <f t="shared" si="180"/>
        <v>84685.709681005639</v>
      </c>
      <c r="BU348" s="33"/>
    </row>
    <row r="349" spans="2:73" s="22" customFormat="1" ht="13.5" x14ac:dyDescent="0.15">
      <c r="B349" s="563"/>
      <c r="C349" s="535">
        <v>329</v>
      </c>
      <c r="D349" s="536"/>
      <c r="E349" s="537">
        <f t="shared" si="165"/>
        <v>84685.709681005639</v>
      </c>
      <c r="F349" s="486"/>
      <c r="G349" s="486"/>
      <c r="H349" s="538"/>
      <c r="I349" s="485">
        <f t="shared" si="181"/>
        <v>78438.284478406582</v>
      </c>
      <c r="J349" s="486"/>
      <c r="K349" s="486"/>
      <c r="L349" s="538"/>
      <c r="M349" s="539">
        <f t="shared" si="182"/>
        <v>6247.4252025990636</v>
      </c>
      <c r="N349" s="539"/>
      <c r="O349" s="539"/>
      <c r="P349" s="539"/>
      <c r="Q349" s="121">
        <f t="shared" si="183"/>
        <v>7418471.9586404692</v>
      </c>
      <c r="R349" s="485"/>
      <c r="S349" s="530"/>
      <c r="T349" s="530"/>
      <c r="U349" s="531"/>
      <c r="V349" s="485"/>
      <c r="W349" s="530"/>
      <c r="X349" s="530"/>
      <c r="Y349" s="531"/>
      <c r="Z349" s="485"/>
      <c r="AA349" s="530"/>
      <c r="AB349" s="530"/>
      <c r="AC349" s="531"/>
      <c r="AD349" s="118">
        <f t="shared" si="190"/>
        <v>0</v>
      </c>
      <c r="AE349" s="532">
        <f t="shared" si="189"/>
        <v>5280070.4436913384</v>
      </c>
      <c r="AF349" s="533"/>
      <c r="AG349" s="533"/>
      <c r="AH349" s="534"/>
      <c r="AI349" s="485">
        <f t="shared" si="169"/>
        <v>7418471.9586404692</v>
      </c>
      <c r="AJ349" s="486"/>
      <c r="AK349" s="486"/>
      <c r="AL349" s="486"/>
      <c r="AM349" s="487"/>
      <c r="AN349" s="527">
        <f t="shared" si="170"/>
        <v>1</v>
      </c>
      <c r="AO349" s="528"/>
      <c r="AP349" s="529"/>
      <c r="AQ349" s="26"/>
      <c r="AR349" s="26"/>
      <c r="AS349" s="26"/>
      <c r="AT349" s="469"/>
      <c r="AU349" s="469"/>
      <c r="AV349" s="469"/>
      <c r="AW349" s="469"/>
      <c r="AX349" s="27"/>
      <c r="AY349" s="27">
        <f t="shared" si="171"/>
        <v>0</v>
      </c>
      <c r="AZ349" s="27">
        <f t="shared" si="184"/>
        <v>0</v>
      </c>
      <c r="BA349" s="27">
        <f t="shared" si="185"/>
        <v>0</v>
      </c>
      <c r="BB349" s="27">
        <f t="shared" si="172"/>
        <v>0</v>
      </c>
      <c r="BC349" s="27">
        <f t="shared" si="173"/>
        <v>0</v>
      </c>
      <c r="BD349" s="27">
        <f t="shared" si="174"/>
        <v>78438.284478406582</v>
      </c>
      <c r="BE349" s="27">
        <f t="shared" si="175"/>
        <v>6247.4252025990636</v>
      </c>
      <c r="BF349" s="27">
        <f t="shared" si="176"/>
        <v>0</v>
      </c>
      <c r="BG349" s="27"/>
      <c r="BH349" s="27"/>
      <c r="BI349" s="65">
        <f>BI345</f>
        <v>1</v>
      </c>
      <c r="BJ349" s="66">
        <f>BJ345</f>
        <v>0.95</v>
      </c>
      <c r="BK349" s="59">
        <f>BK345</f>
        <v>1.1000000000000001</v>
      </c>
      <c r="BL349" s="66">
        <f>BL345</f>
        <v>1.27</v>
      </c>
      <c r="BM349" s="67">
        <f>BM345</f>
        <v>1.27</v>
      </c>
      <c r="BN349" s="61"/>
      <c r="BO349" s="61" t="str">
        <f t="shared" si="186"/>
        <v xml:space="preserve"> </v>
      </c>
      <c r="BP349" s="62" t="str">
        <f t="shared" si="177"/>
        <v xml:space="preserve"> </v>
      </c>
      <c r="BQ349" s="62" t="e">
        <f t="shared" si="178"/>
        <v>#VALUE!</v>
      </c>
      <c r="BR349" s="63">
        <f t="shared" si="179"/>
        <v>1</v>
      </c>
      <c r="BS349" s="64">
        <f t="shared" si="187"/>
        <v>1</v>
      </c>
      <c r="BT349" s="60">
        <f t="shared" si="180"/>
        <v>84685.709681005639</v>
      </c>
      <c r="BU349" s="33"/>
    </row>
    <row r="350" spans="2:73" s="22" customFormat="1" ht="13.5" x14ac:dyDescent="0.15">
      <c r="B350" s="563"/>
      <c r="C350" s="535">
        <v>330</v>
      </c>
      <c r="D350" s="536"/>
      <c r="E350" s="537">
        <f t="shared" si="165"/>
        <v>84685.709681005639</v>
      </c>
      <c r="F350" s="486"/>
      <c r="G350" s="486"/>
      <c r="H350" s="538"/>
      <c r="I350" s="485">
        <f t="shared" si="181"/>
        <v>78503.649715471911</v>
      </c>
      <c r="J350" s="486"/>
      <c r="K350" s="486"/>
      <c r="L350" s="538"/>
      <c r="M350" s="539">
        <f t="shared" si="182"/>
        <v>6182.0599655337246</v>
      </c>
      <c r="N350" s="539"/>
      <c r="O350" s="539"/>
      <c r="P350" s="539"/>
      <c r="Q350" s="121">
        <f t="shared" si="183"/>
        <v>7339968.3089249972</v>
      </c>
      <c r="R350" s="559">
        <f>IF((AD344-V344)&lt;0,AD344+Z350,IF(AD344-V344&lt;V344,AD344+Z350,R344))</f>
        <v>0</v>
      </c>
      <c r="S350" s="560"/>
      <c r="T350" s="560"/>
      <c r="U350" s="561"/>
      <c r="V350" s="485">
        <f>IF((AD344-V344)&lt;0,AD344,IF((AD344-V344)&gt;=0,R350-Z350))</f>
        <v>0</v>
      </c>
      <c r="W350" s="530"/>
      <c r="X350" s="530"/>
      <c r="Y350" s="531"/>
      <c r="Z350" s="485">
        <f>IF(AD344&gt;0,AD344*AN350/100/2,0)</f>
        <v>0</v>
      </c>
      <c r="AA350" s="530"/>
      <c r="AB350" s="530"/>
      <c r="AC350" s="531"/>
      <c r="AD350" s="118">
        <f t="shared" si="190"/>
        <v>0</v>
      </c>
      <c r="AE350" s="532">
        <f t="shared" si="189"/>
        <v>5286252.5036568725</v>
      </c>
      <c r="AF350" s="533"/>
      <c r="AG350" s="533"/>
      <c r="AH350" s="534"/>
      <c r="AI350" s="485">
        <f t="shared" si="169"/>
        <v>7339968.3089249972</v>
      </c>
      <c r="AJ350" s="486"/>
      <c r="AK350" s="486"/>
      <c r="AL350" s="486"/>
      <c r="AM350" s="487"/>
      <c r="AN350" s="527">
        <f t="shared" si="170"/>
        <v>1</v>
      </c>
      <c r="AO350" s="528"/>
      <c r="AP350" s="529"/>
      <c r="AQ350" s="26"/>
      <c r="AR350" s="26"/>
      <c r="AS350" s="26"/>
      <c r="AT350" s="469"/>
      <c r="AU350" s="469"/>
      <c r="AV350" s="469"/>
      <c r="AW350" s="469"/>
      <c r="AX350" s="27"/>
      <c r="AY350" s="27">
        <f t="shared" si="171"/>
        <v>0</v>
      </c>
      <c r="AZ350" s="27">
        <f t="shared" si="184"/>
        <v>0</v>
      </c>
      <c r="BA350" s="27">
        <f t="shared" si="185"/>
        <v>0</v>
      </c>
      <c r="BB350" s="27">
        <f t="shared" si="172"/>
        <v>0</v>
      </c>
      <c r="BC350" s="27">
        <f t="shared" si="173"/>
        <v>0</v>
      </c>
      <c r="BD350" s="27">
        <f t="shared" si="174"/>
        <v>78503.649715471911</v>
      </c>
      <c r="BE350" s="27">
        <f t="shared" si="175"/>
        <v>6182.0599655337246</v>
      </c>
      <c r="BF350" s="27">
        <f t="shared" si="176"/>
        <v>0</v>
      </c>
      <c r="BG350" s="27"/>
      <c r="BH350" s="27"/>
      <c r="BI350" s="65">
        <f>BI345</f>
        <v>1</v>
      </c>
      <c r="BJ350" s="66">
        <f>BJ345</f>
        <v>0.95</v>
      </c>
      <c r="BK350" s="59">
        <f>BK345</f>
        <v>1.1000000000000001</v>
      </c>
      <c r="BL350" s="66">
        <f>BL345</f>
        <v>1.27</v>
      </c>
      <c r="BM350" s="67">
        <f>BM345</f>
        <v>1.27</v>
      </c>
      <c r="BN350" s="61"/>
      <c r="BO350" s="61" t="str">
        <f t="shared" si="186"/>
        <v xml:space="preserve"> </v>
      </c>
      <c r="BP350" s="62" t="str">
        <f t="shared" si="177"/>
        <v xml:space="preserve"> </v>
      </c>
      <c r="BQ350" s="62" t="e">
        <f t="shared" si="178"/>
        <v>#VALUE!</v>
      </c>
      <c r="BR350" s="63">
        <f t="shared" si="179"/>
        <v>1</v>
      </c>
      <c r="BS350" s="64">
        <f t="shared" si="187"/>
        <v>1</v>
      </c>
      <c r="BT350" s="60">
        <f t="shared" si="180"/>
        <v>84685.709681005639</v>
      </c>
      <c r="BU350" s="33"/>
    </row>
    <row r="351" spans="2:73" s="22" customFormat="1" ht="13.5" x14ac:dyDescent="0.15">
      <c r="B351" s="563"/>
      <c r="C351" s="535">
        <v>331</v>
      </c>
      <c r="D351" s="536"/>
      <c r="E351" s="537">
        <f t="shared" si="165"/>
        <v>84685.709681005639</v>
      </c>
      <c r="F351" s="486"/>
      <c r="G351" s="486"/>
      <c r="H351" s="538"/>
      <c r="I351" s="485">
        <f t="shared" si="181"/>
        <v>78569.069423568144</v>
      </c>
      <c r="J351" s="486"/>
      <c r="K351" s="486"/>
      <c r="L351" s="538"/>
      <c r="M351" s="539">
        <f t="shared" si="182"/>
        <v>6116.6402574374979</v>
      </c>
      <c r="N351" s="539"/>
      <c r="O351" s="539"/>
      <c r="P351" s="539"/>
      <c r="Q351" s="121">
        <f t="shared" si="183"/>
        <v>7261399.2395014288</v>
      </c>
      <c r="R351" s="485"/>
      <c r="S351" s="530"/>
      <c r="T351" s="530"/>
      <c r="U351" s="531"/>
      <c r="V351" s="485"/>
      <c r="W351" s="530"/>
      <c r="X351" s="530"/>
      <c r="Y351" s="531"/>
      <c r="Z351" s="485"/>
      <c r="AA351" s="530"/>
      <c r="AB351" s="530"/>
      <c r="AC351" s="531"/>
      <c r="AD351" s="118">
        <f t="shared" si="190"/>
        <v>0</v>
      </c>
      <c r="AE351" s="532">
        <f t="shared" si="189"/>
        <v>5292369.1439143103</v>
      </c>
      <c r="AF351" s="533"/>
      <c r="AG351" s="533"/>
      <c r="AH351" s="534"/>
      <c r="AI351" s="485">
        <f t="shared" si="169"/>
        <v>7261399.2395014288</v>
      </c>
      <c r="AJ351" s="486"/>
      <c r="AK351" s="486"/>
      <c r="AL351" s="486"/>
      <c r="AM351" s="487"/>
      <c r="AN351" s="527">
        <f t="shared" si="170"/>
        <v>1</v>
      </c>
      <c r="AO351" s="528"/>
      <c r="AP351" s="529"/>
      <c r="AQ351" s="26"/>
      <c r="AR351" s="26"/>
      <c r="AS351" s="26"/>
      <c r="AT351" s="469"/>
      <c r="AU351" s="469"/>
      <c r="AV351" s="469"/>
      <c r="AW351" s="469"/>
      <c r="AX351" s="27"/>
      <c r="AY351" s="27">
        <f t="shared" si="171"/>
        <v>0</v>
      </c>
      <c r="AZ351" s="27">
        <f t="shared" si="184"/>
        <v>0</v>
      </c>
      <c r="BA351" s="27">
        <f t="shared" si="185"/>
        <v>0</v>
      </c>
      <c r="BB351" s="27">
        <f t="shared" si="172"/>
        <v>0</v>
      </c>
      <c r="BC351" s="27">
        <f t="shared" si="173"/>
        <v>0</v>
      </c>
      <c r="BD351" s="27">
        <f t="shared" si="174"/>
        <v>78569.069423568144</v>
      </c>
      <c r="BE351" s="27">
        <f t="shared" si="175"/>
        <v>6116.6402574374979</v>
      </c>
      <c r="BF351" s="27">
        <f t="shared" si="176"/>
        <v>0</v>
      </c>
      <c r="BG351" s="27"/>
      <c r="BH351" s="27"/>
      <c r="BI351" s="72">
        <f t="shared" ref="BI351:BL351" si="191">BI345</f>
        <v>1</v>
      </c>
      <c r="BJ351" s="72">
        <f t="shared" si="191"/>
        <v>0.95</v>
      </c>
      <c r="BK351" s="72">
        <f t="shared" si="191"/>
        <v>1.1000000000000001</v>
      </c>
      <c r="BL351" s="72">
        <f t="shared" si="191"/>
        <v>1.27</v>
      </c>
      <c r="BM351" s="73">
        <f>BM345</f>
        <v>1.27</v>
      </c>
      <c r="BN351" s="61"/>
      <c r="BO351" s="61" t="str">
        <f t="shared" si="186"/>
        <v xml:space="preserve"> </v>
      </c>
      <c r="BP351" s="62" t="str">
        <f t="shared" si="177"/>
        <v xml:space="preserve"> </v>
      </c>
      <c r="BQ351" s="62" t="e">
        <f t="shared" si="178"/>
        <v>#VALUE!</v>
      </c>
      <c r="BR351" s="63">
        <f t="shared" si="179"/>
        <v>1</v>
      </c>
      <c r="BS351" s="64">
        <f t="shared" si="187"/>
        <v>1</v>
      </c>
      <c r="BT351" s="60">
        <f t="shared" si="180"/>
        <v>84685.709681005639</v>
      </c>
      <c r="BU351" s="33"/>
    </row>
    <row r="352" spans="2:73" s="22" customFormat="1" ht="13.5" x14ac:dyDescent="0.15">
      <c r="B352" s="563"/>
      <c r="C352" s="535">
        <v>332</v>
      </c>
      <c r="D352" s="536"/>
      <c r="E352" s="537">
        <f t="shared" si="165"/>
        <v>84685.709681005639</v>
      </c>
      <c r="F352" s="486"/>
      <c r="G352" s="486"/>
      <c r="H352" s="538"/>
      <c r="I352" s="485">
        <f t="shared" si="181"/>
        <v>78634.543648087783</v>
      </c>
      <c r="J352" s="486"/>
      <c r="K352" s="486"/>
      <c r="L352" s="538"/>
      <c r="M352" s="539">
        <f t="shared" si="182"/>
        <v>6051.1660329178567</v>
      </c>
      <c r="N352" s="539"/>
      <c r="O352" s="539"/>
      <c r="P352" s="539"/>
      <c r="Q352" s="121">
        <f t="shared" si="183"/>
        <v>7182764.6958533414</v>
      </c>
      <c r="R352" s="485"/>
      <c r="S352" s="530"/>
      <c r="T352" s="530"/>
      <c r="U352" s="531"/>
      <c r="V352" s="485"/>
      <c r="W352" s="530"/>
      <c r="X352" s="530"/>
      <c r="Y352" s="531"/>
      <c r="Z352" s="485"/>
      <c r="AA352" s="530"/>
      <c r="AB352" s="530"/>
      <c r="AC352" s="531"/>
      <c r="AD352" s="118">
        <f t="shared" si="190"/>
        <v>0</v>
      </c>
      <c r="AE352" s="532">
        <f t="shared" si="189"/>
        <v>5298420.3099472281</v>
      </c>
      <c r="AF352" s="533"/>
      <c r="AG352" s="533"/>
      <c r="AH352" s="534"/>
      <c r="AI352" s="485">
        <f t="shared" si="169"/>
        <v>7182764.6958533414</v>
      </c>
      <c r="AJ352" s="486"/>
      <c r="AK352" s="486"/>
      <c r="AL352" s="486"/>
      <c r="AM352" s="487"/>
      <c r="AN352" s="527">
        <f t="shared" si="170"/>
        <v>1</v>
      </c>
      <c r="AO352" s="528"/>
      <c r="AP352" s="529"/>
      <c r="AQ352" s="26"/>
      <c r="AR352" s="26"/>
      <c r="AS352" s="26"/>
      <c r="AT352" s="469"/>
      <c r="AU352" s="469"/>
      <c r="AV352" s="469"/>
      <c r="AW352" s="469"/>
      <c r="AX352" s="27"/>
      <c r="AY352" s="27">
        <f t="shared" si="171"/>
        <v>0</v>
      </c>
      <c r="AZ352" s="27">
        <f t="shared" si="184"/>
        <v>0</v>
      </c>
      <c r="BA352" s="27">
        <f t="shared" si="185"/>
        <v>0</v>
      </c>
      <c r="BB352" s="27">
        <f t="shared" si="172"/>
        <v>0</v>
      </c>
      <c r="BC352" s="27">
        <f t="shared" si="173"/>
        <v>0</v>
      </c>
      <c r="BD352" s="27">
        <f t="shared" si="174"/>
        <v>78634.543648087783</v>
      </c>
      <c r="BE352" s="27">
        <f t="shared" si="175"/>
        <v>6051.1660329178567</v>
      </c>
      <c r="BF352" s="27">
        <f t="shared" si="176"/>
        <v>0</v>
      </c>
      <c r="BG352" s="27"/>
      <c r="BH352" s="27"/>
      <c r="BI352" s="65">
        <f>BI351</f>
        <v>1</v>
      </c>
      <c r="BJ352" s="66">
        <f>BJ351</f>
        <v>0.95</v>
      </c>
      <c r="BK352" s="59">
        <f>BK351</f>
        <v>1.1000000000000001</v>
      </c>
      <c r="BL352" s="66">
        <f>BL351</f>
        <v>1.27</v>
      </c>
      <c r="BM352" s="67">
        <f>BM351</f>
        <v>1.27</v>
      </c>
      <c r="BN352" s="61"/>
      <c r="BO352" s="61" t="str">
        <f t="shared" si="186"/>
        <v xml:space="preserve"> </v>
      </c>
      <c r="BP352" s="62" t="str">
        <f t="shared" si="177"/>
        <v xml:space="preserve"> </v>
      </c>
      <c r="BQ352" s="62" t="e">
        <f t="shared" si="178"/>
        <v>#VALUE!</v>
      </c>
      <c r="BR352" s="63">
        <f t="shared" si="179"/>
        <v>1</v>
      </c>
      <c r="BS352" s="64">
        <f t="shared" si="187"/>
        <v>1</v>
      </c>
      <c r="BT352" s="60">
        <f t="shared" si="180"/>
        <v>84685.709681005639</v>
      </c>
      <c r="BU352" s="33"/>
    </row>
    <row r="353" spans="2:73" s="22" customFormat="1" ht="13.5" x14ac:dyDescent="0.15">
      <c r="B353" s="563"/>
      <c r="C353" s="535">
        <v>333</v>
      </c>
      <c r="D353" s="536"/>
      <c r="E353" s="537">
        <f t="shared" si="165"/>
        <v>84685.709681005639</v>
      </c>
      <c r="F353" s="486"/>
      <c r="G353" s="486"/>
      <c r="H353" s="538"/>
      <c r="I353" s="485">
        <f t="shared" si="181"/>
        <v>78700.072434461181</v>
      </c>
      <c r="J353" s="486"/>
      <c r="K353" s="486"/>
      <c r="L353" s="538"/>
      <c r="M353" s="539">
        <f t="shared" si="182"/>
        <v>5985.637246544451</v>
      </c>
      <c r="N353" s="539"/>
      <c r="O353" s="539"/>
      <c r="P353" s="539"/>
      <c r="Q353" s="121">
        <f t="shared" si="183"/>
        <v>7104064.6234188806</v>
      </c>
      <c r="R353" s="485"/>
      <c r="S353" s="530"/>
      <c r="T353" s="530"/>
      <c r="U353" s="531"/>
      <c r="V353" s="485"/>
      <c r="W353" s="530"/>
      <c r="X353" s="530"/>
      <c r="Y353" s="531"/>
      <c r="Z353" s="485"/>
      <c r="AA353" s="530"/>
      <c r="AB353" s="530"/>
      <c r="AC353" s="531"/>
      <c r="AD353" s="118">
        <f t="shared" si="190"/>
        <v>0</v>
      </c>
      <c r="AE353" s="532">
        <f t="shared" si="189"/>
        <v>5304405.9471937725</v>
      </c>
      <c r="AF353" s="533"/>
      <c r="AG353" s="533"/>
      <c r="AH353" s="534"/>
      <c r="AI353" s="485">
        <f t="shared" si="169"/>
        <v>7104064.6234188806</v>
      </c>
      <c r="AJ353" s="486"/>
      <c r="AK353" s="486"/>
      <c r="AL353" s="486"/>
      <c r="AM353" s="487"/>
      <c r="AN353" s="527">
        <f t="shared" si="170"/>
        <v>1</v>
      </c>
      <c r="AO353" s="528"/>
      <c r="AP353" s="529"/>
      <c r="AQ353" s="26"/>
      <c r="AR353" s="26"/>
      <c r="AS353" s="26"/>
      <c r="AT353" s="469"/>
      <c r="AU353" s="469"/>
      <c r="AV353" s="469"/>
      <c r="AW353" s="469"/>
      <c r="AX353" s="27"/>
      <c r="AY353" s="27">
        <f t="shared" si="171"/>
        <v>0</v>
      </c>
      <c r="AZ353" s="27">
        <f t="shared" si="184"/>
        <v>0</v>
      </c>
      <c r="BA353" s="27">
        <f t="shared" si="185"/>
        <v>0</v>
      </c>
      <c r="BB353" s="27">
        <f t="shared" si="172"/>
        <v>0</v>
      </c>
      <c r="BC353" s="27">
        <f t="shared" si="173"/>
        <v>0</v>
      </c>
      <c r="BD353" s="27">
        <f t="shared" si="174"/>
        <v>78700.072434461181</v>
      </c>
      <c r="BE353" s="27">
        <f t="shared" si="175"/>
        <v>5985.637246544451</v>
      </c>
      <c r="BF353" s="27">
        <f t="shared" si="176"/>
        <v>0</v>
      </c>
      <c r="BG353" s="27"/>
      <c r="BH353" s="27"/>
      <c r="BI353" s="65">
        <f>BI351</f>
        <v>1</v>
      </c>
      <c r="BJ353" s="66">
        <f>BJ351</f>
        <v>0.95</v>
      </c>
      <c r="BK353" s="59">
        <f>BK351</f>
        <v>1.1000000000000001</v>
      </c>
      <c r="BL353" s="66">
        <f>BL351</f>
        <v>1.27</v>
      </c>
      <c r="BM353" s="67">
        <f>BM351</f>
        <v>1.27</v>
      </c>
      <c r="BN353" s="61"/>
      <c r="BO353" s="61" t="str">
        <f t="shared" si="186"/>
        <v xml:space="preserve"> </v>
      </c>
      <c r="BP353" s="62" t="str">
        <f t="shared" si="177"/>
        <v xml:space="preserve"> </v>
      </c>
      <c r="BQ353" s="62" t="e">
        <f t="shared" si="178"/>
        <v>#VALUE!</v>
      </c>
      <c r="BR353" s="63">
        <f t="shared" si="179"/>
        <v>1</v>
      </c>
      <c r="BS353" s="64">
        <f t="shared" si="187"/>
        <v>1</v>
      </c>
      <c r="BT353" s="60">
        <f t="shared" si="180"/>
        <v>84685.709681005639</v>
      </c>
      <c r="BU353" s="33"/>
    </row>
    <row r="354" spans="2:73" s="22" customFormat="1" ht="13.5" x14ac:dyDescent="0.15">
      <c r="B354" s="563"/>
      <c r="C354" s="535">
        <v>334</v>
      </c>
      <c r="D354" s="536"/>
      <c r="E354" s="537">
        <f t="shared" ref="E354:E380" si="192">IF(Q353=0,0,IF(Q353&lt;E353,Q353+M354,E353))</f>
        <v>84685.709681005639</v>
      </c>
      <c r="F354" s="486"/>
      <c r="G354" s="486"/>
      <c r="H354" s="538"/>
      <c r="I354" s="485">
        <f t="shared" si="181"/>
        <v>78765.655828156567</v>
      </c>
      <c r="J354" s="486"/>
      <c r="K354" s="486"/>
      <c r="L354" s="538"/>
      <c r="M354" s="539">
        <f t="shared" si="182"/>
        <v>5920.0538528490679</v>
      </c>
      <c r="N354" s="539"/>
      <c r="O354" s="539"/>
      <c r="P354" s="539"/>
      <c r="Q354" s="121">
        <f t="shared" si="183"/>
        <v>7025298.9675907241</v>
      </c>
      <c r="R354" s="485"/>
      <c r="S354" s="530"/>
      <c r="T354" s="530"/>
      <c r="U354" s="531"/>
      <c r="V354" s="485"/>
      <c r="W354" s="530"/>
      <c r="X354" s="530"/>
      <c r="Y354" s="531"/>
      <c r="Z354" s="485"/>
      <c r="AA354" s="530"/>
      <c r="AB354" s="530"/>
      <c r="AC354" s="531"/>
      <c r="AD354" s="118">
        <f t="shared" si="190"/>
        <v>0</v>
      </c>
      <c r="AE354" s="532">
        <f t="shared" si="189"/>
        <v>5310326.0010466212</v>
      </c>
      <c r="AF354" s="533"/>
      <c r="AG354" s="533"/>
      <c r="AH354" s="534"/>
      <c r="AI354" s="485">
        <f t="shared" si="169"/>
        <v>7025298.9675907241</v>
      </c>
      <c r="AJ354" s="486"/>
      <c r="AK354" s="486"/>
      <c r="AL354" s="486"/>
      <c r="AM354" s="487"/>
      <c r="AN354" s="527">
        <f t="shared" si="170"/>
        <v>1</v>
      </c>
      <c r="AO354" s="528"/>
      <c r="AP354" s="529"/>
      <c r="AQ354" s="26"/>
      <c r="AR354" s="26"/>
      <c r="AS354" s="26"/>
      <c r="AT354" s="469"/>
      <c r="AU354" s="469"/>
      <c r="AV354" s="469"/>
      <c r="AW354" s="469"/>
      <c r="AX354" s="27"/>
      <c r="AY354" s="27">
        <f t="shared" si="171"/>
        <v>0</v>
      </c>
      <c r="AZ354" s="27">
        <f t="shared" si="184"/>
        <v>0</v>
      </c>
      <c r="BA354" s="27">
        <f t="shared" si="185"/>
        <v>0</v>
      </c>
      <c r="BB354" s="27">
        <f t="shared" si="172"/>
        <v>0</v>
      </c>
      <c r="BC354" s="27">
        <f t="shared" si="173"/>
        <v>0</v>
      </c>
      <c r="BD354" s="27">
        <f t="shared" si="174"/>
        <v>78765.655828156567</v>
      </c>
      <c r="BE354" s="27">
        <f t="shared" si="175"/>
        <v>5920.0538528490679</v>
      </c>
      <c r="BF354" s="27">
        <f t="shared" si="176"/>
        <v>0</v>
      </c>
      <c r="BG354" s="27"/>
      <c r="BH354" s="27"/>
      <c r="BI354" s="65">
        <f>BI351</f>
        <v>1</v>
      </c>
      <c r="BJ354" s="66">
        <f>BJ351</f>
        <v>0.95</v>
      </c>
      <c r="BK354" s="59">
        <f>BK351</f>
        <v>1.1000000000000001</v>
      </c>
      <c r="BL354" s="66">
        <f>BL351</f>
        <v>1.27</v>
      </c>
      <c r="BM354" s="67">
        <f>BM351</f>
        <v>1.27</v>
      </c>
      <c r="BN354" s="61"/>
      <c r="BO354" s="61" t="str">
        <f t="shared" si="186"/>
        <v xml:space="preserve"> </v>
      </c>
      <c r="BP354" s="62" t="str">
        <f t="shared" si="177"/>
        <v xml:space="preserve"> </v>
      </c>
      <c r="BQ354" s="62" t="e">
        <f t="shared" si="178"/>
        <v>#VALUE!</v>
      </c>
      <c r="BR354" s="63">
        <f t="shared" si="179"/>
        <v>1</v>
      </c>
      <c r="BS354" s="64">
        <f t="shared" si="187"/>
        <v>1</v>
      </c>
      <c r="BT354" s="60">
        <f t="shared" si="180"/>
        <v>84685.709681005639</v>
      </c>
      <c r="BU354" s="33"/>
    </row>
    <row r="355" spans="2:73" s="22" customFormat="1" ht="13.5" x14ac:dyDescent="0.15">
      <c r="B355" s="563"/>
      <c r="C355" s="535">
        <v>335</v>
      </c>
      <c r="D355" s="536"/>
      <c r="E355" s="537">
        <f t="shared" si="192"/>
        <v>84685.709681005639</v>
      </c>
      <c r="F355" s="486"/>
      <c r="G355" s="486"/>
      <c r="H355" s="538"/>
      <c r="I355" s="485">
        <f t="shared" si="181"/>
        <v>78831.293874680036</v>
      </c>
      <c r="J355" s="486"/>
      <c r="K355" s="486"/>
      <c r="L355" s="538"/>
      <c r="M355" s="539">
        <f t="shared" si="182"/>
        <v>5854.4158063256036</v>
      </c>
      <c r="N355" s="539"/>
      <c r="O355" s="539"/>
      <c r="P355" s="539"/>
      <c r="Q355" s="121">
        <f t="shared" si="183"/>
        <v>6946467.6737160441</v>
      </c>
      <c r="R355" s="485"/>
      <c r="S355" s="530"/>
      <c r="T355" s="530"/>
      <c r="U355" s="531"/>
      <c r="V355" s="485"/>
      <c r="W355" s="530"/>
      <c r="X355" s="530"/>
      <c r="Y355" s="531"/>
      <c r="Z355" s="485"/>
      <c r="AA355" s="530"/>
      <c r="AB355" s="530"/>
      <c r="AC355" s="531"/>
      <c r="AD355" s="118">
        <f t="shared" si="190"/>
        <v>0</v>
      </c>
      <c r="AE355" s="532">
        <f t="shared" si="189"/>
        <v>5316180.4168529464</v>
      </c>
      <c r="AF355" s="533"/>
      <c r="AG355" s="533"/>
      <c r="AH355" s="534"/>
      <c r="AI355" s="485">
        <f t="shared" si="169"/>
        <v>6946467.6737160441</v>
      </c>
      <c r="AJ355" s="486"/>
      <c r="AK355" s="486"/>
      <c r="AL355" s="486"/>
      <c r="AM355" s="487"/>
      <c r="AN355" s="527">
        <f t="shared" si="170"/>
        <v>1</v>
      </c>
      <c r="AO355" s="528"/>
      <c r="AP355" s="529"/>
      <c r="AQ355" s="26"/>
      <c r="AR355" s="26"/>
      <c r="AS355" s="26"/>
      <c r="AT355" s="469"/>
      <c r="AU355" s="469"/>
      <c r="AV355" s="469"/>
      <c r="AW355" s="469"/>
      <c r="AX355" s="27"/>
      <c r="AY355" s="27">
        <f t="shared" si="171"/>
        <v>0</v>
      </c>
      <c r="AZ355" s="27">
        <f t="shared" si="184"/>
        <v>0</v>
      </c>
      <c r="BA355" s="27">
        <f t="shared" si="185"/>
        <v>0</v>
      </c>
      <c r="BB355" s="27">
        <f t="shared" si="172"/>
        <v>0</v>
      </c>
      <c r="BC355" s="27">
        <f t="shared" si="173"/>
        <v>0</v>
      </c>
      <c r="BD355" s="27">
        <f t="shared" si="174"/>
        <v>78831.293874680036</v>
      </c>
      <c r="BE355" s="27">
        <f t="shared" si="175"/>
        <v>5854.4158063256036</v>
      </c>
      <c r="BF355" s="27">
        <f t="shared" si="176"/>
        <v>0</v>
      </c>
      <c r="BG355" s="27"/>
      <c r="BH355" s="27"/>
      <c r="BI355" s="65">
        <f>BI351</f>
        <v>1</v>
      </c>
      <c r="BJ355" s="66">
        <f>BJ351</f>
        <v>0.95</v>
      </c>
      <c r="BK355" s="59">
        <f>BK351</f>
        <v>1.1000000000000001</v>
      </c>
      <c r="BL355" s="66">
        <f>BL351</f>
        <v>1.27</v>
      </c>
      <c r="BM355" s="67">
        <f>BM351</f>
        <v>1.27</v>
      </c>
      <c r="BN355" s="61"/>
      <c r="BO355" s="61" t="str">
        <f t="shared" si="186"/>
        <v xml:space="preserve"> </v>
      </c>
      <c r="BP355" s="62" t="str">
        <f t="shared" si="177"/>
        <v xml:space="preserve"> </v>
      </c>
      <c r="BQ355" s="62" t="e">
        <f t="shared" si="178"/>
        <v>#VALUE!</v>
      </c>
      <c r="BR355" s="63">
        <f t="shared" si="179"/>
        <v>1</v>
      </c>
      <c r="BS355" s="64">
        <f t="shared" si="187"/>
        <v>1</v>
      </c>
      <c r="BT355" s="60">
        <f t="shared" si="180"/>
        <v>84685.709681005639</v>
      </c>
      <c r="BU355" s="33"/>
    </row>
    <row r="356" spans="2:73" s="22" customFormat="1" ht="13.5" x14ac:dyDescent="0.15">
      <c r="B356" s="564"/>
      <c r="C356" s="518">
        <v>336</v>
      </c>
      <c r="D356" s="519"/>
      <c r="E356" s="520">
        <f t="shared" si="192"/>
        <v>84685.709681005639</v>
      </c>
      <c r="F356" s="521"/>
      <c r="G356" s="521"/>
      <c r="H356" s="522"/>
      <c r="I356" s="509">
        <f t="shared" si="181"/>
        <v>78896.986619575604</v>
      </c>
      <c r="J356" s="521"/>
      <c r="K356" s="521"/>
      <c r="L356" s="522"/>
      <c r="M356" s="523">
        <f t="shared" si="182"/>
        <v>5788.7230614300361</v>
      </c>
      <c r="N356" s="523"/>
      <c r="O356" s="523"/>
      <c r="P356" s="523"/>
      <c r="Q356" s="123">
        <f t="shared" si="183"/>
        <v>6867570.6870964682</v>
      </c>
      <c r="R356" s="509">
        <f>IF((AD350-V350)&lt;0,AD350+Z356,IF(AD350-V350&lt;V350,AD350+Z356,R350))</f>
        <v>0</v>
      </c>
      <c r="S356" s="510"/>
      <c r="T356" s="510"/>
      <c r="U356" s="511"/>
      <c r="V356" s="509">
        <f>IF((AD350-V350)&lt;0,AD350,IF((AD350-V350)&gt;=0,R356-Z356))</f>
        <v>0</v>
      </c>
      <c r="W356" s="510"/>
      <c r="X356" s="510"/>
      <c r="Y356" s="511"/>
      <c r="Z356" s="509">
        <f>IF(AD350&gt;0,AD350*AN356/100/2,0)</f>
        <v>0</v>
      </c>
      <c r="AA356" s="510"/>
      <c r="AB356" s="510"/>
      <c r="AC356" s="511"/>
      <c r="AD356" s="122">
        <f t="shared" si="190"/>
        <v>0</v>
      </c>
      <c r="AE356" s="512">
        <f t="shared" si="189"/>
        <v>5321969.1399143767</v>
      </c>
      <c r="AF356" s="513"/>
      <c r="AG356" s="513"/>
      <c r="AH356" s="514"/>
      <c r="AI356" s="485">
        <f t="shared" si="169"/>
        <v>6867570.6870964682</v>
      </c>
      <c r="AJ356" s="486"/>
      <c r="AK356" s="486"/>
      <c r="AL356" s="486"/>
      <c r="AM356" s="487"/>
      <c r="AN356" s="515">
        <f t="shared" si="170"/>
        <v>1</v>
      </c>
      <c r="AO356" s="516"/>
      <c r="AP356" s="517"/>
      <c r="AQ356" s="25"/>
      <c r="AR356" s="25"/>
      <c r="AS356" s="25"/>
      <c r="AT356" s="469"/>
      <c r="AU356" s="469"/>
      <c r="AV356" s="469"/>
      <c r="AW356" s="469"/>
      <c r="AX356" s="27"/>
      <c r="AY356" s="27">
        <f t="shared" si="171"/>
        <v>0</v>
      </c>
      <c r="AZ356" s="27">
        <f t="shared" si="184"/>
        <v>0</v>
      </c>
      <c r="BA356" s="27">
        <f t="shared" si="185"/>
        <v>0</v>
      </c>
      <c r="BB356" s="27">
        <f t="shared" si="172"/>
        <v>0</v>
      </c>
      <c r="BC356" s="27">
        <f t="shared" si="173"/>
        <v>0</v>
      </c>
      <c r="BD356" s="27">
        <f t="shared" si="174"/>
        <v>78896.986619575604</v>
      </c>
      <c r="BE356" s="27">
        <f t="shared" si="175"/>
        <v>5788.7230614300361</v>
      </c>
      <c r="BF356" s="27">
        <f t="shared" si="176"/>
        <v>0</v>
      </c>
      <c r="BG356" s="27"/>
      <c r="BH356" s="27"/>
      <c r="BI356" s="65">
        <f>BI351</f>
        <v>1</v>
      </c>
      <c r="BJ356" s="66">
        <f>BJ351</f>
        <v>0.95</v>
      </c>
      <c r="BK356" s="59">
        <f>BK351</f>
        <v>1.1000000000000001</v>
      </c>
      <c r="BL356" s="66">
        <f>BL351</f>
        <v>1.27</v>
      </c>
      <c r="BM356" s="67">
        <f>BM351</f>
        <v>1.27</v>
      </c>
      <c r="BN356" s="61"/>
      <c r="BO356" s="61" t="str">
        <f t="shared" si="186"/>
        <v xml:space="preserve"> </v>
      </c>
      <c r="BP356" s="62" t="str">
        <f t="shared" si="177"/>
        <v xml:space="preserve"> </v>
      </c>
      <c r="BQ356" s="62" t="e">
        <f t="shared" si="178"/>
        <v>#VALUE!</v>
      </c>
      <c r="BR356" s="63">
        <f t="shared" si="179"/>
        <v>1</v>
      </c>
      <c r="BS356" s="64">
        <f t="shared" si="187"/>
        <v>1</v>
      </c>
      <c r="BT356" s="60">
        <f t="shared" si="180"/>
        <v>84685.709681005639</v>
      </c>
      <c r="BU356" s="33"/>
    </row>
    <row r="357" spans="2:73" s="22" customFormat="1" ht="13.5" x14ac:dyDescent="0.15">
      <c r="B357" s="540">
        <v>29</v>
      </c>
      <c r="C357" s="543">
        <v>337</v>
      </c>
      <c r="D357" s="544"/>
      <c r="E357" s="499">
        <f t="shared" si="192"/>
        <v>84685.709681005639</v>
      </c>
      <c r="F357" s="471"/>
      <c r="G357" s="471"/>
      <c r="H357" s="472"/>
      <c r="I357" s="545">
        <f t="shared" si="181"/>
        <v>78962.734108425255</v>
      </c>
      <c r="J357" s="546"/>
      <c r="K357" s="546"/>
      <c r="L357" s="547"/>
      <c r="M357" s="548">
        <f t="shared" si="182"/>
        <v>5722.9755725803907</v>
      </c>
      <c r="N357" s="548"/>
      <c r="O357" s="548"/>
      <c r="P357" s="477"/>
      <c r="Q357" s="48">
        <f t="shared" si="183"/>
        <v>6788607.9529880425</v>
      </c>
      <c r="R357" s="549"/>
      <c r="S357" s="550"/>
      <c r="T357" s="550"/>
      <c r="U357" s="551"/>
      <c r="V357" s="549"/>
      <c r="W357" s="550"/>
      <c r="X357" s="550"/>
      <c r="Y357" s="551"/>
      <c r="Z357" s="552"/>
      <c r="AA357" s="601"/>
      <c r="AB357" s="601"/>
      <c r="AC357" s="602"/>
      <c r="AD357" s="114">
        <f t="shared" si="190"/>
        <v>0</v>
      </c>
      <c r="AE357" s="552">
        <f t="shared" si="189"/>
        <v>5327692.1154869571</v>
      </c>
      <c r="AF357" s="553"/>
      <c r="AG357" s="553"/>
      <c r="AH357" s="554"/>
      <c r="AI357" s="552">
        <f t="shared" si="169"/>
        <v>6788607.9529880425</v>
      </c>
      <c r="AJ357" s="553"/>
      <c r="AK357" s="553"/>
      <c r="AL357" s="553"/>
      <c r="AM357" s="555"/>
      <c r="AN357" s="556">
        <f t="shared" si="170"/>
        <v>1</v>
      </c>
      <c r="AO357" s="557"/>
      <c r="AP357" s="558"/>
      <c r="AQ357" s="51"/>
      <c r="AR357" s="51"/>
      <c r="AS357" s="51"/>
      <c r="AT357" s="469"/>
      <c r="AU357" s="469"/>
      <c r="AV357" s="469"/>
      <c r="AW357" s="469"/>
      <c r="AX357" s="27"/>
      <c r="AY357" s="27">
        <f t="shared" si="171"/>
        <v>0</v>
      </c>
      <c r="AZ357" s="27">
        <f t="shared" si="184"/>
        <v>0</v>
      </c>
      <c r="BA357" s="27">
        <f t="shared" si="185"/>
        <v>0</v>
      </c>
      <c r="BB357" s="27">
        <f t="shared" si="172"/>
        <v>0</v>
      </c>
      <c r="BC357" s="27">
        <f t="shared" si="173"/>
        <v>0</v>
      </c>
      <c r="BD357" s="27">
        <f t="shared" si="174"/>
        <v>78962.734108425255</v>
      </c>
      <c r="BE357" s="27">
        <f t="shared" si="175"/>
        <v>5722.9755725803907</v>
      </c>
      <c r="BF357" s="27">
        <f t="shared" si="176"/>
        <v>0</v>
      </c>
      <c r="BG357" s="27"/>
      <c r="BH357" s="27"/>
      <c r="BI357" s="72">
        <f t="shared" ref="BI357:BL357" si="193">BI351</f>
        <v>1</v>
      </c>
      <c r="BJ357" s="72">
        <f t="shared" si="193"/>
        <v>0.95</v>
      </c>
      <c r="BK357" s="72">
        <f t="shared" si="193"/>
        <v>1.1000000000000001</v>
      </c>
      <c r="BL357" s="72">
        <f t="shared" si="193"/>
        <v>1.27</v>
      </c>
      <c r="BM357" s="73">
        <f>BM351</f>
        <v>1.27</v>
      </c>
      <c r="BN357" s="61"/>
      <c r="BO357" s="61" t="str">
        <f t="shared" si="186"/>
        <v xml:space="preserve"> </v>
      </c>
      <c r="BP357" s="62" t="str">
        <f t="shared" si="177"/>
        <v xml:space="preserve"> </v>
      </c>
      <c r="BQ357" s="62" t="e">
        <f t="shared" si="178"/>
        <v>#VALUE!</v>
      </c>
      <c r="BR357" s="63">
        <f t="shared" si="179"/>
        <v>1</v>
      </c>
      <c r="BS357" s="64">
        <f t="shared" si="187"/>
        <v>1</v>
      </c>
      <c r="BT357" s="60">
        <f t="shared" si="180"/>
        <v>84685.709681005639</v>
      </c>
      <c r="BU357" s="33"/>
    </row>
    <row r="358" spans="2:73" s="22" customFormat="1" ht="13.5" x14ac:dyDescent="0.15">
      <c r="B358" s="541"/>
      <c r="C358" s="497">
        <v>338</v>
      </c>
      <c r="D358" s="498"/>
      <c r="E358" s="499">
        <f t="shared" si="192"/>
        <v>84685.709681005639</v>
      </c>
      <c r="F358" s="471"/>
      <c r="G358" s="471"/>
      <c r="H358" s="472"/>
      <c r="I358" s="470">
        <f t="shared" si="181"/>
        <v>79028.536386848937</v>
      </c>
      <c r="J358" s="471"/>
      <c r="K358" s="471"/>
      <c r="L358" s="472"/>
      <c r="M358" s="473">
        <f t="shared" si="182"/>
        <v>5657.1732941567025</v>
      </c>
      <c r="N358" s="473"/>
      <c r="O358" s="473"/>
      <c r="P358" s="474"/>
      <c r="Q358" s="47">
        <f t="shared" si="183"/>
        <v>6709579.4166011931</v>
      </c>
      <c r="R358" s="470"/>
      <c r="S358" s="475"/>
      <c r="T358" s="475"/>
      <c r="U358" s="476"/>
      <c r="V358" s="470"/>
      <c r="W358" s="475"/>
      <c r="X358" s="475"/>
      <c r="Y358" s="476"/>
      <c r="Z358" s="474"/>
      <c r="AA358" s="594"/>
      <c r="AB358" s="594"/>
      <c r="AC358" s="595"/>
      <c r="AD358" s="117">
        <f t="shared" si="190"/>
        <v>0</v>
      </c>
      <c r="AE358" s="477">
        <f t="shared" si="189"/>
        <v>5333349.2887811139</v>
      </c>
      <c r="AF358" s="478"/>
      <c r="AG358" s="478"/>
      <c r="AH358" s="479"/>
      <c r="AI358" s="474">
        <f t="shared" si="169"/>
        <v>6709579.4166011931</v>
      </c>
      <c r="AJ358" s="480"/>
      <c r="AK358" s="480"/>
      <c r="AL358" s="480"/>
      <c r="AM358" s="481"/>
      <c r="AN358" s="482">
        <f t="shared" si="170"/>
        <v>1</v>
      </c>
      <c r="AO358" s="483"/>
      <c r="AP358" s="484"/>
      <c r="AQ358" s="26"/>
      <c r="AR358" s="26"/>
      <c r="AS358" s="26"/>
      <c r="AT358" s="469"/>
      <c r="AU358" s="469"/>
      <c r="AV358" s="469"/>
      <c r="AW358" s="469"/>
      <c r="AX358" s="27"/>
      <c r="AY358" s="27">
        <f t="shared" si="171"/>
        <v>0</v>
      </c>
      <c r="AZ358" s="27">
        <f t="shared" si="184"/>
        <v>0</v>
      </c>
      <c r="BA358" s="27">
        <f t="shared" si="185"/>
        <v>0</v>
      </c>
      <c r="BB358" s="27">
        <f t="shared" si="172"/>
        <v>0</v>
      </c>
      <c r="BC358" s="27">
        <f t="shared" si="173"/>
        <v>0</v>
      </c>
      <c r="BD358" s="27">
        <f t="shared" si="174"/>
        <v>79028.536386848937</v>
      </c>
      <c r="BE358" s="27">
        <f t="shared" si="175"/>
        <v>5657.1732941567025</v>
      </c>
      <c r="BF358" s="27">
        <f t="shared" si="176"/>
        <v>0</v>
      </c>
      <c r="BG358" s="27"/>
      <c r="BH358" s="27"/>
      <c r="BI358" s="65">
        <f>BI357</f>
        <v>1</v>
      </c>
      <c r="BJ358" s="66">
        <f>BJ357</f>
        <v>0.95</v>
      </c>
      <c r="BK358" s="59">
        <f>BK357</f>
        <v>1.1000000000000001</v>
      </c>
      <c r="BL358" s="66">
        <f>BL357</f>
        <v>1.27</v>
      </c>
      <c r="BM358" s="67">
        <f>BM357</f>
        <v>1.27</v>
      </c>
      <c r="BN358" s="61"/>
      <c r="BO358" s="61" t="str">
        <f t="shared" si="186"/>
        <v xml:space="preserve"> </v>
      </c>
      <c r="BP358" s="62" t="str">
        <f t="shared" si="177"/>
        <v xml:space="preserve"> </v>
      </c>
      <c r="BQ358" s="62" t="e">
        <f t="shared" si="178"/>
        <v>#VALUE!</v>
      </c>
      <c r="BR358" s="63">
        <f t="shared" si="179"/>
        <v>1</v>
      </c>
      <c r="BS358" s="64">
        <f t="shared" si="187"/>
        <v>1</v>
      </c>
      <c r="BT358" s="60">
        <f t="shared" si="180"/>
        <v>84685.709681005639</v>
      </c>
      <c r="BU358" s="33"/>
    </row>
    <row r="359" spans="2:73" s="22" customFormat="1" ht="13.5" x14ac:dyDescent="0.15">
      <c r="B359" s="541"/>
      <c r="C359" s="497">
        <v>339</v>
      </c>
      <c r="D359" s="498"/>
      <c r="E359" s="499">
        <f t="shared" si="192"/>
        <v>84685.709681005639</v>
      </c>
      <c r="F359" s="471"/>
      <c r="G359" s="471"/>
      <c r="H359" s="472"/>
      <c r="I359" s="470">
        <f t="shared" si="181"/>
        <v>79094.393500504651</v>
      </c>
      <c r="J359" s="471"/>
      <c r="K359" s="471"/>
      <c r="L359" s="472"/>
      <c r="M359" s="473">
        <f t="shared" si="182"/>
        <v>5591.3161805009941</v>
      </c>
      <c r="N359" s="473"/>
      <c r="O359" s="473"/>
      <c r="P359" s="474"/>
      <c r="Q359" s="47">
        <f t="shared" si="183"/>
        <v>6630485.0231006881</v>
      </c>
      <c r="R359" s="470"/>
      <c r="S359" s="475"/>
      <c r="T359" s="475"/>
      <c r="U359" s="476"/>
      <c r="V359" s="470"/>
      <c r="W359" s="475"/>
      <c r="X359" s="475"/>
      <c r="Y359" s="476"/>
      <c r="Z359" s="474"/>
      <c r="AA359" s="594"/>
      <c r="AB359" s="594"/>
      <c r="AC359" s="595"/>
      <c r="AD359" s="117">
        <f t="shared" si="190"/>
        <v>0</v>
      </c>
      <c r="AE359" s="477">
        <f t="shared" si="189"/>
        <v>5338940.6049616151</v>
      </c>
      <c r="AF359" s="478"/>
      <c r="AG359" s="478"/>
      <c r="AH359" s="479"/>
      <c r="AI359" s="474">
        <f t="shared" si="169"/>
        <v>6630485.0231006881</v>
      </c>
      <c r="AJ359" s="480"/>
      <c r="AK359" s="480"/>
      <c r="AL359" s="480"/>
      <c r="AM359" s="481"/>
      <c r="AN359" s="482">
        <f t="shared" si="170"/>
        <v>1</v>
      </c>
      <c r="AO359" s="483"/>
      <c r="AP359" s="484"/>
      <c r="AQ359" s="26"/>
      <c r="AR359" s="26"/>
      <c r="AS359" s="26"/>
      <c r="AT359" s="469"/>
      <c r="AU359" s="469"/>
      <c r="AV359" s="469"/>
      <c r="AW359" s="469"/>
      <c r="AX359" s="27"/>
      <c r="AY359" s="27">
        <f t="shared" si="171"/>
        <v>0</v>
      </c>
      <c r="AZ359" s="27">
        <f t="shared" si="184"/>
        <v>0</v>
      </c>
      <c r="BA359" s="27">
        <f t="shared" si="185"/>
        <v>0</v>
      </c>
      <c r="BB359" s="27">
        <f t="shared" si="172"/>
        <v>0</v>
      </c>
      <c r="BC359" s="27">
        <f t="shared" si="173"/>
        <v>0</v>
      </c>
      <c r="BD359" s="27">
        <f t="shared" si="174"/>
        <v>79094.393500504651</v>
      </c>
      <c r="BE359" s="27">
        <f t="shared" si="175"/>
        <v>5591.3161805009941</v>
      </c>
      <c r="BF359" s="27">
        <f t="shared" si="176"/>
        <v>0</v>
      </c>
      <c r="BG359" s="27"/>
      <c r="BH359" s="27"/>
      <c r="BI359" s="65">
        <f>BI357</f>
        <v>1</v>
      </c>
      <c r="BJ359" s="66">
        <f>BJ357</f>
        <v>0.95</v>
      </c>
      <c r="BK359" s="59">
        <f>BK357</f>
        <v>1.1000000000000001</v>
      </c>
      <c r="BL359" s="66">
        <f>BL357</f>
        <v>1.27</v>
      </c>
      <c r="BM359" s="67">
        <f>BM357</f>
        <v>1.27</v>
      </c>
      <c r="BN359" s="61"/>
      <c r="BO359" s="61" t="str">
        <f t="shared" si="186"/>
        <v xml:space="preserve"> </v>
      </c>
      <c r="BP359" s="62" t="str">
        <f t="shared" si="177"/>
        <v xml:space="preserve"> </v>
      </c>
      <c r="BQ359" s="62" t="e">
        <f t="shared" si="178"/>
        <v>#VALUE!</v>
      </c>
      <c r="BR359" s="63">
        <f t="shared" si="179"/>
        <v>1</v>
      </c>
      <c r="BS359" s="64">
        <f t="shared" si="187"/>
        <v>1</v>
      </c>
      <c r="BT359" s="60">
        <f t="shared" si="180"/>
        <v>84685.709681005639</v>
      </c>
      <c r="BU359" s="33"/>
    </row>
    <row r="360" spans="2:73" s="22" customFormat="1" ht="13.5" x14ac:dyDescent="0.15">
      <c r="B360" s="541"/>
      <c r="C360" s="497">
        <v>340</v>
      </c>
      <c r="D360" s="498"/>
      <c r="E360" s="499">
        <f t="shared" si="192"/>
        <v>84685.709681005639</v>
      </c>
      <c r="F360" s="471"/>
      <c r="G360" s="471"/>
      <c r="H360" s="472"/>
      <c r="I360" s="470">
        <f t="shared" si="181"/>
        <v>79160.305495088396</v>
      </c>
      <c r="J360" s="471"/>
      <c r="K360" s="471"/>
      <c r="L360" s="472"/>
      <c r="M360" s="473">
        <f t="shared" si="182"/>
        <v>5525.4041859172403</v>
      </c>
      <c r="N360" s="473"/>
      <c r="O360" s="473"/>
      <c r="P360" s="474"/>
      <c r="Q360" s="47">
        <f t="shared" si="183"/>
        <v>6551324.7176056001</v>
      </c>
      <c r="R360" s="470"/>
      <c r="S360" s="475"/>
      <c r="T360" s="475"/>
      <c r="U360" s="476"/>
      <c r="V360" s="470"/>
      <c r="W360" s="475"/>
      <c r="X360" s="475"/>
      <c r="Y360" s="476"/>
      <c r="Z360" s="474"/>
      <c r="AA360" s="594"/>
      <c r="AB360" s="594"/>
      <c r="AC360" s="595"/>
      <c r="AD360" s="117">
        <f t="shared" si="190"/>
        <v>0</v>
      </c>
      <c r="AE360" s="477">
        <f t="shared" si="189"/>
        <v>5344466.0091475323</v>
      </c>
      <c r="AF360" s="478"/>
      <c r="AG360" s="478"/>
      <c r="AH360" s="479"/>
      <c r="AI360" s="474">
        <f t="shared" si="169"/>
        <v>6551324.7176056001</v>
      </c>
      <c r="AJ360" s="480"/>
      <c r="AK360" s="480"/>
      <c r="AL360" s="480"/>
      <c r="AM360" s="481"/>
      <c r="AN360" s="482">
        <f t="shared" si="170"/>
        <v>1</v>
      </c>
      <c r="AO360" s="483"/>
      <c r="AP360" s="484"/>
      <c r="AQ360" s="26"/>
      <c r="AR360" s="26"/>
      <c r="AS360" s="26"/>
      <c r="AT360" s="469"/>
      <c r="AU360" s="469"/>
      <c r="AV360" s="469"/>
      <c r="AW360" s="469"/>
      <c r="AX360" s="27"/>
      <c r="AY360" s="27">
        <f t="shared" si="171"/>
        <v>0</v>
      </c>
      <c r="AZ360" s="27">
        <f t="shared" si="184"/>
        <v>0</v>
      </c>
      <c r="BA360" s="27">
        <f t="shared" si="185"/>
        <v>0</v>
      </c>
      <c r="BB360" s="27">
        <f t="shared" si="172"/>
        <v>0</v>
      </c>
      <c r="BC360" s="27">
        <f t="shared" si="173"/>
        <v>0</v>
      </c>
      <c r="BD360" s="27">
        <f t="shared" si="174"/>
        <v>79160.305495088396</v>
      </c>
      <c r="BE360" s="27">
        <f t="shared" si="175"/>
        <v>5525.4041859172403</v>
      </c>
      <c r="BF360" s="27">
        <f t="shared" si="176"/>
        <v>0</v>
      </c>
      <c r="BG360" s="27"/>
      <c r="BH360" s="27"/>
      <c r="BI360" s="65">
        <f>BI357</f>
        <v>1</v>
      </c>
      <c r="BJ360" s="66">
        <f>BJ357</f>
        <v>0.95</v>
      </c>
      <c r="BK360" s="59">
        <f>BK357</f>
        <v>1.1000000000000001</v>
      </c>
      <c r="BL360" s="66">
        <f>BL357</f>
        <v>1.27</v>
      </c>
      <c r="BM360" s="67">
        <f>BM357</f>
        <v>1.27</v>
      </c>
      <c r="BN360" s="61"/>
      <c r="BO360" s="61" t="str">
        <f t="shared" si="186"/>
        <v xml:space="preserve"> </v>
      </c>
      <c r="BP360" s="62" t="str">
        <f t="shared" si="177"/>
        <v xml:space="preserve"> </v>
      </c>
      <c r="BQ360" s="62" t="e">
        <f t="shared" si="178"/>
        <v>#VALUE!</v>
      </c>
      <c r="BR360" s="63">
        <f t="shared" si="179"/>
        <v>1</v>
      </c>
      <c r="BS360" s="64">
        <f t="shared" si="187"/>
        <v>1</v>
      </c>
      <c r="BT360" s="60">
        <f t="shared" si="180"/>
        <v>84685.709681005639</v>
      </c>
      <c r="BU360" s="33"/>
    </row>
    <row r="361" spans="2:73" s="22" customFormat="1" ht="13.5" x14ac:dyDescent="0.15">
      <c r="B361" s="541"/>
      <c r="C361" s="497">
        <v>341</v>
      </c>
      <c r="D361" s="498"/>
      <c r="E361" s="499">
        <f t="shared" si="192"/>
        <v>84685.709681005639</v>
      </c>
      <c r="F361" s="471"/>
      <c r="G361" s="471"/>
      <c r="H361" s="472"/>
      <c r="I361" s="470">
        <f t="shared" si="181"/>
        <v>79226.272416334308</v>
      </c>
      <c r="J361" s="471"/>
      <c r="K361" s="471"/>
      <c r="L361" s="472"/>
      <c r="M361" s="473">
        <f t="shared" si="182"/>
        <v>5459.4372646713337</v>
      </c>
      <c r="N361" s="473"/>
      <c r="O361" s="473"/>
      <c r="P361" s="474"/>
      <c r="Q361" s="47">
        <f t="shared" si="183"/>
        <v>6472098.4451892655</v>
      </c>
      <c r="R361" s="470"/>
      <c r="S361" s="475"/>
      <c r="T361" s="475"/>
      <c r="U361" s="476"/>
      <c r="V361" s="470"/>
      <c r="W361" s="475"/>
      <c r="X361" s="475"/>
      <c r="Y361" s="476"/>
      <c r="Z361" s="474"/>
      <c r="AA361" s="594"/>
      <c r="AB361" s="594"/>
      <c r="AC361" s="595"/>
      <c r="AD361" s="117">
        <f t="shared" si="190"/>
        <v>0</v>
      </c>
      <c r="AE361" s="477">
        <f t="shared" si="189"/>
        <v>5349925.4464122038</v>
      </c>
      <c r="AF361" s="478"/>
      <c r="AG361" s="478"/>
      <c r="AH361" s="479"/>
      <c r="AI361" s="474">
        <f t="shared" si="169"/>
        <v>6472098.4451892655</v>
      </c>
      <c r="AJ361" s="480"/>
      <c r="AK361" s="480"/>
      <c r="AL361" s="480"/>
      <c r="AM361" s="481"/>
      <c r="AN361" s="482">
        <f t="shared" si="170"/>
        <v>1</v>
      </c>
      <c r="AO361" s="483"/>
      <c r="AP361" s="484"/>
      <c r="AQ361" s="26"/>
      <c r="AR361" s="26"/>
      <c r="AS361" s="26"/>
      <c r="AT361" s="469"/>
      <c r="AU361" s="469"/>
      <c r="AV361" s="469"/>
      <c r="AW361" s="469"/>
      <c r="AX361" s="27"/>
      <c r="AY361" s="27">
        <f t="shared" si="171"/>
        <v>0</v>
      </c>
      <c r="AZ361" s="27">
        <f t="shared" si="184"/>
        <v>0</v>
      </c>
      <c r="BA361" s="27">
        <f t="shared" si="185"/>
        <v>0</v>
      </c>
      <c r="BB361" s="27">
        <f t="shared" si="172"/>
        <v>0</v>
      </c>
      <c r="BC361" s="27">
        <f t="shared" si="173"/>
        <v>0</v>
      </c>
      <c r="BD361" s="27">
        <f t="shared" si="174"/>
        <v>79226.272416334308</v>
      </c>
      <c r="BE361" s="27">
        <f t="shared" si="175"/>
        <v>5459.4372646713337</v>
      </c>
      <c r="BF361" s="27">
        <f t="shared" si="176"/>
        <v>0</v>
      </c>
      <c r="BG361" s="27"/>
      <c r="BH361" s="27"/>
      <c r="BI361" s="65">
        <f>BI357</f>
        <v>1</v>
      </c>
      <c r="BJ361" s="66">
        <f>BJ357</f>
        <v>0.95</v>
      </c>
      <c r="BK361" s="59">
        <f>BK357</f>
        <v>1.1000000000000001</v>
      </c>
      <c r="BL361" s="66">
        <f>BL357</f>
        <v>1.27</v>
      </c>
      <c r="BM361" s="67">
        <f>BM357</f>
        <v>1.27</v>
      </c>
      <c r="BN361" s="61"/>
      <c r="BO361" s="61" t="str">
        <f t="shared" si="186"/>
        <v xml:space="preserve"> </v>
      </c>
      <c r="BP361" s="62" t="str">
        <f t="shared" si="177"/>
        <v xml:space="preserve"> </v>
      </c>
      <c r="BQ361" s="62" t="e">
        <f t="shared" si="178"/>
        <v>#VALUE!</v>
      </c>
      <c r="BR361" s="63">
        <f t="shared" si="179"/>
        <v>1</v>
      </c>
      <c r="BS361" s="64">
        <f t="shared" si="187"/>
        <v>1</v>
      </c>
      <c r="BT361" s="60">
        <f t="shared" si="180"/>
        <v>84685.709681005639</v>
      </c>
      <c r="BU361" s="33"/>
    </row>
    <row r="362" spans="2:73" s="22" customFormat="1" ht="13.5" x14ac:dyDescent="0.15">
      <c r="B362" s="541"/>
      <c r="C362" s="497">
        <v>342</v>
      </c>
      <c r="D362" s="498"/>
      <c r="E362" s="499">
        <f t="shared" si="192"/>
        <v>84685.709681005639</v>
      </c>
      <c r="F362" s="471"/>
      <c r="G362" s="471"/>
      <c r="H362" s="472"/>
      <c r="I362" s="470">
        <f t="shared" si="181"/>
        <v>79292.294310014579</v>
      </c>
      <c r="J362" s="471"/>
      <c r="K362" s="471"/>
      <c r="L362" s="472"/>
      <c r="M362" s="473">
        <f t="shared" si="182"/>
        <v>5393.4153709910543</v>
      </c>
      <c r="N362" s="473"/>
      <c r="O362" s="473"/>
      <c r="P362" s="474"/>
      <c r="Q362" s="47">
        <f t="shared" si="183"/>
        <v>6392806.1508792508</v>
      </c>
      <c r="R362" s="524">
        <f>IF((AD356-V356)&lt;0,AD356+Z362,IF(AD356-V356&lt;V356,AD356+Z362,R356))</f>
        <v>0</v>
      </c>
      <c r="S362" s="525"/>
      <c r="T362" s="525"/>
      <c r="U362" s="526"/>
      <c r="V362" s="470">
        <f>IF((AD356-V356)&lt;0,AD356,IF((AD356-V356)&gt;=0,R362-Z362))</f>
        <v>0</v>
      </c>
      <c r="W362" s="475"/>
      <c r="X362" s="475"/>
      <c r="Y362" s="476"/>
      <c r="Z362" s="474">
        <f>IF(AD356&gt;0,AD356*AN362/100/2,0)</f>
        <v>0</v>
      </c>
      <c r="AA362" s="594"/>
      <c r="AB362" s="594"/>
      <c r="AC362" s="595"/>
      <c r="AD362" s="117">
        <f t="shared" si="190"/>
        <v>0</v>
      </c>
      <c r="AE362" s="477">
        <f t="shared" si="189"/>
        <v>5355318.8617831953</v>
      </c>
      <c r="AF362" s="478"/>
      <c r="AG362" s="478"/>
      <c r="AH362" s="479"/>
      <c r="AI362" s="474">
        <f t="shared" si="169"/>
        <v>6392806.1508792508</v>
      </c>
      <c r="AJ362" s="480"/>
      <c r="AK362" s="480"/>
      <c r="AL362" s="480"/>
      <c r="AM362" s="481"/>
      <c r="AN362" s="482">
        <f t="shared" si="170"/>
        <v>1</v>
      </c>
      <c r="AO362" s="483"/>
      <c r="AP362" s="484"/>
      <c r="AQ362" s="26"/>
      <c r="AR362" s="26"/>
      <c r="AS362" s="26"/>
      <c r="AT362" s="469"/>
      <c r="AU362" s="469"/>
      <c r="AV362" s="469"/>
      <c r="AW362" s="469"/>
      <c r="AX362" s="27"/>
      <c r="AY362" s="27">
        <f t="shared" si="171"/>
        <v>0</v>
      </c>
      <c r="AZ362" s="27">
        <f t="shared" si="184"/>
        <v>0</v>
      </c>
      <c r="BA362" s="27">
        <f t="shared" si="185"/>
        <v>0</v>
      </c>
      <c r="BB362" s="27">
        <f t="shared" si="172"/>
        <v>0</v>
      </c>
      <c r="BC362" s="27">
        <f t="shared" si="173"/>
        <v>0</v>
      </c>
      <c r="BD362" s="27">
        <f t="shared" si="174"/>
        <v>79292.294310014579</v>
      </c>
      <c r="BE362" s="27">
        <f t="shared" si="175"/>
        <v>5393.4153709910543</v>
      </c>
      <c r="BF362" s="27">
        <f t="shared" si="176"/>
        <v>0</v>
      </c>
      <c r="BG362" s="27"/>
      <c r="BH362" s="27"/>
      <c r="BI362" s="65">
        <f>BI357</f>
        <v>1</v>
      </c>
      <c r="BJ362" s="66">
        <f>BJ357</f>
        <v>0.95</v>
      </c>
      <c r="BK362" s="59">
        <f>BK357</f>
        <v>1.1000000000000001</v>
      </c>
      <c r="BL362" s="66">
        <f>BL357</f>
        <v>1.27</v>
      </c>
      <c r="BM362" s="67">
        <f>BM357</f>
        <v>1.27</v>
      </c>
      <c r="BN362" s="61"/>
      <c r="BO362" s="61" t="str">
        <f t="shared" si="186"/>
        <v xml:space="preserve"> </v>
      </c>
      <c r="BP362" s="62" t="str">
        <f t="shared" si="177"/>
        <v xml:space="preserve"> </v>
      </c>
      <c r="BQ362" s="62" t="e">
        <f t="shared" si="178"/>
        <v>#VALUE!</v>
      </c>
      <c r="BR362" s="63">
        <f t="shared" si="179"/>
        <v>1</v>
      </c>
      <c r="BS362" s="64">
        <f t="shared" si="187"/>
        <v>1</v>
      </c>
      <c r="BT362" s="60">
        <f t="shared" si="180"/>
        <v>84685.709681005639</v>
      </c>
      <c r="BU362" s="33"/>
    </row>
    <row r="363" spans="2:73" s="22" customFormat="1" ht="13.5" x14ac:dyDescent="0.15">
      <c r="B363" s="541"/>
      <c r="C363" s="497">
        <v>343</v>
      </c>
      <c r="D363" s="498"/>
      <c r="E363" s="499">
        <f t="shared" si="192"/>
        <v>84685.709681005639</v>
      </c>
      <c r="F363" s="471"/>
      <c r="G363" s="471"/>
      <c r="H363" s="472"/>
      <c r="I363" s="470">
        <f t="shared" si="181"/>
        <v>79358.371221939597</v>
      </c>
      <c r="J363" s="471"/>
      <c r="K363" s="471"/>
      <c r="L363" s="472"/>
      <c r="M363" s="473">
        <f t="shared" si="182"/>
        <v>5327.3384590660426</v>
      </c>
      <c r="N363" s="473"/>
      <c r="O363" s="473"/>
      <c r="P363" s="474"/>
      <c r="Q363" s="47">
        <f t="shared" si="183"/>
        <v>6313447.7796573108</v>
      </c>
      <c r="R363" s="470"/>
      <c r="S363" s="475"/>
      <c r="T363" s="475"/>
      <c r="U363" s="476"/>
      <c r="V363" s="470"/>
      <c r="W363" s="475"/>
      <c r="X363" s="475"/>
      <c r="Y363" s="476"/>
      <c r="Z363" s="474"/>
      <c r="AA363" s="594"/>
      <c r="AB363" s="594"/>
      <c r="AC363" s="595"/>
      <c r="AD363" s="117">
        <f t="shared" si="190"/>
        <v>0</v>
      </c>
      <c r="AE363" s="477">
        <f t="shared" si="189"/>
        <v>5360646.2002422614</v>
      </c>
      <c r="AF363" s="478"/>
      <c r="AG363" s="478"/>
      <c r="AH363" s="479"/>
      <c r="AI363" s="474">
        <f t="shared" si="169"/>
        <v>6313447.7796573108</v>
      </c>
      <c r="AJ363" s="480"/>
      <c r="AK363" s="480"/>
      <c r="AL363" s="480"/>
      <c r="AM363" s="481"/>
      <c r="AN363" s="482">
        <f t="shared" si="170"/>
        <v>1</v>
      </c>
      <c r="AO363" s="483"/>
      <c r="AP363" s="484"/>
      <c r="AQ363" s="26"/>
      <c r="AR363" s="26"/>
      <c r="AS363" s="26"/>
      <c r="AT363" s="469"/>
      <c r="AU363" s="469"/>
      <c r="AV363" s="469"/>
      <c r="AW363" s="469"/>
      <c r="AX363" s="27"/>
      <c r="AY363" s="27">
        <f t="shared" si="171"/>
        <v>0</v>
      </c>
      <c r="AZ363" s="27">
        <f t="shared" si="184"/>
        <v>0</v>
      </c>
      <c r="BA363" s="27">
        <f t="shared" si="185"/>
        <v>0</v>
      </c>
      <c r="BB363" s="27">
        <f t="shared" si="172"/>
        <v>0</v>
      </c>
      <c r="BC363" s="27">
        <f t="shared" si="173"/>
        <v>0</v>
      </c>
      <c r="BD363" s="27">
        <f t="shared" si="174"/>
        <v>79358.371221939597</v>
      </c>
      <c r="BE363" s="27">
        <f t="shared" si="175"/>
        <v>5327.3384590660426</v>
      </c>
      <c r="BF363" s="27">
        <f t="shared" si="176"/>
        <v>0</v>
      </c>
      <c r="BG363" s="27"/>
      <c r="BH363" s="27"/>
      <c r="BI363" s="72">
        <f t="shared" ref="BI363:BL363" si="194">BI357</f>
        <v>1</v>
      </c>
      <c r="BJ363" s="72">
        <f t="shared" si="194"/>
        <v>0.95</v>
      </c>
      <c r="BK363" s="72">
        <f t="shared" si="194"/>
        <v>1.1000000000000001</v>
      </c>
      <c r="BL363" s="72">
        <f t="shared" si="194"/>
        <v>1.27</v>
      </c>
      <c r="BM363" s="73">
        <f>BM357</f>
        <v>1.27</v>
      </c>
      <c r="BN363" s="61"/>
      <c r="BO363" s="61" t="str">
        <f t="shared" si="186"/>
        <v xml:space="preserve"> </v>
      </c>
      <c r="BP363" s="62" t="str">
        <f t="shared" si="177"/>
        <v xml:space="preserve"> </v>
      </c>
      <c r="BQ363" s="62" t="e">
        <f t="shared" si="178"/>
        <v>#VALUE!</v>
      </c>
      <c r="BR363" s="63">
        <f t="shared" si="179"/>
        <v>1</v>
      </c>
      <c r="BS363" s="64">
        <f t="shared" si="187"/>
        <v>1</v>
      </c>
      <c r="BT363" s="60">
        <f t="shared" si="180"/>
        <v>84685.709681005639</v>
      </c>
      <c r="BU363" s="33"/>
    </row>
    <row r="364" spans="2:73" s="22" customFormat="1" ht="13.5" x14ac:dyDescent="0.15">
      <c r="B364" s="541"/>
      <c r="C364" s="497">
        <v>344</v>
      </c>
      <c r="D364" s="498"/>
      <c r="E364" s="499">
        <f t="shared" si="192"/>
        <v>84685.709681005639</v>
      </c>
      <c r="F364" s="471"/>
      <c r="G364" s="471"/>
      <c r="H364" s="472"/>
      <c r="I364" s="470">
        <f t="shared" si="181"/>
        <v>79424.503197957878</v>
      </c>
      <c r="J364" s="471"/>
      <c r="K364" s="471"/>
      <c r="L364" s="472"/>
      <c r="M364" s="473">
        <f t="shared" si="182"/>
        <v>5261.2064830477584</v>
      </c>
      <c r="N364" s="473"/>
      <c r="O364" s="473"/>
      <c r="P364" s="474"/>
      <c r="Q364" s="47">
        <f t="shared" si="183"/>
        <v>6234023.276459353</v>
      </c>
      <c r="R364" s="470"/>
      <c r="S364" s="475"/>
      <c r="T364" s="475"/>
      <c r="U364" s="476"/>
      <c r="V364" s="470"/>
      <c r="W364" s="475"/>
      <c r="X364" s="475"/>
      <c r="Y364" s="476"/>
      <c r="Z364" s="474"/>
      <c r="AA364" s="594"/>
      <c r="AB364" s="594"/>
      <c r="AC364" s="595"/>
      <c r="AD364" s="117">
        <f t="shared" si="190"/>
        <v>0</v>
      </c>
      <c r="AE364" s="477">
        <f t="shared" si="189"/>
        <v>5365907.4067253089</v>
      </c>
      <c r="AF364" s="478"/>
      <c r="AG364" s="478"/>
      <c r="AH364" s="479"/>
      <c r="AI364" s="474">
        <f t="shared" si="169"/>
        <v>6234023.276459353</v>
      </c>
      <c r="AJ364" s="480"/>
      <c r="AK364" s="480"/>
      <c r="AL364" s="480"/>
      <c r="AM364" s="481"/>
      <c r="AN364" s="482">
        <f t="shared" si="170"/>
        <v>1</v>
      </c>
      <c r="AO364" s="483"/>
      <c r="AP364" s="484"/>
      <c r="AQ364" s="26"/>
      <c r="AR364" s="26"/>
      <c r="AS364" s="26"/>
      <c r="AT364" s="469"/>
      <c r="AU364" s="469"/>
      <c r="AV364" s="469"/>
      <c r="AW364" s="469"/>
      <c r="AX364" s="27"/>
      <c r="AY364" s="27">
        <f t="shared" si="171"/>
        <v>0</v>
      </c>
      <c r="AZ364" s="27">
        <f t="shared" si="184"/>
        <v>0</v>
      </c>
      <c r="BA364" s="27">
        <f t="shared" si="185"/>
        <v>0</v>
      </c>
      <c r="BB364" s="27">
        <f t="shared" si="172"/>
        <v>0</v>
      </c>
      <c r="BC364" s="27">
        <f t="shared" si="173"/>
        <v>0</v>
      </c>
      <c r="BD364" s="27">
        <f t="shared" si="174"/>
        <v>79424.503197957878</v>
      </c>
      <c r="BE364" s="27">
        <f t="shared" si="175"/>
        <v>5261.2064830477584</v>
      </c>
      <c r="BF364" s="27">
        <f t="shared" si="176"/>
        <v>0</v>
      </c>
      <c r="BG364" s="27"/>
      <c r="BH364" s="27"/>
      <c r="BI364" s="65">
        <f>BI363</f>
        <v>1</v>
      </c>
      <c r="BJ364" s="66">
        <f>BJ363</f>
        <v>0.95</v>
      </c>
      <c r="BK364" s="59">
        <f>BK363</f>
        <v>1.1000000000000001</v>
      </c>
      <c r="BL364" s="66">
        <f>BL363</f>
        <v>1.27</v>
      </c>
      <c r="BM364" s="67">
        <f>BM363</f>
        <v>1.27</v>
      </c>
      <c r="BN364" s="61"/>
      <c r="BO364" s="61" t="str">
        <f t="shared" si="186"/>
        <v xml:space="preserve"> </v>
      </c>
      <c r="BP364" s="62" t="str">
        <f t="shared" si="177"/>
        <v xml:space="preserve"> </v>
      </c>
      <c r="BQ364" s="62" t="e">
        <f t="shared" si="178"/>
        <v>#VALUE!</v>
      </c>
      <c r="BR364" s="63">
        <f t="shared" si="179"/>
        <v>1</v>
      </c>
      <c r="BS364" s="64">
        <f t="shared" si="187"/>
        <v>1</v>
      </c>
      <c r="BT364" s="60">
        <f t="shared" si="180"/>
        <v>84685.709681005639</v>
      </c>
      <c r="BU364" s="33"/>
    </row>
    <row r="365" spans="2:73" s="22" customFormat="1" ht="13.5" x14ac:dyDescent="0.15">
      <c r="B365" s="541"/>
      <c r="C365" s="497">
        <v>345</v>
      </c>
      <c r="D365" s="498"/>
      <c r="E365" s="499">
        <f t="shared" si="192"/>
        <v>84685.709681005639</v>
      </c>
      <c r="F365" s="471"/>
      <c r="G365" s="471"/>
      <c r="H365" s="472"/>
      <c r="I365" s="470">
        <f t="shared" si="181"/>
        <v>79490.690283956181</v>
      </c>
      <c r="J365" s="471"/>
      <c r="K365" s="471"/>
      <c r="L365" s="472"/>
      <c r="M365" s="473">
        <f t="shared" si="182"/>
        <v>5195.0193970494611</v>
      </c>
      <c r="N365" s="473"/>
      <c r="O365" s="473"/>
      <c r="P365" s="474"/>
      <c r="Q365" s="47">
        <f t="shared" si="183"/>
        <v>6154532.586175397</v>
      </c>
      <c r="R365" s="470"/>
      <c r="S365" s="475"/>
      <c r="T365" s="475"/>
      <c r="U365" s="476"/>
      <c r="V365" s="470"/>
      <c r="W365" s="475"/>
      <c r="X365" s="475"/>
      <c r="Y365" s="476"/>
      <c r="Z365" s="474"/>
      <c r="AA365" s="594"/>
      <c r="AB365" s="594"/>
      <c r="AC365" s="595"/>
      <c r="AD365" s="117">
        <f t="shared" si="190"/>
        <v>0</v>
      </c>
      <c r="AE365" s="477">
        <f t="shared" si="189"/>
        <v>5371102.4261223581</v>
      </c>
      <c r="AF365" s="478"/>
      <c r="AG365" s="478"/>
      <c r="AH365" s="479"/>
      <c r="AI365" s="474">
        <f t="shared" si="169"/>
        <v>6154532.586175397</v>
      </c>
      <c r="AJ365" s="480"/>
      <c r="AK365" s="480"/>
      <c r="AL365" s="480"/>
      <c r="AM365" s="481"/>
      <c r="AN365" s="482">
        <f t="shared" si="170"/>
        <v>1</v>
      </c>
      <c r="AO365" s="483"/>
      <c r="AP365" s="484"/>
      <c r="AQ365" s="26"/>
      <c r="AR365" s="26"/>
      <c r="AS365" s="26"/>
      <c r="AT365" s="469"/>
      <c r="AU365" s="469"/>
      <c r="AV365" s="469"/>
      <c r="AW365" s="469"/>
      <c r="AX365" s="27"/>
      <c r="AY365" s="27">
        <f t="shared" si="171"/>
        <v>0</v>
      </c>
      <c r="AZ365" s="27">
        <f t="shared" si="184"/>
        <v>0</v>
      </c>
      <c r="BA365" s="27">
        <f t="shared" si="185"/>
        <v>0</v>
      </c>
      <c r="BB365" s="27">
        <f t="shared" si="172"/>
        <v>0</v>
      </c>
      <c r="BC365" s="27">
        <f t="shared" si="173"/>
        <v>0</v>
      </c>
      <c r="BD365" s="27">
        <f t="shared" si="174"/>
        <v>79490.690283956181</v>
      </c>
      <c r="BE365" s="27">
        <f t="shared" si="175"/>
        <v>5195.0193970494611</v>
      </c>
      <c r="BF365" s="27">
        <f t="shared" si="176"/>
        <v>0</v>
      </c>
      <c r="BG365" s="27"/>
      <c r="BH365" s="27"/>
      <c r="BI365" s="65">
        <f>BI363</f>
        <v>1</v>
      </c>
      <c r="BJ365" s="66">
        <f>BJ363</f>
        <v>0.95</v>
      </c>
      <c r="BK365" s="59">
        <f>BK363</f>
        <v>1.1000000000000001</v>
      </c>
      <c r="BL365" s="66">
        <f>BL363</f>
        <v>1.27</v>
      </c>
      <c r="BM365" s="67">
        <f>BM363</f>
        <v>1.27</v>
      </c>
      <c r="BN365" s="61"/>
      <c r="BO365" s="61" t="str">
        <f t="shared" si="186"/>
        <v xml:space="preserve"> </v>
      </c>
      <c r="BP365" s="62" t="str">
        <f t="shared" si="177"/>
        <v xml:space="preserve"> </v>
      </c>
      <c r="BQ365" s="62" t="e">
        <f t="shared" si="178"/>
        <v>#VALUE!</v>
      </c>
      <c r="BR365" s="63">
        <f t="shared" si="179"/>
        <v>1</v>
      </c>
      <c r="BS365" s="64">
        <f t="shared" si="187"/>
        <v>1</v>
      </c>
      <c r="BT365" s="60">
        <f t="shared" si="180"/>
        <v>84685.709681005639</v>
      </c>
      <c r="BU365" s="33"/>
    </row>
    <row r="366" spans="2:73" s="22" customFormat="1" ht="13.5" x14ac:dyDescent="0.15">
      <c r="B366" s="541"/>
      <c r="C366" s="497">
        <v>346</v>
      </c>
      <c r="D366" s="498"/>
      <c r="E366" s="499">
        <f t="shared" si="192"/>
        <v>84685.709681005639</v>
      </c>
      <c r="F366" s="471"/>
      <c r="G366" s="471"/>
      <c r="H366" s="472"/>
      <c r="I366" s="470">
        <f t="shared" si="181"/>
        <v>79556.932525859476</v>
      </c>
      <c r="J366" s="471"/>
      <c r="K366" s="471"/>
      <c r="L366" s="472"/>
      <c r="M366" s="473">
        <f t="shared" si="182"/>
        <v>5128.7771551461638</v>
      </c>
      <c r="N366" s="473"/>
      <c r="O366" s="473"/>
      <c r="P366" s="474"/>
      <c r="Q366" s="47">
        <f t="shared" si="183"/>
        <v>6074975.6536495378</v>
      </c>
      <c r="R366" s="470"/>
      <c r="S366" s="475"/>
      <c r="T366" s="475"/>
      <c r="U366" s="476"/>
      <c r="V366" s="470"/>
      <c r="W366" s="475"/>
      <c r="X366" s="475"/>
      <c r="Y366" s="476"/>
      <c r="Z366" s="474"/>
      <c r="AA366" s="594"/>
      <c r="AB366" s="594"/>
      <c r="AC366" s="595"/>
      <c r="AD366" s="117">
        <f t="shared" si="190"/>
        <v>0</v>
      </c>
      <c r="AE366" s="477">
        <f t="shared" si="189"/>
        <v>5376231.2032775041</v>
      </c>
      <c r="AF366" s="478"/>
      <c r="AG366" s="478"/>
      <c r="AH366" s="479"/>
      <c r="AI366" s="474">
        <f t="shared" si="169"/>
        <v>6074975.6536495378</v>
      </c>
      <c r="AJ366" s="480"/>
      <c r="AK366" s="480"/>
      <c r="AL366" s="480"/>
      <c r="AM366" s="481"/>
      <c r="AN366" s="482">
        <f t="shared" si="170"/>
        <v>1</v>
      </c>
      <c r="AO366" s="483"/>
      <c r="AP366" s="484"/>
      <c r="AQ366" s="26"/>
      <c r="AR366" s="26"/>
      <c r="AS366" s="26"/>
      <c r="AT366" s="469"/>
      <c r="AU366" s="469"/>
      <c r="AV366" s="469"/>
      <c r="AW366" s="469"/>
      <c r="AX366" s="27"/>
      <c r="AY366" s="27">
        <f t="shared" si="171"/>
        <v>0</v>
      </c>
      <c r="AZ366" s="27">
        <f t="shared" si="184"/>
        <v>0</v>
      </c>
      <c r="BA366" s="27">
        <f t="shared" si="185"/>
        <v>0</v>
      </c>
      <c r="BB366" s="27">
        <f t="shared" si="172"/>
        <v>0</v>
      </c>
      <c r="BC366" s="27">
        <f t="shared" si="173"/>
        <v>0</v>
      </c>
      <c r="BD366" s="27">
        <f t="shared" si="174"/>
        <v>79556.932525859476</v>
      </c>
      <c r="BE366" s="27">
        <f t="shared" si="175"/>
        <v>5128.7771551461638</v>
      </c>
      <c r="BF366" s="27">
        <f t="shared" si="176"/>
        <v>0</v>
      </c>
      <c r="BG366" s="27"/>
      <c r="BH366" s="27"/>
      <c r="BI366" s="65">
        <f>BI363</f>
        <v>1</v>
      </c>
      <c r="BJ366" s="66">
        <f>BJ363</f>
        <v>0.95</v>
      </c>
      <c r="BK366" s="59">
        <f>BK363</f>
        <v>1.1000000000000001</v>
      </c>
      <c r="BL366" s="66">
        <f>BL363</f>
        <v>1.27</v>
      </c>
      <c r="BM366" s="67">
        <f>BM363</f>
        <v>1.27</v>
      </c>
      <c r="BN366" s="61"/>
      <c r="BO366" s="61" t="str">
        <f t="shared" si="186"/>
        <v xml:space="preserve"> </v>
      </c>
      <c r="BP366" s="62" t="str">
        <f t="shared" si="177"/>
        <v xml:space="preserve"> </v>
      </c>
      <c r="BQ366" s="62" t="e">
        <f t="shared" si="178"/>
        <v>#VALUE!</v>
      </c>
      <c r="BR366" s="63">
        <f t="shared" si="179"/>
        <v>1</v>
      </c>
      <c r="BS366" s="64">
        <f t="shared" si="187"/>
        <v>1</v>
      </c>
      <c r="BT366" s="60">
        <f t="shared" si="180"/>
        <v>84685.709681005639</v>
      </c>
      <c r="BU366" s="33"/>
    </row>
    <row r="367" spans="2:73" s="22" customFormat="1" ht="13.5" x14ac:dyDescent="0.15">
      <c r="B367" s="541"/>
      <c r="C367" s="497">
        <v>347</v>
      </c>
      <c r="D367" s="498"/>
      <c r="E367" s="499">
        <f t="shared" si="192"/>
        <v>84685.709681005639</v>
      </c>
      <c r="F367" s="471"/>
      <c r="G367" s="471"/>
      <c r="H367" s="472"/>
      <c r="I367" s="470">
        <f t="shared" si="181"/>
        <v>79623.229969631022</v>
      </c>
      <c r="J367" s="471"/>
      <c r="K367" s="471"/>
      <c r="L367" s="472"/>
      <c r="M367" s="473">
        <f t="shared" si="182"/>
        <v>5062.4797113746145</v>
      </c>
      <c r="N367" s="473"/>
      <c r="O367" s="473"/>
      <c r="P367" s="474"/>
      <c r="Q367" s="47">
        <f t="shared" si="183"/>
        <v>5995352.4236799069</v>
      </c>
      <c r="R367" s="470"/>
      <c r="S367" s="475"/>
      <c r="T367" s="475"/>
      <c r="U367" s="476"/>
      <c r="V367" s="470"/>
      <c r="W367" s="475"/>
      <c r="X367" s="475"/>
      <c r="Y367" s="476"/>
      <c r="Z367" s="474"/>
      <c r="AA367" s="594"/>
      <c r="AB367" s="594"/>
      <c r="AC367" s="595"/>
      <c r="AD367" s="117">
        <f t="shared" si="190"/>
        <v>0</v>
      </c>
      <c r="AE367" s="477">
        <f t="shared" si="189"/>
        <v>5381293.6829888783</v>
      </c>
      <c r="AF367" s="478"/>
      <c r="AG367" s="478"/>
      <c r="AH367" s="479"/>
      <c r="AI367" s="474">
        <f t="shared" si="169"/>
        <v>5995352.4236799069</v>
      </c>
      <c r="AJ367" s="480"/>
      <c r="AK367" s="480"/>
      <c r="AL367" s="480"/>
      <c r="AM367" s="481"/>
      <c r="AN367" s="482">
        <f t="shared" si="170"/>
        <v>1</v>
      </c>
      <c r="AO367" s="483"/>
      <c r="AP367" s="484"/>
      <c r="AQ367" s="26"/>
      <c r="AR367" s="26"/>
      <c r="AS367" s="26"/>
      <c r="AT367" s="469"/>
      <c r="AU367" s="469"/>
      <c r="AV367" s="469"/>
      <c r="AW367" s="469"/>
      <c r="AX367" s="27"/>
      <c r="AY367" s="27">
        <f t="shared" si="171"/>
        <v>0</v>
      </c>
      <c r="AZ367" s="27">
        <f t="shared" si="184"/>
        <v>0</v>
      </c>
      <c r="BA367" s="27">
        <f t="shared" si="185"/>
        <v>0</v>
      </c>
      <c r="BB367" s="27">
        <f t="shared" si="172"/>
        <v>0</v>
      </c>
      <c r="BC367" s="27">
        <f t="shared" si="173"/>
        <v>0</v>
      </c>
      <c r="BD367" s="27">
        <f t="shared" si="174"/>
        <v>79623.229969631022</v>
      </c>
      <c r="BE367" s="27">
        <f t="shared" si="175"/>
        <v>5062.4797113746145</v>
      </c>
      <c r="BF367" s="27">
        <f t="shared" si="176"/>
        <v>0</v>
      </c>
      <c r="BG367" s="27"/>
      <c r="BH367" s="27"/>
      <c r="BI367" s="65">
        <f>BI363</f>
        <v>1</v>
      </c>
      <c r="BJ367" s="66">
        <f>BJ363</f>
        <v>0.95</v>
      </c>
      <c r="BK367" s="59">
        <f>BK363</f>
        <v>1.1000000000000001</v>
      </c>
      <c r="BL367" s="66">
        <f>BL363</f>
        <v>1.27</v>
      </c>
      <c r="BM367" s="67">
        <f>BM363</f>
        <v>1.27</v>
      </c>
      <c r="BN367" s="61"/>
      <c r="BO367" s="61" t="str">
        <f t="shared" si="186"/>
        <v xml:space="preserve"> </v>
      </c>
      <c r="BP367" s="62" t="str">
        <f t="shared" si="177"/>
        <v xml:space="preserve"> </v>
      </c>
      <c r="BQ367" s="62" t="e">
        <f t="shared" si="178"/>
        <v>#VALUE!</v>
      </c>
      <c r="BR367" s="63">
        <f t="shared" si="179"/>
        <v>1</v>
      </c>
      <c r="BS367" s="64">
        <f t="shared" si="187"/>
        <v>1</v>
      </c>
      <c r="BT367" s="60">
        <f t="shared" si="180"/>
        <v>84685.709681005639</v>
      </c>
      <c r="BU367" s="33"/>
    </row>
    <row r="368" spans="2:73" s="22" customFormat="1" ht="13.5" x14ac:dyDescent="0.15">
      <c r="B368" s="593"/>
      <c r="C368" s="587">
        <v>348</v>
      </c>
      <c r="D368" s="588"/>
      <c r="E368" s="589">
        <f t="shared" si="192"/>
        <v>84685.709681005639</v>
      </c>
      <c r="F368" s="590"/>
      <c r="G368" s="590"/>
      <c r="H368" s="591"/>
      <c r="I368" s="578">
        <f t="shared" si="181"/>
        <v>79689.582661272376</v>
      </c>
      <c r="J368" s="590"/>
      <c r="K368" s="590"/>
      <c r="L368" s="591"/>
      <c r="M368" s="592">
        <f t="shared" si="182"/>
        <v>4996.127019733256</v>
      </c>
      <c r="N368" s="592"/>
      <c r="O368" s="592"/>
      <c r="P368" s="592"/>
      <c r="Q368" s="47">
        <f t="shared" si="183"/>
        <v>5915662.8410186348</v>
      </c>
      <c r="R368" s="578">
        <f>IF((AD362-V362)&lt;0,AD362+Z368,IF(AD362-V362&lt;V362,AD362+Z368,R362))</f>
        <v>0</v>
      </c>
      <c r="S368" s="579"/>
      <c r="T368" s="579"/>
      <c r="U368" s="580"/>
      <c r="V368" s="578">
        <f>IF((AD362-V362)&lt;0,AD362,IF((AD362-V362)&gt;=0,R368-Z368))</f>
        <v>0</v>
      </c>
      <c r="W368" s="579"/>
      <c r="X368" s="579"/>
      <c r="Y368" s="580"/>
      <c r="Z368" s="604">
        <f>IF(AD362&gt;0,AD362*AN368/100/2,0)</f>
        <v>0</v>
      </c>
      <c r="AA368" s="605"/>
      <c r="AB368" s="605"/>
      <c r="AC368" s="606"/>
      <c r="AD368" s="120">
        <f t="shared" si="190"/>
        <v>0</v>
      </c>
      <c r="AE368" s="581">
        <f t="shared" si="189"/>
        <v>5386289.8100086115</v>
      </c>
      <c r="AF368" s="582"/>
      <c r="AG368" s="582"/>
      <c r="AH368" s="583"/>
      <c r="AI368" s="474">
        <f t="shared" si="169"/>
        <v>5915662.8410186348</v>
      </c>
      <c r="AJ368" s="480"/>
      <c r="AK368" s="480"/>
      <c r="AL368" s="480"/>
      <c r="AM368" s="481"/>
      <c r="AN368" s="584">
        <f t="shared" si="170"/>
        <v>1</v>
      </c>
      <c r="AO368" s="585"/>
      <c r="AP368" s="586"/>
      <c r="AQ368" s="25"/>
      <c r="AR368" s="25"/>
      <c r="AS368" s="25"/>
      <c r="AT368" s="469"/>
      <c r="AU368" s="469"/>
      <c r="AV368" s="469"/>
      <c r="AW368" s="469"/>
      <c r="AX368" s="27"/>
      <c r="AY368" s="27">
        <f t="shared" si="171"/>
        <v>0</v>
      </c>
      <c r="AZ368" s="27">
        <f t="shared" si="184"/>
        <v>0</v>
      </c>
      <c r="BA368" s="27">
        <f t="shared" si="185"/>
        <v>0</v>
      </c>
      <c r="BB368" s="27">
        <f t="shared" si="172"/>
        <v>0</v>
      </c>
      <c r="BC368" s="27">
        <f t="shared" si="173"/>
        <v>0</v>
      </c>
      <c r="BD368" s="27">
        <f t="shared" si="174"/>
        <v>79689.582661272376</v>
      </c>
      <c r="BE368" s="27">
        <f t="shared" si="175"/>
        <v>4996.127019733256</v>
      </c>
      <c r="BF368" s="27">
        <f t="shared" si="176"/>
        <v>0</v>
      </c>
      <c r="BG368" s="27"/>
      <c r="BH368" s="27"/>
      <c r="BI368" s="65">
        <f>BI363</f>
        <v>1</v>
      </c>
      <c r="BJ368" s="66">
        <f>BJ363</f>
        <v>0.95</v>
      </c>
      <c r="BK368" s="59">
        <f>BK363</f>
        <v>1.1000000000000001</v>
      </c>
      <c r="BL368" s="66">
        <f>BL363</f>
        <v>1.27</v>
      </c>
      <c r="BM368" s="67">
        <f>BM363</f>
        <v>1.27</v>
      </c>
      <c r="BN368" s="61"/>
      <c r="BO368" s="61" t="str">
        <f t="shared" si="186"/>
        <v xml:space="preserve"> </v>
      </c>
      <c r="BP368" s="62" t="str">
        <f t="shared" si="177"/>
        <v xml:space="preserve"> </v>
      </c>
      <c r="BQ368" s="62" t="e">
        <f t="shared" si="178"/>
        <v>#VALUE!</v>
      </c>
      <c r="BR368" s="63">
        <f t="shared" si="179"/>
        <v>1</v>
      </c>
      <c r="BS368" s="64">
        <f t="shared" si="187"/>
        <v>1</v>
      </c>
      <c r="BT368" s="60">
        <f t="shared" si="180"/>
        <v>84685.709681005639</v>
      </c>
      <c r="BU368" s="33"/>
    </row>
    <row r="369" spans="2:73" s="22" customFormat="1" ht="13.5" x14ac:dyDescent="0.15">
      <c r="B369" s="562">
        <v>30</v>
      </c>
      <c r="C369" s="565">
        <v>349</v>
      </c>
      <c r="D369" s="566"/>
      <c r="E369" s="567">
        <f t="shared" si="192"/>
        <v>84685.709681005639</v>
      </c>
      <c r="F369" s="533"/>
      <c r="G369" s="533"/>
      <c r="H369" s="534"/>
      <c r="I369" s="568">
        <f t="shared" si="181"/>
        <v>79755.99064682344</v>
      </c>
      <c r="J369" s="569"/>
      <c r="K369" s="569"/>
      <c r="L369" s="570"/>
      <c r="M369" s="571">
        <f t="shared" si="182"/>
        <v>4929.7190341821961</v>
      </c>
      <c r="N369" s="571"/>
      <c r="O369" s="571"/>
      <c r="P369" s="571"/>
      <c r="Q369" s="30">
        <f t="shared" si="183"/>
        <v>5835906.8503718115</v>
      </c>
      <c r="R369" s="568"/>
      <c r="S369" s="572"/>
      <c r="T369" s="572"/>
      <c r="U369" s="573"/>
      <c r="V369" s="568"/>
      <c r="W369" s="572"/>
      <c r="X369" s="572"/>
      <c r="Y369" s="573"/>
      <c r="Z369" s="568"/>
      <c r="AA369" s="572"/>
      <c r="AB369" s="572"/>
      <c r="AC369" s="573"/>
      <c r="AD369" s="119">
        <f t="shared" si="190"/>
        <v>0</v>
      </c>
      <c r="AE369" s="568">
        <f t="shared" si="189"/>
        <v>5391219.5290427934</v>
      </c>
      <c r="AF369" s="569"/>
      <c r="AG369" s="569"/>
      <c r="AH369" s="570"/>
      <c r="AI369" s="568">
        <f t="shared" si="169"/>
        <v>5835906.8503718115</v>
      </c>
      <c r="AJ369" s="569"/>
      <c r="AK369" s="569"/>
      <c r="AL369" s="569"/>
      <c r="AM369" s="574"/>
      <c r="AN369" s="575">
        <f t="shared" si="170"/>
        <v>1</v>
      </c>
      <c r="AO369" s="576"/>
      <c r="AP369" s="577"/>
      <c r="AQ369" s="51"/>
      <c r="AR369" s="51"/>
      <c r="AS369" s="51"/>
      <c r="AT369" s="469"/>
      <c r="AU369" s="469"/>
      <c r="AV369" s="469"/>
      <c r="AW369" s="469"/>
      <c r="AX369" s="27"/>
      <c r="AY369" s="27">
        <f t="shared" si="171"/>
        <v>0</v>
      </c>
      <c r="AZ369" s="27">
        <f t="shared" si="184"/>
        <v>0</v>
      </c>
      <c r="BA369" s="27">
        <f t="shared" si="185"/>
        <v>0</v>
      </c>
      <c r="BB369" s="27">
        <f t="shared" si="172"/>
        <v>0</v>
      </c>
      <c r="BC369" s="27">
        <f t="shared" si="173"/>
        <v>0</v>
      </c>
      <c r="BD369" s="27">
        <f t="shared" si="174"/>
        <v>79755.99064682344</v>
      </c>
      <c r="BE369" s="27">
        <f t="shared" si="175"/>
        <v>4929.7190341821961</v>
      </c>
      <c r="BF369" s="27">
        <f t="shared" si="176"/>
        <v>0</v>
      </c>
      <c r="BG369" s="27"/>
      <c r="BH369" s="27"/>
      <c r="BI369" s="72">
        <f t="shared" ref="BI369:BL369" si="195">BI363</f>
        <v>1</v>
      </c>
      <c r="BJ369" s="72">
        <f t="shared" si="195"/>
        <v>0.95</v>
      </c>
      <c r="BK369" s="72">
        <f t="shared" si="195"/>
        <v>1.1000000000000001</v>
      </c>
      <c r="BL369" s="72">
        <f t="shared" si="195"/>
        <v>1.27</v>
      </c>
      <c r="BM369" s="73">
        <f>BM363</f>
        <v>1.27</v>
      </c>
      <c r="BN369" s="61"/>
      <c r="BO369" s="61" t="str">
        <f t="shared" si="186"/>
        <v xml:space="preserve"> </v>
      </c>
      <c r="BP369" s="62" t="str">
        <f t="shared" si="177"/>
        <v xml:space="preserve"> </v>
      </c>
      <c r="BQ369" s="62" t="e">
        <f t="shared" si="178"/>
        <v>#VALUE!</v>
      </c>
      <c r="BR369" s="63">
        <f t="shared" si="179"/>
        <v>1</v>
      </c>
      <c r="BS369" s="64">
        <f t="shared" si="187"/>
        <v>1</v>
      </c>
      <c r="BT369" s="60">
        <f t="shared" si="180"/>
        <v>84685.709681005639</v>
      </c>
      <c r="BU369" s="33"/>
    </row>
    <row r="370" spans="2:73" s="22" customFormat="1" ht="13.5" x14ac:dyDescent="0.15">
      <c r="B370" s="563"/>
      <c r="C370" s="535">
        <v>350</v>
      </c>
      <c r="D370" s="536"/>
      <c r="E370" s="537">
        <f t="shared" si="192"/>
        <v>84685.709681005639</v>
      </c>
      <c r="F370" s="486"/>
      <c r="G370" s="486"/>
      <c r="H370" s="538"/>
      <c r="I370" s="485">
        <f t="shared" si="181"/>
        <v>79822.453972362462</v>
      </c>
      <c r="J370" s="486"/>
      <c r="K370" s="486"/>
      <c r="L370" s="538"/>
      <c r="M370" s="539">
        <f t="shared" si="182"/>
        <v>4863.2557086431761</v>
      </c>
      <c r="N370" s="539"/>
      <c r="O370" s="539"/>
      <c r="P370" s="539"/>
      <c r="Q370" s="121">
        <f t="shared" si="183"/>
        <v>5756084.3963994486</v>
      </c>
      <c r="R370" s="485"/>
      <c r="S370" s="530"/>
      <c r="T370" s="530"/>
      <c r="U370" s="531"/>
      <c r="V370" s="485"/>
      <c r="W370" s="530"/>
      <c r="X370" s="530"/>
      <c r="Y370" s="531"/>
      <c r="Z370" s="485"/>
      <c r="AA370" s="530"/>
      <c r="AB370" s="530"/>
      <c r="AC370" s="531"/>
      <c r="AD370" s="118">
        <f t="shared" si="190"/>
        <v>0</v>
      </c>
      <c r="AE370" s="532">
        <f t="shared" si="189"/>
        <v>5396082.7847514367</v>
      </c>
      <c r="AF370" s="533"/>
      <c r="AG370" s="533"/>
      <c r="AH370" s="534"/>
      <c r="AI370" s="485">
        <f t="shared" si="169"/>
        <v>5756084.3963994486</v>
      </c>
      <c r="AJ370" s="486"/>
      <c r="AK370" s="486"/>
      <c r="AL370" s="486"/>
      <c r="AM370" s="487"/>
      <c r="AN370" s="527">
        <f t="shared" si="170"/>
        <v>1</v>
      </c>
      <c r="AO370" s="528"/>
      <c r="AP370" s="529"/>
      <c r="AQ370" s="26"/>
      <c r="AR370" s="26"/>
      <c r="AS370" s="26"/>
      <c r="AT370" s="469"/>
      <c r="AU370" s="469"/>
      <c r="AV370" s="469"/>
      <c r="AW370" s="469"/>
      <c r="AX370" s="27"/>
      <c r="AY370" s="27">
        <f t="shared" si="171"/>
        <v>0</v>
      </c>
      <c r="AZ370" s="27">
        <f t="shared" si="184"/>
        <v>0</v>
      </c>
      <c r="BA370" s="27">
        <f t="shared" si="185"/>
        <v>0</v>
      </c>
      <c r="BB370" s="27">
        <f t="shared" si="172"/>
        <v>0</v>
      </c>
      <c r="BC370" s="27">
        <f t="shared" si="173"/>
        <v>0</v>
      </c>
      <c r="BD370" s="27">
        <f t="shared" si="174"/>
        <v>79822.453972362462</v>
      </c>
      <c r="BE370" s="27">
        <f t="shared" si="175"/>
        <v>4863.2557086431761</v>
      </c>
      <c r="BF370" s="27">
        <f t="shared" si="176"/>
        <v>0</v>
      </c>
      <c r="BG370" s="27"/>
      <c r="BH370" s="27"/>
      <c r="BI370" s="65">
        <f>BI369</f>
        <v>1</v>
      </c>
      <c r="BJ370" s="66">
        <f>BJ369</f>
        <v>0.95</v>
      </c>
      <c r="BK370" s="59">
        <f>BK369</f>
        <v>1.1000000000000001</v>
      </c>
      <c r="BL370" s="66">
        <f>BL369</f>
        <v>1.27</v>
      </c>
      <c r="BM370" s="67">
        <f>BM369</f>
        <v>1.27</v>
      </c>
      <c r="BN370" s="61"/>
      <c r="BO370" s="61" t="str">
        <f t="shared" si="186"/>
        <v xml:space="preserve"> </v>
      </c>
      <c r="BP370" s="62" t="str">
        <f t="shared" si="177"/>
        <v xml:space="preserve"> </v>
      </c>
      <c r="BQ370" s="62" t="e">
        <f t="shared" si="178"/>
        <v>#VALUE!</v>
      </c>
      <c r="BR370" s="63">
        <f t="shared" si="179"/>
        <v>1</v>
      </c>
      <c r="BS370" s="64">
        <f t="shared" si="187"/>
        <v>1</v>
      </c>
      <c r="BT370" s="60">
        <f t="shared" si="180"/>
        <v>84685.709681005639</v>
      </c>
      <c r="BU370" s="33"/>
    </row>
    <row r="371" spans="2:73" s="22" customFormat="1" ht="13.5" x14ac:dyDescent="0.15">
      <c r="B371" s="563"/>
      <c r="C371" s="535">
        <v>351</v>
      </c>
      <c r="D371" s="536"/>
      <c r="E371" s="537">
        <f t="shared" si="192"/>
        <v>84685.709681005639</v>
      </c>
      <c r="F371" s="486"/>
      <c r="G371" s="486"/>
      <c r="H371" s="538"/>
      <c r="I371" s="485">
        <f t="shared" si="181"/>
        <v>79888.972684006105</v>
      </c>
      <c r="J371" s="486"/>
      <c r="K371" s="486"/>
      <c r="L371" s="538"/>
      <c r="M371" s="539">
        <f t="shared" si="182"/>
        <v>4796.7369969995407</v>
      </c>
      <c r="N371" s="539"/>
      <c r="O371" s="539"/>
      <c r="P371" s="539"/>
      <c r="Q371" s="121">
        <f t="shared" si="183"/>
        <v>5676195.4237154424</v>
      </c>
      <c r="R371" s="485"/>
      <c r="S371" s="530"/>
      <c r="T371" s="530"/>
      <c r="U371" s="531"/>
      <c r="V371" s="485"/>
      <c r="W371" s="530"/>
      <c r="X371" s="530"/>
      <c r="Y371" s="531"/>
      <c r="Z371" s="485"/>
      <c r="AA371" s="530"/>
      <c r="AB371" s="530"/>
      <c r="AC371" s="531"/>
      <c r="AD371" s="118">
        <f t="shared" si="190"/>
        <v>0</v>
      </c>
      <c r="AE371" s="532">
        <f t="shared" si="189"/>
        <v>5400879.5217484366</v>
      </c>
      <c r="AF371" s="533"/>
      <c r="AG371" s="533"/>
      <c r="AH371" s="534"/>
      <c r="AI371" s="485">
        <f t="shared" si="169"/>
        <v>5676195.4237154424</v>
      </c>
      <c r="AJ371" s="486"/>
      <c r="AK371" s="486"/>
      <c r="AL371" s="486"/>
      <c r="AM371" s="487"/>
      <c r="AN371" s="527">
        <f t="shared" si="170"/>
        <v>1</v>
      </c>
      <c r="AO371" s="528"/>
      <c r="AP371" s="529"/>
      <c r="AQ371" s="26"/>
      <c r="AR371" s="26"/>
      <c r="AS371" s="26"/>
      <c r="AT371" s="469"/>
      <c r="AU371" s="469"/>
      <c r="AV371" s="469"/>
      <c r="AW371" s="469"/>
      <c r="AX371" s="27"/>
      <c r="AY371" s="27">
        <f t="shared" si="171"/>
        <v>0</v>
      </c>
      <c r="AZ371" s="27">
        <f t="shared" si="184"/>
        <v>0</v>
      </c>
      <c r="BA371" s="27">
        <f t="shared" si="185"/>
        <v>0</v>
      </c>
      <c r="BB371" s="27">
        <f t="shared" si="172"/>
        <v>0</v>
      </c>
      <c r="BC371" s="27">
        <f t="shared" si="173"/>
        <v>0</v>
      </c>
      <c r="BD371" s="27">
        <f t="shared" si="174"/>
        <v>79888.972684006105</v>
      </c>
      <c r="BE371" s="27">
        <f t="shared" si="175"/>
        <v>4796.7369969995407</v>
      </c>
      <c r="BF371" s="27">
        <f t="shared" si="176"/>
        <v>0</v>
      </c>
      <c r="BG371" s="27"/>
      <c r="BH371" s="27"/>
      <c r="BI371" s="65">
        <f>BI369</f>
        <v>1</v>
      </c>
      <c r="BJ371" s="66">
        <f>BJ369</f>
        <v>0.95</v>
      </c>
      <c r="BK371" s="59">
        <f>BK369</f>
        <v>1.1000000000000001</v>
      </c>
      <c r="BL371" s="66">
        <f>BL369</f>
        <v>1.27</v>
      </c>
      <c r="BM371" s="67">
        <f>BM369</f>
        <v>1.27</v>
      </c>
      <c r="BN371" s="61"/>
      <c r="BO371" s="61" t="str">
        <f t="shared" si="186"/>
        <v xml:space="preserve"> </v>
      </c>
      <c r="BP371" s="62" t="str">
        <f t="shared" si="177"/>
        <v xml:space="preserve"> </v>
      </c>
      <c r="BQ371" s="62" t="e">
        <f t="shared" si="178"/>
        <v>#VALUE!</v>
      </c>
      <c r="BR371" s="63">
        <f t="shared" si="179"/>
        <v>1</v>
      </c>
      <c r="BS371" s="64">
        <f t="shared" si="187"/>
        <v>1</v>
      </c>
      <c r="BT371" s="60">
        <f t="shared" si="180"/>
        <v>84685.709681005639</v>
      </c>
      <c r="BU371" s="33"/>
    </row>
    <row r="372" spans="2:73" s="22" customFormat="1" ht="13.5" x14ac:dyDescent="0.15">
      <c r="B372" s="563"/>
      <c r="C372" s="535">
        <v>352</v>
      </c>
      <c r="D372" s="536"/>
      <c r="E372" s="537">
        <f t="shared" si="192"/>
        <v>84685.709681005639</v>
      </c>
      <c r="F372" s="486"/>
      <c r="G372" s="486"/>
      <c r="H372" s="538"/>
      <c r="I372" s="485">
        <f t="shared" si="181"/>
        <v>79955.546827909435</v>
      </c>
      <c r="J372" s="486"/>
      <c r="K372" s="486"/>
      <c r="L372" s="538"/>
      <c r="M372" s="539">
        <f t="shared" si="182"/>
        <v>4730.1628530962016</v>
      </c>
      <c r="N372" s="539"/>
      <c r="O372" s="539"/>
      <c r="P372" s="539"/>
      <c r="Q372" s="121">
        <f t="shared" si="183"/>
        <v>5596239.8768875329</v>
      </c>
      <c r="R372" s="485"/>
      <c r="S372" s="530"/>
      <c r="T372" s="530"/>
      <c r="U372" s="531"/>
      <c r="V372" s="485"/>
      <c r="W372" s="530"/>
      <c r="X372" s="530"/>
      <c r="Y372" s="531"/>
      <c r="Z372" s="485"/>
      <c r="AA372" s="530"/>
      <c r="AB372" s="530"/>
      <c r="AC372" s="531"/>
      <c r="AD372" s="118">
        <f t="shared" si="190"/>
        <v>0</v>
      </c>
      <c r="AE372" s="532">
        <f t="shared" si="189"/>
        <v>5405609.6846015332</v>
      </c>
      <c r="AF372" s="533"/>
      <c r="AG372" s="533"/>
      <c r="AH372" s="534"/>
      <c r="AI372" s="485">
        <f t="shared" si="169"/>
        <v>5596239.8768875329</v>
      </c>
      <c r="AJ372" s="486"/>
      <c r="AK372" s="486"/>
      <c r="AL372" s="486"/>
      <c r="AM372" s="487"/>
      <c r="AN372" s="527">
        <f t="shared" si="170"/>
        <v>1</v>
      </c>
      <c r="AO372" s="528"/>
      <c r="AP372" s="529"/>
      <c r="AQ372" s="26"/>
      <c r="AR372" s="26"/>
      <c r="AS372" s="26"/>
      <c r="AT372" s="469"/>
      <c r="AU372" s="469"/>
      <c r="AV372" s="469"/>
      <c r="AW372" s="469"/>
      <c r="AX372" s="27"/>
      <c r="AY372" s="27">
        <f t="shared" si="171"/>
        <v>0</v>
      </c>
      <c r="AZ372" s="27">
        <f t="shared" si="184"/>
        <v>0</v>
      </c>
      <c r="BA372" s="27">
        <f t="shared" si="185"/>
        <v>0</v>
      </c>
      <c r="BB372" s="27">
        <f t="shared" si="172"/>
        <v>0</v>
      </c>
      <c r="BC372" s="27">
        <f t="shared" si="173"/>
        <v>0</v>
      </c>
      <c r="BD372" s="27">
        <f t="shared" si="174"/>
        <v>79955.546827909435</v>
      </c>
      <c r="BE372" s="27">
        <f t="shared" si="175"/>
        <v>4730.1628530962016</v>
      </c>
      <c r="BF372" s="27">
        <f t="shared" si="176"/>
        <v>0</v>
      </c>
      <c r="BG372" s="27"/>
      <c r="BH372" s="27"/>
      <c r="BI372" s="65">
        <f>BI369</f>
        <v>1</v>
      </c>
      <c r="BJ372" s="66">
        <f>BJ369</f>
        <v>0.95</v>
      </c>
      <c r="BK372" s="59">
        <f>BK369</f>
        <v>1.1000000000000001</v>
      </c>
      <c r="BL372" s="66">
        <f>BL369</f>
        <v>1.27</v>
      </c>
      <c r="BM372" s="67">
        <f>BM369</f>
        <v>1.27</v>
      </c>
      <c r="BN372" s="61"/>
      <c r="BO372" s="61" t="str">
        <f t="shared" si="186"/>
        <v xml:space="preserve"> </v>
      </c>
      <c r="BP372" s="62" t="str">
        <f t="shared" si="177"/>
        <v xml:space="preserve"> </v>
      </c>
      <c r="BQ372" s="62" t="e">
        <f t="shared" si="178"/>
        <v>#VALUE!</v>
      </c>
      <c r="BR372" s="63">
        <f t="shared" si="179"/>
        <v>1</v>
      </c>
      <c r="BS372" s="64">
        <f t="shared" si="187"/>
        <v>1</v>
      </c>
      <c r="BT372" s="60">
        <f t="shared" si="180"/>
        <v>84685.709681005639</v>
      </c>
      <c r="BU372" s="33"/>
    </row>
    <row r="373" spans="2:73" s="22" customFormat="1" ht="13.5" x14ac:dyDescent="0.15">
      <c r="B373" s="563"/>
      <c r="C373" s="535">
        <v>353</v>
      </c>
      <c r="D373" s="536"/>
      <c r="E373" s="537">
        <f t="shared" si="192"/>
        <v>84685.709681005639</v>
      </c>
      <c r="F373" s="486"/>
      <c r="G373" s="486"/>
      <c r="H373" s="538"/>
      <c r="I373" s="485">
        <f t="shared" si="181"/>
        <v>80022.176450266023</v>
      </c>
      <c r="J373" s="486"/>
      <c r="K373" s="486"/>
      <c r="L373" s="538"/>
      <c r="M373" s="539">
        <f t="shared" si="182"/>
        <v>4663.5332307396102</v>
      </c>
      <c r="N373" s="539"/>
      <c r="O373" s="539"/>
      <c r="P373" s="539"/>
      <c r="Q373" s="121">
        <f t="shared" si="183"/>
        <v>5516217.7004372673</v>
      </c>
      <c r="R373" s="485"/>
      <c r="S373" s="530"/>
      <c r="T373" s="530"/>
      <c r="U373" s="531"/>
      <c r="V373" s="485"/>
      <c r="W373" s="530"/>
      <c r="X373" s="530"/>
      <c r="Y373" s="531"/>
      <c r="Z373" s="485"/>
      <c r="AA373" s="530"/>
      <c r="AB373" s="530"/>
      <c r="AC373" s="531"/>
      <c r="AD373" s="118">
        <f t="shared" si="190"/>
        <v>0</v>
      </c>
      <c r="AE373" s="532">
        <f t="shared" si="189"/>
        <v>5410273.2178322729</v>
      </c>
      <c r="AF373" s="533"/>
      <c r="AG373" s="533"/>
      <c r="AH373" s="534"/>
      <c r="AI373" s="485">
        <f t="shared" si="169"/>
        <v>5516217.7004372673</v>
      </c>
      <c r="AJ373" s="486"/>
      <c r="AK373" s="486"/>
      <c r="AL373" s="486"/>
      <c r="AM373" s="487"/>
      <c r="AN373" s="527">
        <f t="shared" si="170"/>
        <v>1</v>
      </c>
      <c r="AO373" s="528"/>
      <c r="AP373" s="529"/>
      <c r="AQ373" s="26"/>
      <c r="AR373" s="26"/>
      <c r="AS373" s="26"/>
      <c r="AT373" s="469"/>
      <c r="AU373" s="469"/>
      <c r="AV373" s="469"/>
      <c r="AW373" s="469"/>
      <c r="AX373" s="27"/>
      <c r="AY373" s="27">
        <f t="shared" si="171"/>
        <v>0</v>
      </c>
      <c r="AZ373" s="27">
        <f t="shared" si="184"/>
        <v>0</v>
      </c>
      <c r="BA373" s="27">
        <f t="shared" si="185"/>
        <v>0</v>
      </c>
      <c r="BB373" s="27">
        <f t="shared" si="172"/>
        <v>0</v>
      </c>
      <c r="BC373" s="27">
        <f t="shared" si="173"/>
        <v>0</v>
      </c>
      <c r="BD373" s="27">
        <f t="shared" si="174"/>
        <v>80022.176450266023</v>
      </c>
      <c r="BE373" s="27">
        <f t="shared" si="175"/>
        <v>4663.5332307396102</v>
      </c>
      <c r="BF373" s="27">
        <f t="shared" si="176"/>
        <v>0</v>
      </c>
      <c r="BG373" s="27"/>
      <c r="BH373" s="27"/>
      <c r="BI373" s="65">
        <f>BI369</f>
        <v>1</v>
      </c>
      <c r="BJ373" s="66">
        <f>BJ369</f>
        <v>0.95</v>
      </c>
      <c r="BK373" s="59">
        <f>BK369</f>
        <v>1.1000000000000001</v>
      </c>
      <c r="BL373" s="66">
        <f>BL369</f>
        <v>1.27</v>
      </c>
      <c r="BM373" s="67">
        <f>BM369</f>
        <v>1.27</v>
      </c>
      <c r="BN373" s="61"/>
      <c r="BO373" s="61" t="str">
        <f t="shared" si="186"/>
        <v xml:space="preserve"> </v>
      </c>
      <c r="BP373" s="62" t="str">
        <f t="shared" si="177"/>
        <v xml:space="preserve"> </v>
      </c>
      <c r="BQ373" s="62" t="e">
        <f t="shared" si="178"/>
        <v>#VALUE!</v>
      </c>
      <c r="BR373" s="63">
        <f t="shared" si="179"/>
        <v>1</v>
      </c>
      <c r="BS373" s="64">
        <f t="shared" si="187"/>
        <v>1</v>
      </c>
      <c r="BT373" s="60">
        <f t="shared" si="180"/>
        <v>84685.709681005639</v>
      </c>
      <c r="BU373" s="33"/>
    </row>
    <row r="374" spans="2:73" s="22" customFormat="1" ht="13.5" x14ac:dyDescent="0.15">
      <c r="B374" s="563"/>
      <c r="C374" s="535">
        <v>354</v>
      </c>
      <c r="D374" s="536"/>
      <c r="E374" s="537">
        <f t="shared" si="192"/>
        <v>84685.709681005639</v>
      </c>
      <c r="F374" s="486"/>
      <c r="G374" s="486"/>
      <c r="H374" s="538"/>
      <c r="I374" s="485">
        <f t="shared" si="181"/>
        <v>80088.861597307914</v>
      </c>
      <c r="J374" s="486"/>
      <c r="K374" s="486"/>
      <c r="L374" s="538"/>
      <c r="M374" s="539">
        <f t="shared" si="182"/>
        <v>4596.8480836977224</v>
      </c>
      <c r="N374" s="539"/>
      <c r="O374" s="539"/>
      <c r="P374" s="539"/>
      <c r="Q374" s="121">
        <f t="shared" si="183"/>
        <v>5436128.8388399594</v>
      </c>
      <c r="R374" s="559">
        <f>IF((AD368-V368)&lt;0,AD368+Z374,IF(AD368-V368&lt;V368,AD368+Z374,R368))</f>
        <v>0</v>
      </c>
      <c r="S374" s="560"/>
      <c r="T374" s="560"/>
      <c r="U374" s="561"/>
      <c r="V374" s="485">
        <f>IF((AD368-V368)&lt;0,AD368,IF((AD368-V368)&gt;=0,R374-Z374))</f>
        <v>0</v>
      </c>
      <c r="W374" s="530"/>
      <c r="X374" s="530"/>
      <c r="Y374" s="531"/>
      <c r="Z374" s="485">
        <f>IF(AD368&gt;0,AD368*AN374/100/2,0)</f>
        <v>0</v>
      </c>
      <c r="AA374" s="530"/>
      <c r="AB374" s="530"/>
      <c r="AC374" s="531"/>
      <c r="AD374" s="118">
        <f t="shared" si="190"/>
        <v>0</v>
      </c>
      <c r="AE374" s="532">
        <f t="shared" si="189"/>
        <v>5414870.0659159701</v>
      </c>
      <c r="AF374" s="533"/>
      <c r="AG374" s="533"/>
      <c r="AH374" s="534"/>
      <c r="AI374" s="485">
        <f t="shared" si="169"/>
        <v>5436128.8388399594</v>
      </c>
      <c r="AJ374" s="486"/>
      <c r="AK374" s="486"/>
      <c r="AL374" s="486"/>
      <c r="AM374" s="487"/>
      <c r="AN374" s="527">
        <f t="shared" si="170"/>
        <v>1</v>
      </c>
      <c r="AO374" s="528"/>
      <c r="AP374" s="529"/>
      <c r="AQ374" s="26"/>
      <c r="AR374" s="26"/>
      <c r="AS374" s="26"/>
      <c r="AT374" s="469"/>
      <c r="AU374" s="469"/>
      <c r="AV374" s="469"/>
      <c r="AW374" s="469"/>
      <c r="AX374" s="27"/>
      <c r="AY374" s="27">
        <f t="shared" si="171"/>
        <v>0</v>
      </c>
      <c r="AZ374" s="27">
        <f t="shared" si="184"/>
        <v>0</v>
      </c>
      <c r="BA374" s="27">
        <f t="shared" si="185"/>
        <v>0</v>
      </c>
      <c r="BB374" s="27">
        <f t="shared" si="172"/>
        <v>0</v>
      </c>
      <c r="BC374" s="27">
        <f t="shared" si="173"/>
        <v>0</v>
      </c>
      <c r="BD374" s="27">
        <f t="shared" si="174"/>
        <v>80088.861597307914</v>
      </c>
      <c r="BE374" s="27">
        <f t="shared" si="175"/>
        <v>4596.8480836977224</v>
      </c>
      <c r="BF374" s="27">
        <f t="shared" si="176"/>
        <v>0</v>
      </c>
      <c r="BG374" s="27"/>
      <c r="BH374" s="27"/>
      <c r="BI374" s="65">
        <f>BI369</f>
        <v>1</v>
      </c>
      <c r="BJ374" s="66">
        <f>BJ369</f>
        <v>0.95</v>
      </c>
      <c r="BK374" s="59">
        <f>BK369</f>
        <v>1.1000000000000001</v>
      </c>
      <c r="BL374" s="66">
        <f>BL369</f>
        <v>1.27</v>
      </c>
      <c r="BM374" s="67">
        <f>BM369</f>
        <v>1.27</v>
      </c>
      <c r="BN374" s="61"/>
      <c r="BO374" s="61" t="str">
        <f t="shared" si="186"/>
        <v xml:space="preserve"> </v>
      </c>
      <c r="BP374" s="62" t="str">
        <f t="shared" si="177"/>
        <v xml:space="preserve"> </v>
      </c>
      <c r="BQ374" s="62" t="e">
        <f t="shared" si="178"/>
        <v>#VALUE!</v>
      </c>
      <c r="BR374" s="63">
        <f t="shared" si="179"/>
        <v>1</v>
      </c>
      <c r="BS374" s="64">
        <f t="shared" si="187"/>
        <v>1</v>
      </c>
      <c r="BT374" s="60">
        <f t="shared" si="180"/>
        <v>84685.709681005639</v>
      </c>
      <c r="BU374" s="33"/>
    </row>
    <row r="375" spans="2:73" s="22" customFormat="1" ht="13.5" x14ac:dyDescent="0.15">
      <c r="B375" s="563"/>
      <c r="C375" s="535">
        <v>355</v>
      </c>
      <c r="D375" s="536"/>
      <c r="E375" s="537">
        <f t="shared" si="192"/>
        <v>84685.709681005639</v>
      </c>
      <c r="F375" s="486"/>
      <c r="G375" s="486"/>
      <c r="H375" s="538"/>
      <c r="I375" s="485">
        <f t="shared" si="181"/>
        <v>80155.602315305674</v>
      </c>
      <c r="J375" s="486"/>
      <c r="K375" s="486"/>
      <c r="L375" s="538"/>
      <c r="M375" s="539">
        <f t="shared" si="182"/>
        <v>4530.1073656999661</v>
      </c>
      <c r="N375" s="539"/>
      <c r="O375" s="539"/>
      <c r="P375" s="539"/>
      <c r="Q375" s="121">
        <f t="shared" si="183"/>
        <v>5355973.2365246536</v>
      </c>
      <c r="R375" s="485"/>
      <c r="S375" s="530"/>
      <c r="T375" s="530"/>
      <c r="U375" s="531"/>
      <c r="V375" s="485"/>
      <c r="W375" s="530"/>
      <c r="X375" s="530"/>
      <c r="Y375" s="531"/>
      <c r="Z375" s="485"/>
      <c r="AA375" s="530"/>
      <c r="AB375" s="530"/>
      <c r="AC375" s="531"/>
      <c r="AD375" s="118">
        <f t="shared" si="190"/>
        <v>0</v>
      </c>
      <c r="AE375" s="532">
        <f t="shared" si="189"/>
        <v>5419400.1732816705</v>
      </c>
      <c r="AF375" s="533"/>
      <c r="AG375" s="533"/>
      <c r="AH375" s="534"/>
      <c r="AI375" s="485">
        <f t="shared" si="169"/>
        <v>5355973.2365246536</v>
      </c>
      <c r="AJ375" s="486"/>
      <c r="AK375" s="486"/>
      <c r="AL375" s="486"/>
      <c r="AM375" s="487"/>
      <c r="AN375" s="527">
        <f t="shared" si="170"/>
        <v>1</v>
      </c>
      <c r="AO375" s="528"/>
      <c r="AP375" s="529"/>
      <c r="AQ375" s="26"/>
      <c r="AR375" s="26"/>
      <c r="AS375" s="26"/>
      <c r="AT375" s="469"/>
      <c r="AU375" s="469"/>
      <c r="AV375" s="469"/>
      <c r="AW375" s="469"/>
      <c r="AX375" s="27"/>
      <c r="AY375" s="27">
        <f t="shared" si="171"/>
        <v>0</v>
      </c>
      <c r="AZ375" s="27">
        <f t="shared" si="184"/>
        <v>0</v>
      </c>
      <c r="BA375" s="27">
        <f t="shared" si="185"/>
        <v>0</v>
      </c>
      <c r="BB375" s="27">
        <f t="shared" si="172"/>
        <v>0</v>
      </c>
      <c r="BC375" s="27">
        <f t="shared" si="173"/>
        <v>0</v>
      </c>
      <c r="BD375" s="27">
        <f t="shared" si="174"/>
        <v>80155.602315305674</v>
      </c>
      <c r="BE375" s="27">
        <f t="shared" si="175"/>
        <v>4530.1073656999661</v>
      </c>
      <c r="BF375" s="27">
        <f t="shared" si="176"/>
        <v>0</v>
      </c>
      <c r="BG375" s="27"/>
      <c r="BH375" s="27"/>
      <c r="BI375" s="72">
        <f t="shared" ref="BI375:BL375" si="196">BI369</f>
        <v>1</v>
      </c>
      <c r="BJ375" s="72">
        <f t="shared" si="196"/>
        <v>0.95</v>
      </c>
      <c r="BK375" s="72">
        <f t="shared" si="196"/>
        <v>1.1000000000000001</v>
      </c>
      <c r="BL375" s="72">
        <f t="shared" si="196"/>
        <v>1.27</v>
      </c>
      <c r="BM375" s="73">
        <f>BM369</f>
        <v>1.27</v>
      </c>
      <c r="BN375" s="61"/>
      <c r="BO375" s="61" t="str">
        <f t="shared" si="186"/>
        <v xml:space="preserve"> </v>
      </c>
      <c r="BP375" s="62" t="str">
        <f t="shared" si="177"/>
        <v xml:space="preserve"> </v>
      </c>
      <c r="BQ375" s="62" t="e">
        <f t="shared" si="178"/>
        <v>#VALUE!</v>
      </c>
      <c r="BR375" s="63">
        <f t="shared" si="179"/>
        <v>1</v>
      </c>
      <c r="BS375" s="64">
        <f t="shared" si="187"/>
        <v>1</v>
      </c>
      <c r="BT375" s="60">
        <f t="shared" si="180"/>
        <v>84685.709681005639</v>
      </c>
      <c r="BU375" s="33"/>
    </row>
    <row r="376" spans="2:73" s="22" customFormat="1" ht="13.5" x14ac:dyDescent="0.15">
      <c r="B376" s="563"/>
      <c r="C376" s="535">
        <v>356</v>
      </c>
      <c r="D376" s="536"/>
      <c r="E376" s="537">
        <f t="shared" si="192"/>
        <v>84685.709681005639</v>
      </c>
      <c r="F376" s="486"/>
      <c r="G376" s="486"/>
      <c r="H376" s="538"/>
      <c r="I376" s="485">
        <f t="shared" si="181"/>
        <v>80222.39865056843</v>
      </c>
      <c r="J376" s="486"/>
      <c r="K376" s="486"/>
      <c r="L376" s="538"/>
      <c r="M376" s="539">
        <f t="shared" si="182"/>
        <v>4463.3110304372112</v>
      </c>
      <c r="N376" s="539"/>
      <c r="O376" s="539"/>
      <c r="P376" s="539"/>
      <c r="Q376" s="121">
        <f t="shared" si="183"/>
        <v>5275750.8378740856</v>
      </c>
      <c r="R376" s="485"/>
      <c r="S376" s="530"/>
      <c r="T376" s="530"/>
      <c r="U376" s="531"/>
      <c r="V376" s="485"/>
      <c r="W376" s="530"/>
      <c r="X376" s="530"/>
      <c r="Y376" s="531"/>
      <c r="Z376" s="485"/>
      <c r="AA376" s="530"/>
      <c r="AB376" s="530"/>
      <c r="AC376" s="531"/>
      <c r="AD376" s="118">
        <f t="shared" si="190"/>
        <v>0</v>
      </c>
      <c r="AE376" s="532">
        <f t="shared" si="189"/>
        <v>5423863.4843121078</v>
      </c>
      <c r="AF376" s="533"/>
      <c r="AG376" s="533"/>
      <c r="AH376" s="534"/>
      <c r="AI376" s="485">
        <f t="shared" si="169"/>
        <v>5275750.8378740856</v>
      </c>
      <c r="AJ376" s="486"/>
      <c r="AK376" s="486"/>
      <c r="AL376" s="486"/>
      <c r="AM376" s="487"/>
      <c r="AN376" s="527">
        <f t="shared" si="170"/>
        <v>1</v>
      </c>
      <c r="AO376" s="528"/>
      <c r="AP376" s="529"/>
      <c r="AQ376" s="26"/>
      <c r="AR376" s="26"/>
      <c r="AS376" s="26"/>
      <c r="AT376" s="469"/>
      <c r="AU376" s="469"/>
      <c r="AV376" s="469"/>
      <c r="AW376" s="469"/>
      <c r="AX376" s="27"/>
      <c r="AY376" s="27">
        <f t="shared" si="171"/>
        <v>0</v>
      </c>
      <c r="AZ376" s="27">
        <f t="shared" si="184"/>
        <v>0</v>
      </c>
      <c r="BA376" s="27">
        <f t="shared" si="185"/>
        <v>0</v>
      </c>
      <c r="BB376" s="27">
        <f t="shared" si="172"/>
        <v>0</v>
      </c>
      <c r="BC376" s="27">
        <f t="shared" si="173"/>
        <v>0</v>
      </c>
      <c r="BD376" s="27">
        <f t="shared" si="174"/>
        <v>80222.39865056843</v>
      </c>
      <c r="BE376" s="27">
        <f t="shared" si="175"/>
        <v>4463.3110304372112</v>
      </c>
      <c r="BF376" s="27">
        <f t="shared" si="176"/>
        <v>0</v>
      </c>
      <c r="BG376" s="27"/>
      <c r="BH376" s="27"/>
      <c r="BI376" s="65">
        <f>BI375</f>
        <v>1</v>
      </c>
      <c r="BJ376" s="66">
        <f>BJ375</f>
        <v>0.95</v>
      </c>
      <c r="BK376" s="59">
        <f>BK375</f>
        <v>1.1000000000000001</v>
      </c>
      <c r="BL376" s="66">
        <f>BL375</f>
        <v>1.27</v>
      </c>
      <c r="BM376" s="67">
        <f>BM375</f>
        <v>1.27</v>
      </c>
      <c r="BN376" s="61"/>
      <c r="BO376" s="61" t="str">
        <f t="shared" si="186"/>
        <v xml:space="preserve"> </v>
      </c>
      <c r="BP376" s="62" t="str">
        <f t="shared" si="177"/>
        <v xml:space="preserve"> </v>
      </c>
      <c r="BQ376" s="62" t="e">
        <f t="shared" si="178"/>
        <v>#VALUE!</v>
      </c>
      <c r="BR376" s="63">
        <f t="shared" si="179"/>
        <v>1</v>
      </c>
      <c r="BS376" s="64">
        <f t="shared" si="187"/>
        <v>1</v>
      </c>
      <c r="BT376" s="60">
        <f t="shared" si="180"/>
        <v>84685.709681005639</v>
      </c>
      <c r="BU376" s="33"/>
    </row>
    <row r="377" spans="2:73" s="22" customFormat="1" ht="13.5" x14ac:dyDescent="0.15">
      <c r="B377" s="563"/>
      <c r="C377" s="535">
        <v>357</v>
      </c>
      <c r="D377" s="536"/>
      <c r="E377" s="537">
        <f t="shared" si="192"/>
        <v>84685.709681005639</v>
      </c>
      <c r="F377" s="486"/>
      <c r="G377" s="486"/>
      <c r="H377" s="538"/>
      <c r="I377" s="485">
        <f t="shared" si="181"/>
        <v>80289.2506494439</v>
      </c>
      <c r="J377" s="486"/>
      <c r="K377" s="486"/>
      <c r="L377" s="538"/>
      <c r="M377" s="539">
        <f t="shared" si="182"/>
        <v>4396.4590315617379</v>
      </c>
      <c r="N377" s="539"/>
      <c r="O377" s="539"/>
      <c r="P377" s="539"/>
      <c r="Q377" s="121">
        <f t="shared" si="183"/>
        <v>5195461.5872246418</v>
      </c>
      <c r="R377" s="485"/>
      <c r="S377" s="530"/>
      <c r="T377" s="530"/>
      <c r="U377" s="531"/>
      <c r="V377" s="485"/>
      <c r="W377" s="530"/>
      <c r="X377" s="530"/>
      <c r="Y377" s="531"/>
      <c r="Z377" s="485"/>
      <c r="AA377" s="530"/>
      <c r="AB377" s="530"/>
      <c r="AC377" s="531"/>
      <c r="AD377" s="118">
        <f t="shared" si="190"/>
        <v>0</v>
      </c>
      <c r="AE377" s="532">
        <f t="shared" si="189"/>
        <v>5428259.9433436692</v>
      </c>
      <c r="AF377" s="533"/>
      <c r="AG377" s="533"/>
      <c r="AH377" s="534"/>
      <c r="AI377" s="485">
        <f t="shared" si="169"/>
        <v>5195461.5872246418</v>
      </c>
      <c r="AJ377" s="486"/>
      <c r="AK377" s="486"/>
      <c r="AL377" s="486"/>
      <c r="AM377" s="487"/>
      <c r="AN377" s="527">
        <f t="shared" si="170"/>
        <v>1</v>
      </c>
      <c r="AO377" s="528"/>
      <c r="AP377" s="529"/>
      <c r="AQ377" s="26"/>
      <c r="AR377" s="26"/>
      <c r="AS377" s="26"/>
      <c r="AT377" s="469"/>
      <c r="AU377" s="469"/>
      <c r="AV377" s="469"/>
      <c r="AW377" s="469"/>
      <c r="AX377" s="27"/>
      <c r="AY377" s="27">
        <f t="shared" si="171"/>
        <v>0</v>
      </c>
      <c r="AZ377" s="27">
        <f t="shared" si="184"/>
        <v>0</v>
      </c>
      <c r="BA377" s="27">
        <f t="shared" si="185"/>
        <v>0</v>
      </c>
      <c r="BB377" s="27">
        <f t="shared" si="172"/>
        <v>0</v>
      </c>
      <c r="BC377" s="27">
        <f t="shared" si="173"/>
        <v>0</v>
      </c>
      <c r="BD377" s="27">
        <f t="shared" si="174"/>
        <v>80289.2506494439</v>
      </c>
      <c r="BE377" s="27">
        <f t="shared" si="175"/>
        <v>4396.4590315617379</v>
      </c>
      <c r="BF377" s="27">
        <f t="shared" si="176"/>
        <v>0</v>
      </c>
      <c r="BG377" s="27"/>
      <c r="BH377" s="27"/>
      <c r="BI377" s="65">
        <f>BI375</f>
        <v>1</v>
      </c>
      <c r="BJ377" s="66">
        <f>BJ375</f>
        <v>0.95</v>
      </c>
      <c r="BK377" s="59">
        <f>BK375</f>
        <v>1.1000000000000001</v>
      </c>
      <c r="BL377" s="66">
        <f>BL375</f>
        <v>1.27</v>
      </c>
      <c r="BM377" s="67">
        <f>BM375</f>
        <v>1.27</v>
      </c>
      <c r="BN377" s="61"/>
      <c r="BO377" s="61" t="str">
        <f t="shared" si="186"/>
        <v xml:space="preserve"> </v>
      </c>
      <c r="BP377" s="62" t="str">
        <f t="shared" si="177"/>
        <v xml:space="preserve"> </v>
      </c>
      <c r="BQ377" s="62" t="e">
        <f t="shared" si="178"/>
        <v>#VALUE!</v>
      </c>
      <c r="BR377" s="63">
        <f t="shared" si="179"/>
        <v>1</v>
      </c>
      <c r="BS377" s="64">
        <f t="shared" si="187"/>
        <v>1</v>
      </c>
      <c r="BT377" s="60">
        <f t="shared" si="180"/>
        <v>84685.709681005639</v>
      </c>
      <c r="BU377" s="33"/>
    </row>
    <row r="378" spans="2:73" s="22" customFormat="1" ht="13.5" x14ac:dyDescent="0.15">
      <c r="B378" s="563"/>
      <c r="C378" s="535">
        <v>358</v>
      </c>
      <c r="D378" s="536"/>
      <c r="E378" s="537">
        <f t="shared" si="192"/>
        <v>84685.709681005639</v>
      </c>
      <c r="F378" s="486"/>
      <c r="G378" s="486"/>
      <c r="H378" s="538"/>
      <c r="I378" s="485">
        <f t="shared" si="181"/>
        <v>80356.15835831844</v>
      </c>
      <c r="J378" s="486"/>
      <c r="K378" s="486"/>
      <c r="L378" s="538"/>
      <c r="M378" s="539">
        <f t="shared" si="182"/>
        <v>4329.5513226872017</v>
      </c>
      <c r="N378" s="539"/>
      <c r="O378" s="539"/>
      <c r="P378" s="539"/>
      <c r="Q378" s="121">
        <f t="shared" si="183"/>
        <v>5115105.4288663231</v>
      </c>
      <c r="R378" s="485"/>
      <c r="S378" s="530"/>
      <c r="T378" s="530"/>
      <c r="U378" s="531"/>
      <c r="V378" s="485"/>
      <c r="W378" s="530"/>
      <c r="X378" s="530"/>
      <c r="Y378" s="531"/>
      <c r="Z378" s="485"/>
      <c r="AA378" s="530"/>
      <c r="AB378" s="530"/>
      <c r="AC378" s="531"/>
      <c r="AD378" s="118">
        <f t="shared" si="190"/>
        <v>0</v>
      </c>
      <c r="AE378" s="532">
        <f t="shared" si="189"/>
        <v>5432589.4946663566</v>
      </c>
      <c r="AF378" s="533"/>
      <c r="AG378" s="533"/>
      <c r="AH378" s="534"/>
      <c r="AI378" s="485">
        <f t="shared" si="169"/>
        <v>5115105.4288663231</v>
      </c>
      <c r="AJ378" s="486"/>
      <c r="AK378" s="486"/>
      <c r="AL378" s="486"/>
      <c r="AM378" s="487"/>
      <c r="AN378" s="527">
        <f t="shared" si="170"/>
        <v>1</v>
      </c>
      <c r="AO378" s="528"/>
      <c r="AP378" s="529"/>
      <c r="AQ378" s="26"/>
      <c r="AR378" s="26"/>
      <c r="AS378" s="26"/>
      <c r="AT378" s="469"/>
      <c r="AU378" s="469"/>
      <c r="AV378" s="469"/>
      <c r="AW378" s="469"/>
      <c r="AX378" s="27"/>
      <c r="AY378" s="27">
        <f t="shared" si="171"/>
        <v>0</v>
      </c>
      <c r="AZ378" s="27">
        <f t="shared" si="184"/>
        <v>0</v>
      </c>
      <c r="BA378" s="27">
        <f t="shared" si="185"/>
        <v>0</v>
      </c>
      <c r="BB378" s="27">
        <f t="shared" si="172"/>
        <v>0</v>
      </c>
      <c r="BC378" s="27">
        <f t="shared" si="173"/>
        <v>0</v>
      </c>
      <c r="BD378" s="27">
        <f t="shared" si="174"/>
        <v>80356.15835831844</v>
      </c>
      <c r="BE378" s="27">
        <f t="shared" si="175"/>
        <v>4329.5513226872017</v>
      </c>
      <c r="BF378" s="27">
        <f t="shared" si="176"/>
        <v>0</v>
      </c>
      <c r="BG378" s="27"/>
      <c r="BH378" s="27"/>
      <c r="BI378" s="65">
        <f>BI375</f>
        <v>1</v>
      </c>
      <c r="BJ378" s="66">
        <f>BJ375</f>
        <v>0.95</v>
      </c>
      <c r="BK378" s="59">
        <f>BK375</f>
        <v>1.1000000000000001</v>
      </c>
      <c r="BL378" s="66">
        <f>BL375</f>
        <v>1.27</v>
      </c>
      <c r="BM378" s="67">
        <f>BM375</f>
        <v>1.27</v>
      </c>
      <c r="BN378" s="61"/>
      <c r="BO378" s="61" t="str">
        <f t="shared" si="186"/>
        <v xml:space="preserve"> </v>
      </c>
      <c r="BP378" s="62" t="str">
        <f t="shared" si="177"/>
        <v xml:space="preserve"> </v>
      </c>
      <c r="BQ378" s="62" t="e">
        <f t="shared" si="178"/>
        <v>#VALUE!</v>
      </c>
      <c r="BR378" s="63">
        <f t="shared" si="179"/>
        <v>1</v>
      </c>
      <c r="BS378" s="64">
        <f t="shared" si="187"/>
        <v>1</v>
      </c>
      <c r="BT378" s="60">
        <f t="shared" si="180"/>
        <v>84685.709681005639</v>
      </c>
      <c r="BU378" s="33"/>
    </row>
    <row r="379" spans="2:73" s="22" customFormat="1" ht="13.5" x14ac:dyDescent="0.15">
      <c r="B379" s="563"/>
      <c r="C379" s="535">
        <v>359</v>
      </c>
      <c r="D379" s="536"/>
      <c r="E379" s="537">
        <f t="shared" si="192"/>
        <v>84685.709681005639</v>
      </c>
      <c r="F379" s="486"/>
      <c r="G379" s="486"/>
      <c r="H379" s="538"/>
      <c r="I379" s="485">
        <f t="shared" si="181"/>
        <v>80423.121823617039</v>
      </c>
      <c r="J379" s="486"/>
      <c r="K379" s="486"/>
      <c r="L379" s="538"/>
      <c r="M379" s="539">
        <f t="shared" si="182"/>
        <v>4262.587857388603</v>
      </c>
      <c r="N379" s="539"/>
      <c r="O379" s="539"/>
      <c r="P379" s="539"/>
      <c r="Q379" s="121">
        <f t="shared" si="183"/>
        <v>5034682.3070427058</v>
      </c>
      <c r="R379" s="485"/>
      <c r="S379" s="530"/>
      <c r="T379" s="530"/>
      <c r="U379" s="531"/>
      <c r="V379" s="485"/>
      <c r="W379" s="530"/>
      <c r="X379" s="530"/>
      <c r="Y379" s="531"/>
      <c r="Z379" s="485"/>
      <c r="AA379" s="530"/>
      <c r="AB379" s="530"/>
      <c r="AC379" s="531"/>
      <c r="AD379" s="118">
        <f t="shared" si="190"/>
        <v>0</v>
      </c>
      <c r="AE379" s="532">
        <f t="shared" si="189"/>
        <v>5436852.0825237455</v>
      </c>
      <c r="AF379" s="533"/>
      <c r="AG379" s="533"/>
      <c r="AH379" s="534"/>
      <c r="AI379" s="485">
        <f t="shared" si="169"/>
        <v>5034682.3070427058</v>
      </c>
      <c r="AJ379" s="486"/>
      <c r="AK379" s="486"/>
      <c r="AL379" s="486"/>
      <c r="AM379" s="487"/>
      <c r="AN379" s="527">
        <f t="shared" si="170"/>
        <v>1</v>
      </c>
      <c r="AO379" s="528"/>
      <c r="AP379" s="529"/>
      <c r="AQ379" s="26"/>
      <c r="AR379" s="26"/>
      <c r="AS379" s="26"/>
      <c r="AT379" s="469"/>
      <c r="AU379" s="469"/>
      <c r="AV379" s="469"/>
      <c r="AW379" s="469"/>
      <c r="AX379" s="27"/>
      <c r="AY379" s="27">
        <f t="shared" si="171"/>
        <v>0</v>
      </c>
      <c r="AZ379" s="27">
        <f t="shared" si="184"/>
        <v>0</v>
      </c>
      <c r="BA379" s="27">
        <f t="shared" si="185"/>
        <v>0</v>
      </c>
      <c r="BB379" s="27">
        <f t="shared" si="172"/>
        <v>0</v>
      </c>
      <c r="BC379" s="27">
        <f t="shared" si="173"/>
        <v>0</v>
      </c>
      <c r="BD379" s="27">
        <f t="shared" si="174"/>
        <v>80423.121823617039</v>
      </c>
      <c r="BE379" s="27">
        <f t="shared" si="175"/>
        <v>4262.587857388603</v>
      </c>
      <c r="BF379" s="27">
        <f t="shared" si="176"/>
        <v>0</v>
      </c>
      <c r="BG379" s="27"/>
      <c r="BH379" s="27"/>
      <c r="BI379" s="65">
        <f>BI375</f>
        <v>1</v>
      </c>
      <c r="BJ379" s="66">
        <f>BJ375</f>
        <v>0.95</v>
      </c>
      <c r="BK379" s="59">
        <f>BK375</f>
        <v>1.1000000000000001</v>
      </c>
      <c r="BL379" s="66">
        <f>BL375</f>
        <v>1.27</v>
      </c>
      <c r="BM379" s="67">
        <f>BM375</f>
        <v>1.27</v>
      </c>
      <c r="BN379" s="61"/>
      <c r="BO379" s="61" t="str">
        <f t="shared" si="186"/>
        <v xml:space="preserve"> </v>
      </c>
      <c r="BP379" s="62" t="str">
        <f t="shared" si="177"/>
        <v xml:space="preserve"> </v>
      </c>
      <c r="BQ379" s="62" t="e">
        <f t="shared" si="178"/>
        <v>#VALUE!</v>
      </c>
      <c r="BR379" s="63">
        <f t="shared" si="179"/>
        <v>1</v>
      </c>
      <c r="BS379" s="64">
        <f t="shared" si="187"/>
        <v>1</v>
      </c>
      <c r="BT379" s="60">
        <f t="shared" si="180"/>
        <v>84685.709681005639</v>
      </c>
      <c r="BU379" s="33"/>
    </row>
    <row r="380" spans="2:73" s="22" customFormat="1" ht="13.5" x14ac:dyDescent="0.15">
      <c r="B380" s="564"/>
      <c r="C380" s="518">
        <v>360</v>
      </c>
      <c r="D380" s="519"/>
      <c r="E380" s="520">
        <f t="shared" si="192"/>
        <v>84685.709681005639</v>
      </c>
      <c r="F380" s="521"/>
      <c r="G380" s="521"/>
      <c r="H380" s="522"/>
      <c r="I380" s="509">
        <f t="shared" si="181"/>
        <v>80490.14109180338</v>
      </c>
      <c r="J380" s="521"/>
      <c r="K380" s="521"/>
      <c r="L380" s="522"/>
      <c r="M380" s="523">
        <f t="shared" si="182"/>
        <v>4195.5685892022548</v>
      </c>
      <c r="N380" s="523"/>
      <c r="O380" s="523"/>
      <c r="P380" s="523"/>
      <c r="Q380" s="123">
        <f t="shared" si="183"/>
        <v>4954192.1659509027</v>
      </c>
      <c r="R380" s="509">
        <f>IF((AD374-V374)&lt;0,AD374+Z380,IF(AD374-V374&lt;V374,AD374+Z380,R374))</f>
        <v>0</v>
      </c>
      <c r="S380" s="510"/>
      <c r="T380" s="510"/>
      <c r="U380" s="511"/>
      <c r="V380" s="509">
        <f>IF((AD374-V374)&lt;0,AD374,IF((AD374-V374)&gt;=0,R380-Z380))</f>
        <v>0</v>
      </c>
      <c r="W380" s="510"/>
      <c r="X380" s="510"/>
      <c r="Y380" s="511"/>
      <c r="Z380" s="509">
        <f>IF(AD374&gt;0,AD374*AN380/100/2,0)</f>
        <v>0</v>
      </c>
      <c r="AA380" s="510"/>
      <c r="AB380" s="510"/>
      <c r="AC380" s="511"/>
      <c r="AD380" s="122">
        <f t="shared" si="190"/>
        <v>0</v>
      </c>
      <c r="AE380" s="512">
        <f t="shared" si="189"/>
        <v>5441047.6511129476</v>
      </c>
      <c r="AF380" s="513"/>
      <c r="AG380" s="513"/>
      <c r="AH380" s="514"/>
      <c r="AI380" s="509">
        <f t="shared" si="169"/>
        <v>4954192.1659509027</v>
      </c>
      <c r="AJ380" s="521"/>
      <c r="AK380" s="521"/>
      <c r="AL380" s="521"/>
      <c r="AM380" s="603"/>
      <c r="AN380" s="515">
        <f t="shared" si="170"/>
        <v>1</v>
      </c>
      <c r="AO380" s="516"/>
      <c r="AP380" s="517"/>
      <c r="AQ380" s="25"/>
      <c r="AR380" s="25"/>
      <c r="AS380" s="25"/>
      <c r="AT380" s="469"/>
      <c r="AU380" s="469"/>
      <c r="AV380" s="469"/>
      <c r="AW380" s="469"/>
      <c r="AX380" s="27"/>
      <c r="AY380" s="27">
        <f t="shared" si="171"/>
        <v>0</v>
      </c>
      <c r="AZ380" s="27">
        <f t="shared" si="184"/>
        <v>0</v>
      </c>
      <c r="BA380" s="27">
        <f t="shared" si="185"/>
        <v>0</v>
      </c>
      <c r="BB380" s="27">
        <f t="shared" si="172"/>
        <v>0</v>
      </c>
      <c r="BC380" s="27">
        <f t="shared" si="173"/>
        <v>0</v>
      </c>
      <c r="BD380" s="27">
        <f t="shared" si="174"/>
        <v>80490.14109180338</v>
      </c>
      <c r="BE380" s="27">
        <f t="shared" si="175"/>
        <v>4195.5685892022548</v>
      </c>
      <c r="BF380" s="27">
        <f t="shared" si="176"/>
        <v>0</v>
      </c>
      <c r="BG380" s="27"/>
      <c r="BH380" s="27"/>
      <c r="BI380" s="65">
        <f>BI375</f>
        <v>1</v>
      </c>
      <c r="BJ380" s="66">
        <f>BJ375</f>
        <v>0.95</v>
      </c>
      <c r="BK380" s="59">
        <f>BK375</f>
        <v>1.1000000000000001</v>
      </c>
      <c r="BL380" s="66">
        <f>BL375</f>
        <v>1.27</v>
      </c>
      <c r="BM380" s="67">
        <f>BM375</f>
        <v>1.27</v>
      </c>
      <c r="BN380" s="61"/>
      <c r="BO380" s="61" t="str">
        <f t="shared" si="186"/>
        <v xml:space="preserve"> </v>
      </c>
      <c r="BP380" s="62" t="str">
        <f t="shared" si="177"/>
        <v xml:space="preserve"> </v>
      </c>
      <c r="BQ380" s="62" t="e">
        <f t="shared" si="178"/>
        <v>#VALUE!</v>
      </c>
      <c r="BR380" s="63">
        <f t="shared" si="179"/>
        <v>1</v>
      </c>
      <c r="BS380" s="64">
        <f t="shared" si="187"/>
        <v>1</v>
      </c>
      <c r="BT380" s="60">
        <f t="shared" si="180"/>
        <v>84685.709681005639</v>
      </c>
      <c r="BU380" s="33"/>
    </row>
    <row r="381" spans="2:73" s="22" customFormat="1" ht="13.5" x14ac:dyDescent="0.15">
      <c r="B381" s="540">
        <v>31</v>
      </c>
      <c r="C381" s="543">
        <v>361</v>
      </c>
      <c r="D381" s="544"/>
      <c r="E381" s="598">
        <f>IF(AI380&lt;=0,0,AS381)</f>
        <v>84685.709681005639</v>
      </c>
      <c r="F381" s="599"/>
      <c r="G381" s="599"/>
      <c r="H381" s="600"/>
      <c r="I381" s="545">
        <f t="shared" si="181"/>
        <v>80557.216209379883</v>
      </c>
      <c r="J381" s="546"/>
      <c r="K381" s="546"/>
      <c r="L381" s="547"/>
      <c r="M381" s="548">
        <f t="shared" si="182"/>
        <v>4128.4934716257521</v>
      </c>
      <c r="N381" s="548"/>
      <c r="O381" s="548"/>
      <c r="P381" s="477"/>
      <c r="Q381" s="48">
        <f t="shared" si="183"/>
        <v>4873634.9497415228</v>
      </c>
      <c r="R381" s="552"/>
      <c r="S381" s="601"/>
      <c r="T381" s="601"/>
      <c r="U381" s="602"/>
      <c r="V381" s="552"/>
      <c r="W381" s="601"/>
      <c r="X381" s="601"/>
      <c r="Y381" s="602"/>
      <c r="Z381" s="552"/>
      <c r="AA381" s="601"/>
      <c r="AB381" s="601"/>
      <c r="AC381" s="602"/>
      <c r="AD381" s="114">
        <f t="shared" si="190"/>
        <v>0</v>
      </c>
      <c r="AE381" s="552">
        <f t="shared" si="189"/>
        <v>5445176.1445845738</v>
      </c>
      <c r="AF381" s="553"/>
      <c r="AG381" s="553"/>
      <c r="AH381" s="554"/>
      <c r="AI381" s="552">
        <f t="shared" si="169"/>
        <v>4873634.9497415228</v>
      </c>
      <c r="AJ381" s="553"/>
      <c r="AK381" s="553"/>
      <c r="AL381" s="553"/>
      <c r="AM381" s="555"/>
      <c r="AN381" s="556">
        <f t="shared" si="170"/>
        <v>1</v>
      </c>
      <c r="AO381" s="557"/>
      <c r="AP381" s="558"/>
      <c r="AQ381" s="52">
        <f>PMT(AN381/100/12,($I$5-B369)*12-$AX$19,-AI380+AD380)</f>
        <v>84685.709681005639</v>
      </c>
      <c r="AR381" s="53">
        <f>E380*1.25</f>
        <v>105857.13710125705</v>
      </c>
      <c r="AS381" s="53">
        <f>IF(AQ381&gt;AR381,AR381,AQ381)</f>
        <v>84685.709681005639</v>
      </c>
      <c r="AT381" s="469"/>
      <c r="AU381" s="469"/>
      <c r="AV381" s="469"/>
      <c r="AW381" s="469"/>
      <c r="AX381" s="27"/>
      <c r="AY381" s="27">
        <f t="shared" si="171"/>
        <v>0</v>
      </c>
      <c r="AZ381" s="27">
        <f t="shared" si="184"/>
        <v>0</v>
      </c>
      <c r="BA381" s="27">
        <f t="shared" si="185"/>
        <v>0</v>
      </c>
      <c r="BB381" s="27">
        <f t="shared" si="172"/>
        <v>0</v>
      </c>
      <c r="BC381" s="27">
        <f t="shared" si="173"/>
        <v>0</v>
      </c>
      <c r="BD381" s="27">
        <f t="shared" si="174"/>
        <v>80557.216209379883</v>
      </c>
      <c r="BE381" s="27">
        <f t="shared" si="175"/>
        <v>4128.4934716257521</v>
      </c>
      <c r="BF381" s="27">
        <f t="shared" si="176"/>
        <v>0</v>
      </c>
      <c r="BG381" s="27"/>
      <c r="BH381" s="27"/>
      <c r="BI381" s="72">
        <f>BL10</f>
        <v>1</v>
      </c>
      <c r="BJ381" s="72">
        <f>BM10</f>
        <v>0.95</v>
      </c>
      <c r="BK381" s="72">
        <f t="shared" ref="BK381:BL381" si="197">BK375</f>
        <v>1.1000000000000001</v>
      </c>
      <c r="BL381" s="72">
        <f t="shared" si="197"/>
        <v>1.27</v>
      </c>
      <c r="BM381" s="73">
        <f>BM375</f>
        <v>1.27</v>
      </c>
      <c r="BN381" s="61"/>
      <c r="BO381" s="61" t="str">
        <f t="shared" si="186"/>
        <v xml:space="preserve"> </v>
      </c>
      <c r="BP381" s="62" t="str">
        <f t="shared" si="177"/>
        <v xml:space="preserve"> </v>
      </c>
      <c r="BQ381" s="62" t="e">
        <f t="shared" si="178"/>
        <v>#VALUE!</v>
      </c>
      <c r="BR381" s="63">
        <f t="shared" si="179"/>
        <v>1</v>
      </c>
      <c r="BS381" s="64">
        <f t="shared" si="187"/>
        <v>1</v>
      </c>
      <c r="BT381" s="60">
        <f t="shared" si="180"/>
        <v>84685.709681005639</v>
      </c>
      <c r="BU381" s="33"/>
    </row>
    <row r="382" spans="2:73" s="22" customFormat="1" ht="13.5" x14ac:dyDescent="0.15">
      <c r="B382" s="541"/>
      <c r="C382" s="497">
        <v>362</v>
      </c>
      <c r="D382" s="498"/>
      <c r="E382" s="499">
        <f t="shared" ref="E382:E413" si="198">IF(Q381=0,0,IF(Q381&lt;E381,Q381+M382,E381))</f>
        <v>84685.709681005639</v>
      </c>
      <c r="F382" s="471"/>
      <c r="G382" s="471"/>
      <c r="H382" s="472"/>
      <c r="I382" s="470">
        <f t="shared" si="181"/>
        <v>80624.347222887707</v>
      </c>
      <c r="J382" s="471"/>
      <c r="K382" s="471"/>
      <c r="L382" s="472"/>
      <c r="M382" s="473">
        <f t="shared" si="182"/>
        <v>4061.3624581179356</v>
      </c>
      <c r="N382" s="473"/>
      <c r="O382" s="473"/>
      <c r="P382" s="474"/>
      <c r="Q382" s="47">
        <f t="shared" si="183"/>
        <v>4793010.6025186349</v>
      </c>
      <c r="R382" s="474"/>
      <c r="S382" s="594"/>
      <c r="T382" s="594"/>
      <c r="U382" s="595"/>
      <c r="V382" s="474"/>
      <c r="W382" s="594"/>
      <c r="X382" s="594"/>
      <c r="Y382" s="595"/>
      <c r="Z382" s="474"/>
      <c r="AA382" s="594"/>
      <c r="AB382" s="594"/>
      <c r="AC382" s="595"/>
      <c r="AD382" s="117">
        <f t="shared" si="190"/>
        <v>0</v>
      </c>
      <c r="AE382" s="477">
        <f t="shared" si="189"/>
        <v>5449237.507042692</v>
      </c>
      <c r="AF382" s="478"/>
      <c r="AG382" s="478"/>
      <c r="AH382" s="479"/>
      <c r="AI382" s="474">
        <f t="shared" si="169"/>
        <v>4793010.6025186349</v>
      </c>
      <c r="AJ382" s="480"/>
      <c r="AK382" s="480"/>
      <c r="AL382" s="480"/>
      <c r="AM382" s="481"/>
      <c r="AN382" s="482">
        <f t="shared" si="170"/>
        <v>1</v>
      </c>
      <c r="AO382" s="483"/>
      <c r="AP382" s="484"/>
      <c r="AQ382" s="26"/>
      <c r="AR382" s="26"/>
      <c r="AS382" s="26"/>
      <c r="AT382" s="469"/>
      <c r="AU382" s="469"/>
      <c r="AV382" s="469"/>
      <c r="AW382" s="469"/>
      <c r="AX382" s="27"/>
      <c r="AY382" s="27">
        <f t="shared" si="171"/>
        <v>0</v>
      </c>
      <c r="AZ382" s="27">
        <f t="shared" si="184"/>
        <v>0</v>
      </c>
      <c r="BA382" s="27">
        <f t="shared" si="185"/>
        <v>0</v>
      </c>
      <c r="BB382" s="27">
        <f t="shared" si="172"/>
        <v>0</v>
      </c>
      <c r="BC382" s="27">
        <f t="shared" si="173"/>
        <v>0</v>
      </c>
      <c r="BD382" s="27">
        <f t="shared" si="174"/>
        <v>80624.347222887707</v>
      </c>
      <c r="BE382" s="27">
        <f t="shared" si="175"/>
        <v>4061.3624581179356</v>
      </c>
      <c r="BF382" s="27">
        <f t="shared" si="176"/>
        <v>0</v>
      </c>
      <c r="BG382" s="27"/>
      <c r="BH382" s="27"/>
      <c r="BI382" s="65">
        <f>BI381</f>
        <v>1</v>
      </c>
      <c r="BJ382" s="66">
        <f>BJ381</f>
        <v>0.95</v>
      </c>
      <c r="BK382" s="59">
        <f>BK381</f>
        <v>1.1000000000000001</v>
      </c>
      <c r="BL382" s="66">
        <f>BL381</f>
        <v>1.27</v>
      </c>
      <c r="BM382" s="67">
        <f>BM381</f>
        <v>1.27</v>
      </c>
      <c r="BN382" s="61"/>
      <c r="BO382" s="61" t="str">
        <f t="shared" si="186"/>
        <v xml:space="preserve"> </v>
      </c>
      <c r="BP382" s="62" t="str">
        <f t="shared" si="177"/>
        <v xml:space="preserve"> </v>
      </c>
      <c r="BQ382" s="62" t="e">
        <f t="shared" si="178"/>
        <v>#VALUE!</v>
      </c>
      <c r="BR382" s="63">
        <f t="shared" si="179"/>
        <v>1</v>
      </c>
      <c r="BS382" s="64">
        <f t="shared" si="187"/>
        <v>1</v>
      </c>
      <c r="BT382" s="60">
        <f t="shared" si="180"/>
        <v>84685.709681005639</v>
      </c>
      <c r="BU382" s="33"/>
    </row>
    <row r="383" spans="2:73" s="22" customFormat="1" ht="13.5" x14ac:dyDescent="0.15">
      <c r="B383" s="541"/>
      <c r="C383" s="497">
        <v>363</v>
      </c>
      <c r="D383" s="498"/>
      <c r="E383" s="499">
        <f t="shared" si="198"/>
        <v>84685.709681005639</v>
      </c>
      <c r="F383" s="471"/>
      <c r="G383" s="471"/>
      <c r="H383" s="472"/>
      <c r="I383" s="470">
        <f t="shared" si="181"/>
        <v>80691.534178906775</v>
      </c>
      <c r="J383" s="471"/>
      <c r="K383" s="471"/>
      <c r="L383" s="472"/>
      <c r="M383" s="473">
        <f t="shared" si="182"/>
        <v>3994.1755020988621</v>
      </c>
      <c r="N383" s="473"/>
      <c r="O383" s="473"/>
      <c r="P383" s="474"/>
      <c r="Q383" s="47">
        <f t="shared" si="183"/>
        <v>4712319.0683397278</v>
      </c>
      <c r="R383" s="474"/>
      <c r="S383" s="594"/>
      <c r="T383" s="594"/>
      <c r="U383" s="595"/>
      <c r="V383" s="474"/>
      <c r="W383" s="594"/>
      <c r="X383" s="594"/>
      <c r="Y383" s="595"/>
      <c r="Z383" s="474"/>
      <c r="AA383" s="594"/>
      <c r="AB383" s="594"/>
      <c r="AC383" s="595"/>
      <c r="AD383" s="117">
        <f t="shared" si="190"/>
        <v>0</v>
      </c>
      <c r="AE383" s="477">
        <f t="shared" si="189"/>
        <v>5453231.6825447911</v>
      </c>
      <c r="AF383" s="478"/>
      <c r="AG383" s="478"/>
      <c r="AH383" s="479"/>
      <c r="AI383" s="474">
        <f t="shared" si="169"/>
        <v>4712319.0683397278</v>
      </c>
      <c r="AJ383" s="480"/>
      <c r="AK383" s="480"/>
      <c r="AL383" s="480"/>
      <c r="AM383" s="481"/>
      <c r="AN383" s="482">
        <f t="shared" si="170"/>
        <v>1</v>
      </c>
      <c r="AO383" s="483"/>
      <c r="AP383" s="484"/>
      <c r="AQ383" s="26"/>
      <c r="AR383" s="26"/>
      <c r="AS383" s="26"/>
      <c r="AT383" s="469"/>
      <c r="AU383" s="469"/>
      <c r="AV383" s="469"/>
      <c r="AW383" s="469"/>
      <c r="AX383" s="27"/>
      <c r="AY383" s="27">
        <f t="shared" si="171"/>
        <v>0</v>
      </c>
      <c r="AZ383" s="27">
        <f t="shared" si="184"/>
        <v>0</v>
      </c>
      <c r="BA383" s="27">
        <f t="shared" si="185"/>
        <v>0</v>
      </c>
      <c r="BB383" s="27">
        <f t="shared" si="172"/>
        <v>0</v>
      </c>
      <c r="BC383" s="27">
        <f t="shared" si="173"/>
        <v>0</v>
      </c>
      <c r="BD383" s="27">
        <f t="shared" si="174"/>
        <v>80691.534178906775</v>
      </c>
      <c r="BE383" s="27">
        <f t="shared" si="175"/>
        <v>3994.1755020988621</v>
      </c>
      <c r="BF383" s="27">
        <f t="shared" si="176"/>
        <v>0</v>
      </c>
      <c r="BG383" s="27"/>
      <c r="BH383" s="27"/>
      <c r="BI383" s="65">
        <f>BI381</f>
        <v>1</v>
      </c>
      <c r="BJ383" s="66">
        <f>BJ381</f>
        <v>0.95</v>
      </c>
      <c r="BK383" s="59">
        <f>BK381</f>
        <v>1.1000000000000001</v>
      </c>
      <c r="BL383" s="66">
        <f>BL381</f>
        <v>1.27</v>
      </c>
      <c r="BM383" s="67">
        <f>BM381</f>
        <v>1.27</v>
      </c>
      <c r="BN383" s="61"/>
      <c r="BO383" s="61" t="str">
        <f t="shared" si="186"/>
        <v xml:space="preserve"> </v>
      </c>
      <c r="BP383" s="62" t="str">
        <f t="shared" si="177"/>
        <v xml:space="preserve"> </v>
      </c>
      <c r="BQ383" s="62" t="e">
        <f t="shared" si="178"/>
        <v>#VALUE!</v>
      </c>
      <c r="BR383" s="63">
        <f t="shared" si="179"/>
        <v>1</v>
      </c>
      <c r="BS383" s="64">
        <f t="shared" si="187"/>
        <v>1</v>
      </c>
      <c r="BT383" s="60">
        <f t="shared" si="180"/>
        <v>84685.709681005639</v>
      </c>
      <c r="BU383" s="33"/>
    </row>
    <row r="384" spans="2:73" s="22" customFormat="1" ht="13.5" x14ac:dyDescent="0.15">
      <c r="B384" s="541"/>
      <c r="C384" s="497">
        <v>364</v>
      </c>
      <c r="D384" s="498"/>
      <c r="E384" s="499">
        <f t="shared" si="198"/>
        <v>84685.709681005639</v>
      </c>
      <c r="F384" s="471"/>
      <c r="G384" s="471"/>
      <c r="H384" s="472"/>
      <c r="I384" s="470">
        <f t="shared" si="181"/>
        <v>80758.777124055865</v>
      </c>
      <c r="J384" s="471"/>
      <c r="K384" s="471"/>
      <c r="L384" s="472"/>
      <c r="M384" s="473">
        <f t="shared" si="182"/>
        <v>3926.9325569497728</v>
      </c>
      <c r="N384" s="473"/>
      <c r="O384" s="473"/>
      <c r="P384" s="474"/>
      <c r="Q384" s="47">
        <f t="shared" si="183"/>
        <v>4631560.2912156722</v>
      </c>
      <c r="R384" s="474"/>
      <c r="S384" s="594"/>
      <c r="T384" s="594"/>
      <c r="U384" s="595"/>
      <c r="V384" s="474"/>
      <c r="W384" s="594"/>
      <c r="X384" s="594"/>
      <c r="Y384" s="595"/>
      <c r="Z384" s="474"/>
      <c r="AA384" s="594"/>
      <c r="AB384" s="594"/>
      <c r="AC384" s="595"/>
      <c r="AD384" s="117">
        <f t="shared" si="190"/>
        <v>0</v>
      </c>
      <c r="AE384" s="477">
        <f t="shared" si="189"/>
        <v>5457158.6151017407</v>
      </c>
      <c r="AF384" s="478"/>
      <c r="AG384" s="478"/>
      <c r="AH384" s="479"/>
      <c r="AI384" s="474">
        <f t="shared" si="169"/>
        <v>4631560.2912156722</v>
      </c>
      <c r="AJ384" s="480"/>
      <c r="AK384" s="480"/>
      <c r="AL384" s="480"/>
      <c r="AM384" s="481"/>
      <c r="AN384" s="482">
        <f t="shared" si="170"/>
        <v>1</v>
      </c>
      <c r="AO384" s="483"/>
      <c r="AP384" s="484"/>
      <c r="AQ384" s="26"/>
      <c r="AR384" s="26"/>
      <c r="AS384" s="26"/>
      <c r="AT384" s="469"/>
      <c r="AU384" s="469"/>
      <c r="AV384" s="469"/>
      <c r="AW384" s="469"/>
      <c r="AX384" s="27"/>
      <c r="AY384" s="27">
        <f t="shared" si="171"/>
        <v>0</v>
      </c>
      <c r="AZ384" s="27">
        <f t="shared" si="184"/>
        <v>0</v>
      </c>
      <c r="BA384" s="27">
        <f t="shared" si="185"/>
        <v>0</v>
      </c>
      <c r="BB384" s="27">
        <f t="shared" si="172"/>
        <v>0</v>
      </c>
      <c r="BC384" s="27">
        <f t="shared" si="173"/>
        <v>0</v>
      </c>
      <c r="BD384" s="27">
        <f t="shared" si="174"/>
        <v>80758.777124055865</v>
      </c>
      <c r="BE384" s="27">
        <f t="shared" si="175"/>
        <v>3926.9325569497728</v>
      </c>
      <c r="BF384" s="27">
        <f t="shared" si="176"/>
        <v>0</v>
      </c>
      <c r="BG384" s="27"/>
      <c r="BH384" s="27"/>
      <c r="BI384" s="65">
        <f>BI381</f>
        <v>1</v>
      </c>
      <c r="BJ384" s="66">
        <f>BJ381</f>
        <v>0.95</v>
      </c>
      <c r="BK384" s="59">
        <f>BK381</f>
        <v>1.1000000000000001</v>
      </c>
      <c r="BL384" s="66">
        <f>BL381</f>
        <v>1.27</v>
      </c>
      <c r="BM384" s="67">
        <f>BM381</f>
        <v>1.27</v>
      </c>
      <c r="BN384" s="61"/>
      <c r="BO384" s="61" t="str">
        <f t="shared" si="186"/>
        <v xml:space="preserve"> </v>
      </c>
      <c r="BP384" s="62" t="str">
        <f t="shared" si="177"/>
        <v xml:space="preserve"> </v>
      </c>
      <c r="BQ384" s="62" t="e">
        <f t="shared" si="178"/>
        <v>#VALUE!</v>
      </c>
      <c r="BR384" s="63">
        <f t="shared" si="179"/>
        <v>1</v>
      </c>
      <c r="BS384" s="64">
        <f t="shared" si="187"/>
        <v>1</v>
      </c>
      <c r="BT384" s="60">
        <f t="shared" si="180"/>
        <v>84685.709681005639</v>
      </c>
      <c r="BU384" s="33"/>
    </row>
    <row r="385" spans="2:73" s="22" customFormat="1" ht="13.5" x14ac:dyDescent="0.15">
      <c r="B385" s="541"/>
      <c r="C385" s="497">
        <v>365</v>
      </c>
      <c r="D385" s="498"/>
      <c r="E385" s="499">
        <f t="shared" si="198"/>
        <v>84685.709681005639</v>
      </c>
      <c r="F385" s="471"/>
      <c r="G385" s="471"/>
      <c r="H385" s="472"/>
      <c r="I385" s="470">
        <f t="shared" si="181"/>
        <v>80826.076104992579</v>
      </c>
      <c r="J385" s="471"/>
      <c r="K385" s="471"/>
      <c r="L385" s="472"/>
      <c r="M385" s="473">
        <f t="shared" si="182"/>
        <v>3859.6335760130601</v>
      </c>
      <c r="N385" s="473"/>
      <c r="O385" s="473"/>
      <c r="P385" s="474"/>
      <c r="Q385" s="47">
        <f t="shared" si="183"/>
        <v>4550734.2151106792</v>
      </c>
      <c r="R385" s="474"/>
      <c r="S385" s="594"/>
      <c r="T385" s="594"/>
      <c r="U385" s="595"/>
      <c r="V385" s="474"/>
      <c r="W385" s="594"/>
      <c r="X385" s="594"/>
      <c r="Y385" s="595"/>
      <c r="Z385" s="474"/>
      <c r="AA385" s="594"/>
      <c r="AB385" s="594"/>
      <c r="AC385" s="595"/>
      <c r="AD385" s="117">
        <f t="shared" si="190"/>
        <v>0</v>
      </c>
      <c r="AE385" s="477">
        <f t="shared" si="189"/>
        <v>5461018.2486777538</v>
      </c>
      <c r="AF385" s="478"/>
      <c r="AG385" s="478"/>
      <c r="AH385" s="479"/>
      <c r="AI385" s="474">
        <f t="shared" si="169"/>
        <v>4550734.2151106792</v>
      </c>
      <c r="AJ385" s="480"/>
      <c r="AK385" s="480"/>
      <c r="AL385" s="480"/>
      <c r="AM385" s="481"/>
      <c r="AN385" s="482">
        <f t="shared" si="170"/>
        <v>1</v>
      </c>
      <c r="AO385" s="483"/>
      <c r="AP385" s="484"/>
      <c r="AQ385" s="26"/>
      <c r="AR385" s="26"/>
      <c r="AS385" s="26"/>
      <c r="AT385" s="469"/>
      <c r="AU385" s="469"/>
      <c r="AV385" s="469"/>
      <c r="AW385" s="469"/>
      <c r="AX385" s="27"/>
      <c r="AY385" s="27">
        <f t="shared" si="171"/>
        <v>0</v>
      </c>
      <c r="AZ385" s="27">
        <f t="shared" si="184"/>
        <v>0</v>
      </c>
      <c r="BA385" s="27">
        <f t="shared" si="185"/>
        <v>0</v>
      </c>
      <c r="BB385" s="27">
        <f t="shared" si="172"/>
        <v>0</v>
      </c>
      <c r="BC385" s="27">
        <f t="shared" si="173"/>
        <v>0</v>
      </c>
      <c r="BD385" s="27">
        <f t="shared" si="174"/>
        <v>80826.076104992579</v>
      </c>
      <c r="BE385" s="27">
        <f t="shared" si="175"/>
        <v>3859.6335760130601</v>
      </c>
      <c r="BF385" s="27">
        <f t="shared" si="176"/>
        <v>0</v>
      </c>
      <c r="BG385" s="27"/>
      <c r="BH385" s="27"/>
      <c r="BI385" s="65">
        <f>BI381</f>
        <v>1</v>
      </c>
      <c r="BJ385" s="66">
        <f>BJ381</f>
        <v>0.95</v>
      </c>
      <c r="BK385" s="59">
        <f>BK381</f>
        <v>1.1000000000000001</v>
      </c>
      <c r="BL385" s="66">
        <f>BL381</f>
        <v>1.27</v>
      </c>
      <c r="BM385" s="67">
        <f>BM381</f>
        <v>1.27</v>
      </c>
      <c r="BN385" s="61"/>
      <c r="BO385" s="61" t="str">
        <f t="shared" si="186"/>
        <v xml:space="preserve"> </v>
      </c>
      <c r="BP385" s="62" t="str">
        <f t="shared" si="177"/>
        <v xml:space="preserve"> </v>
      </c>
      <c r="BQ385" s="62" t="e">
        <f t="shared" si="178"/>
        <v>#VALUE!</v>
      </c>
      <c r="BR385" s="63">
        <f t="shared" si="179"/>
        <v>1</v>
      </c>
      <c r="BS385" s="64">
        <f t="shared" si="187"/>
        <v>1</v>
      </c>
      <c r="BT385" s="60">
        <f t="shared" si="180"/>
        <v>84685.709681005639</v>
      </c>
      <c r="BU385" s="33"/>
    </row>
    <row r="386" spans="2:73" s="22" customFormat="1" ht="13.5" x14ac:dyDescent="0.15">
      <c r="B386" s="541"/>
      <c r="C386" s="497">
        <v>366</v>
      </c>
      <c r="D386" s="498"/>
      <c r="E386" s="499">
        <f t="shared" si="198"/>
        <v>84685.709681005639</v>
      </c>
      <c r="F386" s="471"/>
      <c r="G386" s="471"/>
      <c r="H386" s="472"/>
      <c r="I386" s="470">
        <f t="shared" si="181"/>
        <v>80893.431168413401</v>
      </c>
      <c r="J386" s="471"/>
      <c r="K386" s="471"/>
      <c r="L386" s="472"/>
      <c r="M386" s="473">
        <f t="shared" si="182"/>
        <v>3792.2785125922328</v>
      </c>
      <c r="N386" s="473"/>
      <c r="O386" s="473"/>
      <c r="P386" s="474"/>
      <c r="Q386" s="47">
        <f t="shared" si="183"/>
        <v>4469840.7839422654</v>
      </c>
      <c r="R386" s="470">
        <f>IF(AD380&lt;=0,0,AS386)</f>
        <v>0</v>
      </c>
      <c r="S386" s="471"/>
      <c r="T386" s="471"/>
      <c r="U386" s="472"/>
      <c r="V386" s="470">
        <f>IF((AD380-V380)&lt;0,AD380,IF((AD380-V380)&gt;=0,R386-Z386))</f>
        <v>0</v>
      </c>
      <c r="W386" s="475"/>
      <c r="X386" s="475"/>
      <c r="Y386" s="476"/>
      <c r="Z386" s="470">
        <f>IF(AD380&gt;0,AD380*AN386/100/2,0)</f>
        <v>0</v>
      </c>
      <c r="AA386" s="475"/>
      <c r="AB386" s="475"/>
      <c r="AC386" s="476"/>
      <c r="AD386" s="117">
        <f t="shared" si="190"/>
        <v>0</v>
      </c>
      <c r="AE386" s="477">
        <f t="shared" si="189"/>
        <v>5464810.5271903463</v>
      </c>
      <c r="AF386" s="478"/>
      <c r="AG386" s="478"/>
      <c r="AH386" s="479"/>
      <c r="AI386" s="474">
        <f t="shared" si="169"/>
        <v>4469840.7839422654</v>
      </c>
      <c r="AJ386" s="480"/>
      <c r="AK386" s="480"/>
      <c r="AL386" s="480"/>
      <c r="AM386" s="481"/>
      <c r="AN386" s="482">
        <f t="shared" si="170"/>
        <v>1</v>
      </c>
      <c r="AO386" s="483"/>
      <c r="AP386" s="484"/>
      <c r="AQ386" s="28">
        <f>PMT(AN386/100/2,($I$5-B369)*2-$AX$19,-AD380)</f>
        <v>0</v>
      </c>
      <c r="AR386" s="27">
        <f>R380*1.25</f>
        <v>0</v>
      </c>
      <c r="AS386" s="27">
        <f>IF(AQ386&gt;AR386,AR386,AQ386)</f>
        <v>0</v>
      </c>
      <c r="AT386" s="469"/>
      <c r="AU386" s="469"/>
      <c r="AV386" s="469"/>
      <c r="AW386" s="469"/>
      <c r="AX386" s="27"/>
      <c r="AY386" s="27">
        <f t="shared" si="171"/>
        <v>0</v>
      </c>
      <c r="AZ386" s="27">
        <f t="shared" si="184"/>
        <v>0</v>
      </c>
      <c r="BA386" s="27">
        <f t="shared" si="185"/>
        <v>0</v>
      </c>
      <c r="BB386" s="27">
        <f t="shared" si="172"/>
        <v>0</v>
      </c>
      <c r="BC386" s="27">
        <f t="shared" si="173"/>
        <v>0</v>
      </c>
      <c r="BD386" s="27">
        <f t="shared" si="174"/>
        <v>80893.431168413401</v>
      </c>
      <c r="BE386" s="27">
        <f t="shared" si="175"/>
        <v>3792.2785125922328</v>
      </c>
      <c r="BF386" s="27">
        <f t="shared" si="176"/>
        <v>0</v>
      </c>
      <c r="BG386" s="27"/>
      <c r="BH386" s="27"/>
      <c r="BI386" s="65">
        <f>BI381</f>
        <v>1</v>
      </c>
      <c r="BJ386" s="66">
        <f>BJ381</f>
        <v>0.95</v>
      </c>
      <c r="BK386" s="59">
        <f>BK381</f>
        <v>1.1000000000000001</v>
      </c>
      <c r="BL386" s="66">
        <f>BL381</f>
        <v>1.27</v>
      </c>
      <c r="BM386" s="67">
        <f>BM381</f>
        <v>1.27</v>
      </c>
      <c r="BN386" s="61"/>
      <c r="BO386" s="61" t="str">
        <f t="shared" si="186"/>
        <v xml:space="preserve"> </v>
      </c>
      <c r="BP386" s="62" t="str">
        <f t="shared" si="177"/>
        <v xml:space="preserve"> </v>
      </c>
      <c r="BQ386" s="62" t="e">
        <f t="shared" si="178"/>
        <v>#VALUE!</v>
      </c>
      <c r="BR386" s="63">
        <f t="shared" si="179"/>
        <v>1</v>
      </c>
      <c r="BS386" s="64">
        <f t="shared" si="187"/>
        <v>1</v>
      </c>
      <c r="BT386" s="60">
        <f t="shared" si="180"/>
        <v>84685.709681005639</v>
      </c>
      <c r="BU386" s="33"/>
    </row>
    <row r="387" spans="2:73" s="22" customFormat="1" ht="13.5" x14ac:dyDescent="0.15">
      <c r="B387" s="541"/>
      <c r="C387" s="497">
        <v>367</v>
      </c>
      <c r="D387" s="498"/>
      <c r="E387" s="499">
        <f t="shared" si="198"/>
        <v>84685.709681005639</v>
      </c>
      <c r="F387" s="471"/>
      <c r="G387" s="471"/>
      <c r="H387" s="472"/>
      <c r="I387" s="470">
        <f t="shared" si="181"/>
        <v>80960.842361053757</v>
      </c>
      <c r="J387" s="471"/>
      <c r="K387" s="471"/>
      <c r="L387" s="472"/>
      <c r="M387" s="473">
        <f t="shared" si="182"/>
        <v>3724.8673199518876</v>
      </c>
      <c r="N387" s="473"/>
      <c r="O387" s="473"/>
      <c r="P387" s="474"/>
      <c r="Q387" s="47">
        <f t="shared" si="183"/>
        <v>4388879.941581212</v>
      </c>
      <c r="R387" s="474"/>
      <c r="S387" s="594"/>
      <c r="T387" s="594"/>
      <c r="U387" s="595"/>
      <c r="V387" s="477"/>
      <c r="W387" s="596"/>
      <c r="X387" s="596"/>
      <c r="Y387" s="597"/>
      <c r="Z387" s="474"/>
      <c r="AA387" s="594"/>
      <c r="AB387" s="594"/>
      <c r="AC387" s="595"/>
      <c r="AD387" s="117">
        <f t="shared" si="190"/>
        <v>0</v>
      </c>
      <c r="AE387" s="477">
        <f t="shared" si="189"/>
        <v>5468535.394510298</v>
      </c>
      <c r="AF387" s="478"/>
      <c r="AG387" s="478"/>
      <c r="AH387" s="479"/>
      <c r="AI387" s="474">
        <f t="shared" si="169"/>
        <v>4388879.941581212</v>
      </c>
      <c r="AJ387" s="480"/>
      <c r="AK387" s="480"/>
      <c r="AL387" s="480"/>
      <c r="AM387" s="481"/>
      <c r="AN387" s="482">
        <f t="shared" si="170"/>
        <v>1</v>
      </c>
      <c r="AO387" s="483"/>
      <c r="AP387" s="484"/>
      <c r="AQ387" s="26"/>
      <c r="AR387" s="26"/>
      <c r="AS387" s="26"/>
      <c r="AT387" s="469"/>
      <c r="AU387" s="469"/>
      <c r="AV387" s="469"/>
      <c r="AW387" s="469"/>
      <c r="AX387" s="27"/>
      <c r="AY387" s="27">
        <f t="shared" si="171"/>
        <v>0</v>
      </c>
      <c r="AZ387" s="27">
        <f t="shared" si="184"/>
        <v>0</v>
      </c>
      <c r="BA387" s="27">
        <f t="shared" si="185"/>
        <v>0</v>
      </c>
      <c r="BB387" s="27">
        <f t="shared" si="172"/>
        <v>0</v>
      </c>
      <c r="BC387" s="27">
        <f t="shared" si="173"/>
        <v>0</v>
      </c>
      <c r="BD387" s="27">
        <f t="shared" si="174"/>
        <v>80960.842361053757</v>
      </c>
      <c r="BE387" s="27">
        <f t="shared" si="175"/>
        <v>3724.8673199518876</v>
      </c>
      <c r="BF387" s="27">
        <f t="shared" si="176"/>
        <v>0</v>
      </c>
      <c r="BG387" s="27"/>
      <c r="BH387" s="27"/>
      <c r="BI387" s="72">
        <f t="shared" ref="BI387:BL387" si="199">BI381</f>
        <v>1</v>
      </c>
      <c r="BJ387" s="72">
        <f t="shared" si="199"/>
        <v>0.95</v>
      </c>
      <c r="BK387" s="72">
        <f t="shared" si="199"/>
        <v>1.1000000000000001</v>
      </c>
      <c r="BL387" s="72">
        <f t="shared" si="199"/>
        <v>1.27</v>
      </c>
      <c r="BM387" s="73">
        <f>BM381</f>
        <v>1.27</v>
      </c>
      <c r="BN387" s="61"/>
      <c r="BO387" s="61" t="str">
        <f t="shared" si="186"/>
        <v xml:space="preserve"> </v>
      </c>
      <c r="BP387" s="62" t="str">
        <f t="shared" si="177"/>
        <v xml:space="preserve"> </v>
      </c>
      <c r="BQ387" s="62" t="e">
        <f t="shared" si="178"/>
        <v>#VALUE!</v>
      </c>
      <c r="BR387" s="63">
        <f t="shared" si="179"/>
        <v>1</v>
      </c>
      <c r="BS387" s="64">
        <f t="shared" si="187"/>
        <v>1</v>
      </c>
      <c r="BT387" s="60">
        <f t="shared" si="180"/>
        <v>84685.709681005639</v>
      </c>
      <c r="BU387" s="33"/>
    </row>
    <row r="388" spans="2:73" s="22" customFormat="1" ht="13.5" x14ac:dyDescent="0.15">
      <c r="B388" s="541"/>
      <c r="C388" s="497">
        <v>368</v>
      </c>
      <c r="D388" s="498"/>
      <c r="E388" s="499">
        <f t="shared" si="198"/>
        <v>84685.709681005639</v>
      </c>
      <c r="F388" s="471"/>
      <c r="G388" s="471"/>
      <c r="H388" s="472"/>
      <c r="I388" s="470">
        <f t="shared" si="181"/>
        <v>81028.309729687957</v>
      </c>
      <c r="J388" s="471"/>
      <c r="K388" s="471"/>
      <c r="L388" s="472"/>
      <c r="M388" s="473">
        <f t="shared" si="182"/>
        <v>3657.3999513176768</v>
      </c>
      <c r="N388" s="473"/>
      <c r="O388" s="473"/>
      <c r="P388" s="474"/>
      <c r="Q388" s="47">
        <f t="shared" si="183"/>
        <v>4307851.6318515241</v>
      </c>
      <c r="R388" s="474"/>
      <c r="S388" s="594"/>
      <c r="T388" s="594"/>
      <c r="U388" s="595"/>
      <c r="V388" s="474"/>
      <c r="W388" s="594"/>
      <c r="X388" s="594"/>
      <c r="Y388" s="595"/>
      <c r="Z388" s="474"/>
      <c r="AA388" s="594"/>
      <c r="AB388" s="594"/>
      <c r="AC388" s="595"/>
      <c r="AD388" s="117">
        <f t="shared" si="190"/>
        <v>0</v>
      </c>
      <c r="AE388" s="477">
        <f t="shared" si="189"/>
        <v>5472192.7944616154</v>
      </c>
      <c r="AF388" s="478"/>
      <c r="AG388" s="478"/>
      <c r="AH388" s="479"/>
      <c r="AI388" s="474">
        <f t="shared" si="169"/>
        <v>4307851.6318515241</v>
      </c>
      <c r="AJ388" s="480"/>
      <c r="AK388" s="480"/>
      <c r="AL388" s="480"/>
      <c r="AM388" s="481"/>
      <c r="AN388" s="482">
        <f t="shared" si="170"/>
        <v>1</v>
      </c>
      <c r="AO388" s="483"/>
      <c r="AP388" s="484"/>
      <c r="AQ388" s="26"/>
      <c r="AR388" s="26"/>
      <c r="AS388" s="26"/>
      <c r="AT388" s="469"/>
      <c r="AU388" s="469"/>
      <c r="AV388" s="469"/>
      <c r="AW388" s="469"/>
      <c r="AX388" s="27"/>
      <c r="AY388" s="27">
        <f t="shared" si="171"/>
        <v>0</v>
      </c>
      <c r="AZ388" s="27">
        <f t="shared" si="184"/>
        <v>0</v>
      </c>
      <c r="BA388" s="27">
        <f t="shared" si="185"/>
        <v>0</v>
      </c>
      <c r="BB388" s="27">
        <f t="shared" si="172"/>
        <v>0</v>
      </c>
      <c r="BC388" s="27">
        <f t="shared" si="173"/>
        <v>0</v>
      </c>
      <c r="BD388" s="27">
        <f t="shared" si="174"/>
        <v>81028.309729687957</v>
      </c>
      <c r="BE388" s="27">
        <f t="shared" si="175"/>
        <v>3657.3999513176768</v>
      </c>
      <c r="BF388" s="27">
        <f t="shared" si="176"/>
        <v>0</v>
      </c>
      <c r="BG388" s="27"/>
      <c r="BH388" s="27"/>
      <c r="BI388" s="65">
        <f>BI387</f>
        <v>1</v>
      </c>
      <c r="BJ388" s="66">
        <f>BJ387</f>
        <v>0.95</v>
      </c>
      <c r="BK388" s="59">
        <f>BK387</f>
        <v>1.1000000000000001</v>
      </c>
      <c r="BL388" s="66">
        <f>BL387</f>
        <v>1.27</v>
      </c>
      <c r="BM388" s="67">
        <f>BM387</f>
        <v>1.27</v>
      </c>
      <c r="BN388" s="61"/>
      <c r="BO388" s="61" t="str">
        <f t="shared" si="186"/>
        <v xml:space="preserve"> </v>
      </c>
      <c r="BP388" s="62" t="str">
        <f t="shared" si="177"/>
        <v xml:space="preserve"> </v>
      </c>
      <c r="BQ388" s="62" t="e">
        <f t="shared" si="178"/>
        <v>#VALUE!</v>
      </c>
      <c r="BR388" s="63">
        <f t="shared" si="179"/>
        <v>1</v>
      </c>
      <c r="BS388" s="64">
        <f t="shared" si="187"/>
        <v>1</v>
      </c>
      <c r="BT388" s="60">
        <f t="shared" si="180"/>
        <v>84685.709681005639</v>
      </c>
      <c r="BU388" s="33"/>
    </row>
    <row r="389" spans="2:73" s="22" customFormat="1" ht="13.5" x14ac:dyDescent="0.15">
      <c r="B389" s="541"/>
      <c r="C389" s="497">
        <v>369</v>
      </c>
      <c r="D389" s="498"/>
      <c r="E389" s="499">
        <f t="shared" si="198"/>
        <v>84685.709681005639</v>
      </c>
      <c r="F389" s="471"/>
      <c r="G389" s="471"/>
      <c r="H389" s="472"/>
      <c r="I389" s="470">
        <f t="shared" si="181"/>
        <v>81095.833321129365</v>
      </c>
      <c r="J389" s="471"/>
      <c r="K389" s="471"/>
      <c r="L389" s="472"/>
      <c r="M389" s="473">
        <f t="shared" si="182"/>
        <v>3589.8763598762703</v>
      </c>
      <c r="N389" s="473"/>
      <c r="O389" s="473"/>
      <c r="P389" s="474"/>
      <c r="Q389" s="47">
        <f t="shared" si="183"/>
        <v>4226755.7985303951</v>
      </c>
      <c r="R389" s="474"/>
      <c r="S389" s="594"/>
      <c r="T389" s="594"/>
      <c r="U389" s="595"/>
      <c r="V389" s="474"/>
      <c r="W389" s="594"/>
      <c r="X389" s="594"/>
      <c r="Y389" s="595"/>
      <c r="Z389" s="474"/>
      <c r="AA389" s="594"/>
      <c r="AB389" s="594"/>
      <c r="AC389" s="595"/>
      <c r="AD389" s="117">
        <f t="shared" si="190"/>
        <v>0</v>
      </c>
      <c r="AE389" s="477">
        <f t="shared" si="189"/>
        <v>5475782.6708214916</v>
      </c>
      <c r="AF389" s="478"/>
      <c r="AG389" s="478"/>
      <c r="AH389" s="479"/>
      <c r="AI389" s="474">
        <f t="shared" si="169"/>
        <v>4226755.7985303951</v>
      </c>
      <c r="AJ389" s="480"/>
      <c r="AK389" s="480"/>
      <c r="AL389" s="480"/>
      <c r="AM389" s="481"/>
      <c r="AN389" s="482">
        <f t="shared" si="170"/>
        <v>1</v>
      </c>
      <c r="AO389" s="483"/>
      <c r="AP389" s="484"/>
      <c r="AQ389" s="26"/>
      <c r="AR389" s="26"/>
      <c r="AS389" s="26"/>
      <c r="AT389" s="469"/>
      <c r="AU389" s="469"/>
      <c r="AV389" s="469"/>
      <c r="AW389" s="469"/>
      <c r="AX389" s="27"/>
      <c r="AY389" s="27">
        <f t="shared" si="171"/>
        <v>0</v>
      </c>
      <c r="AZ389" s="27">
        <f t="shared" si="184"/>
        <v>0</v>
      </c>
      <c r="BA389" s="27">
        <f t="shared" si="185"/>
        <v>0</v>
      </c>
      <c r="BB389" s="27">
        <f t="shared" si="172"/>
        <v>0</v>
      </c>
      <c r="BC389" s="27">
        <f t="shared" si="173"/>
        <v>0</v>
      </c>
      <c r="BD389" s="27">
        <f t="shared" si="174"/>
        <v>81095.833321129365</v>
      </c>
      <c r="BE389" s="27">
        <f t="shared" si="175"/>
        <v>3589.8763598762703</v>
      </c>
      <c r="BF389" s="27">
        <f t="shared" si="176"/>
        <v>0</v>
      </c>
      <c r="BG389" s="27"/>
      <c r="BH389" s="27"/>
      <c r="BI389" s="65">
        <f>BI387</f>
        <v>1</v>
      </c>
      <c r="BJ389" s="66">
        <f>BJ387</f>
        <v>0.95</v>
      </c>
      <c r="BK389" s="59">
        <f>BK387</f>
        <v>1.1000000000000001</v>
      </c>
      <c r="BL389" s="66">
        <f>BL387</f>
        <v>1.27</v>
      </c>
      <c r="BM389" s="67">
        <f>BM387</f>
        <v>1.27</v>
      </c>
      <c r="BN389" s="61"/>
      <c r="BO389" s="61" t="str">
        <f t="shared" si="186"/>
        <v xml:space="preserve"> </v>
      </c>
      <c r="BP389" s="62" t="str">
        <f t="shared" si="177"/>
        <v xml:space="preserve"> </v>
      </c>
      <c r="BQ389" s="62" t="e">
        <f t="shared" si="178"/>
        <v>#VALUE!</v>
      </c>
      <c r="BR389" s="63">
        <f t="shared" si="179"/>
        <v>1</v>
      </c>
      <c r="BS389" s="64">
        <f t="shared" si="187"/>
        <v>1</v>
      </c>
      <c r="BT389" s="60">
        <f t="shared" si="180"/>
        <v>84685.709681005639</v>
      </c>
      <c r="BU389" s="33"/>
    </row>
    <row r="390" spans="2:73" s="22" customFormat="1" ht="13.5" x14ac:dyDescent="0.15">
      <c r="B390" s="541"/>
      <c r="C390" s="497">
        <v>370</v>
      </c>
      <c r="D390" s="498"/>
      <c r="E390" s="499">
        <f t="shared" si="198"/>
        <v>84685.709681005639</v>
      </c>
      <c r="F390" s="471"/>
      <c r="G390" s="471"/>
      <c r="H390" s="472"/>
      <c r="I390" s="470">
        <f t="shared" si="181"/>
        <v>81163.413182230317</v>
      </c>
      <c r="J390" s="471"/>
      <c r="K390" s="471"/>
      <c r="L390" s="472"/>
      <c r="M390" s="473">
        <f t="shared" si="182"/>
        <v>3522.2964987753294</v>
      </c>
      <c r="N390" s="473"/>
      <c r="O390" s="473"/>
      <c r="P390" s="474"/>
      <c r="Q390" s="47">
        <f t="shared" si="183"/>
        <v>4145592.3853481649</v>
      </c>
      <c r="R390" s="474"/>
      <c r="S390" s="594"/>
      <c r="T390" s="594"/>
      <c r="U390" s="595"/>
      <c r="V390" s="474"/>
      <c r="W390" s="594"/>
      <c r="X390" s="594"/>
      <c r="Y390" s="595"/>
      <c r="Z390" s="474"/>
      <c r="AA390" s="594"/>
      <c r="AB390" s="594"/>
      <c r="AC390" s="595"/>
      <c r="AD390" s="117">
        <f t="shared" si="190"/>
        <v>0</v>
      </c>
      <c r="AE390" s="477">
        <f t="shared" si="189"/>
        <v>5479304.9673202671</v>
      </c>
      <c r="AF390" s="478"/>
      <c r="AG390" s="478"/>
      <c r="AH390" s="479"/>
      <c r="AI390" s="474">
        <f t="shared" si="169"/>
        <v>4145592.3853481649</v>
      </c>
      <c r="AJ390" s="480"/>
      <c r="AK390" s="480"/>
      <c r="AL390" s="480"/>
      <c r="AM390" s="481"/>
      <c r="AN390" s="482">
        <f t="shared" si="170"/>
        <v>1</v>
      </c>
      <c r="AO390" s="483"/>
      <c r="AP390" s="484"/>
      <c r="AQ390" s="26"/>
      <c r="AR390" s="26"/>
      <c r="AS390" s="26"/>
      <c r="AT390" s="469"/>
      <c r="AU390" s="469"/>
      <c r="AV390" s="469"/>
      <c r="AW390" s="469"/>
      <c r="AX390" s="27"/>
      <c r="AY390" s="27">
        <f t="shared" si="171"/>
        <v>0</v>
      </c>
      <c r="AZ390" s="27">
        <f t="shared" si="184"/>
        <v>0</v>
      </c>
      <c r="BA390" s="27">
        <f t="shared" si="185"/>
        <v>0</v>
      </c>
      <c r="BB390" s="27">
        <f t="shared" si="172"/>
        <v>0</v>
      </c>
      <c r="BC390" s="27">
        <f t="shared" si="173"/>
        <v>0</v>
      </c>
      <c r="BD390" s="27">
        <f t="shared" si="174"/>
        <v>81163.413182230317</v>
      </c>
      <c r="BE390" s="27">
        <f t="shared" si="175"/>
        <v>3522.2964987753294</v>
      </c>
      <c r="BF390" s="27">
        <f t="shared" si="176"/>
        <v>0</v>
      </c>
      <c r="BG390" s="27"/>
      <c r="BH390" s="27"/>
      <c r="BI390" s="65">
        <f>BI387</f>
        <v>1</v>
      </c>
      <c r="BJ390" s="66">
        <f>BJ387</f>
        <v>0.95</v>
      </c>
      <c r="BK390" s="59">
        <f>BK387</f>
        <v>1.1000000000000001</v>
      </c>
      <c r="BL390" s="66">
        <f>BL387</f>
        <v>1.27</v>
      </c>
      <c r="BM390" s="67">
        <f>BM387</f>
        <v>1.27</v>
      </c>
      <c r="BN390" s="61"/>
      <c r="BO390" s="61" t="str">
        <f t="shared" si="186"/>
        <v xml:space="preserve"> </v>
      </c>
      <c r="BP390" s="62" t="str">
        <f t="shared" si="177"/>
        <v xml:space="preserve"> </v>
      </c>
      <c r="BQ390" s="62" t="e">
        <f t="shared" si="178"/>
        <v>#VALUE!</v>
      </c>
      <c r="BR390" s="63">
        <f t="shared" si="179"/>
        <v>1</v>
      </c>
      <c r="BS390" s="64">
        <f t="shared" si="187"/>
        <v>1</v>
      </c>
      <c r="BT390" s="60">
        <f t="shared" si="180"/>
        <v>84685.709681005639</v>
      </c>
      <c r="BU390" s="33"/>
    </row>
    <row r="391" spans="2:73" s="22" customFormat="1" ht="13.5" x14ac:dyDescent="0.15">
      <c r="B391" s="541"/>
      <c r="C391" s="497">
        <v>371</v>
      </c>
      <c r="D391" s="498"/>
      <c r="E391" s="499">
        <f t="shared" si="198"/>
        <v>84685.709681005639</v>
      </c>
      <c r="F391" s="471"/>
      <c r="G391" s="471"/>
      <c r="H391" s="472"/>
      <c r="I391" s="470">
        <f t="shared" si="181"/>
        <v>81231.049359882163</v>
      </c>
      <c r="J391" s="471"/>
      <c r="K391" s="471"/>
      <c r="L391" s="472"/>
      <c r="M391" s="473">
        <f t="shared" si="182"/>
        <v>3454.6603211234706</v>
      </c>
      <c r="N391" s="473"/>
      <c r="O391" s="473"/>
      <c r="P391" s="474"/>
      <c r="Q391" s="47">
        <f t="shared" si="183"/>
        <v>4064361.3359882827</v>
      </c>
      <c r="R391" s="474"/>
      <c r="S391" s="594"/>
      <c r="T391" s="594"/>
      <c r="U391" s="595"/>
      <c r="V391" s="474"/>
      <c r="W391" s="594"/>
      <c r="X391" s="594"/>
      <c r="Y391" s="595"/>
      <c r="Z391" s="474"/>
      <c r="AA391" s="594"/>
      <c r="AB391" s="594"/>
      <c r="AC391" s="595"/>
      <c r="AD391" s="117">
        <f t="shared" si="190"/>
        <v>0</v>
      </c>
      <c r="AE391" s="477">
        <f t="shared" si="189"/>
        <v>5482759.627641391</v>
      </c>
      <c r="AF391" s="478"/>
      <c r="AG391" s="478"/>
      <c r="AH391" s="479"/>
      <c r="AI391" s="474">
        <f t="shared" si="169"/>
        <v>4064361.3359882827</v>
      </c>
      <c r="AJ391" s="480"/>
      <c r="AK391" s="480"/>
      <c r="AL391" s="480"/>
      <c r="AM391" s="481"/>
      <c r="AN391" s="482">
        <f t="shared" si="170"/>
        <v>1</v>
      </c>
      <c r="AO391" s="483"/>
      <c r="AP391" s="484"/>
      <c r="AQ391" s="26"/>
      <c r="AR391" s="26"/>
      <c r="AS391" s="26"/>
      <c r="AT391" s="469"/>
      <c r="AU391" s="469"/>
      <c r="AV391" s="469"/>
      <c r="AW391" s="469"/>
      <c r="AX391" s="27"/>
      <c r="AY391" s="27">
        <f t="shared" si="171"/>
        <v>0</v>
      </c>
      <c r="AZ391" s="27">
        <f t="shared" si="184"/>
        <v>0</v>
      </c>
      <c r="BA391" s="27">
        <f t="shared" si="185"/>
        <v>0</v>
      </c>
      <c r="BB391" s="27">
        <f t="shared" si="172"/>
        <v>0</v>
      </c>
      <c r="BC391" s="27">
        <f t="shared" si="173"/>
        <v>0</v>
      </c>
      <c r="BD391" s="27">
        <f t="shared" si="174"/>
        <v>81231.049359882163</v>
      </c>
      <c r="BE391" s="27">
        <f t="shared" si="175"/>
        <v>3454.6603211234706</v>
      </c>
      <c r="BF391" s="27">
        <f t="shared" si="176"/>
        <v>0</v>
      </c>
      <c r="BG391" s="27"/>
      <c r="BH391" s="27"/>
      <c r="BI391" s="65">
        <f>BI387</f>
        <v>1</v>
      </c>
      <c r="BJ391" s="66">
        <f>BJ387</f>
        <v>0.95</v>
      </c>
      <c r="BK391" s="59">
        <f>BK387</f>
        <v>1.1000000000000001</v>
      </c>
      <c r="BL391" s="66">
        <f>BL387</f>
        <v>1.27</v>
      </c>
      <c r="BM391" s="67">
        <f>BM387</f>
        <v>1.27</v>
      </c>
      <c r="BN391" s="61"/>
      <c r="BO391" s="61" t="str">
        <f t="shared" si="186"/>
        <v xml:space="preserve"> </v>
      </c>
      <c r="BP391" s="62" t="str">
        <f t="shared" si="177"/>
        <v xml:space="preserve"> </v>
      </c>
      <c r="BQ391" s="62" t="e">
        <f t="shared" si="178"/>
        <v>#VALUE!</v>
      </c>
      <c r="BR391" s="63">
        <f t="shared" si="179"/>
        <v>1</v>
      </c>
      <c r="BS391" s="64">
        <f t="shared" si="187"/>
        <v>1</v>
      </c>
      <c r="BT391" s="60">
        <f t="shared" si="180"/>
        <v>84685.709681005639</v>
      </c>
      <c r="BU391" s="33"/>
    </row>
    <row r="392" spans="2:73" s="22" customFormat="1" ht="13.5" x14ac:dyDescent="0.15">
      <c r="B392" s="593"/>
      <c r="C392" s="587">
        <v>372</v>
      </c>
      <c r="D392" s="588"/>
      <c r="E392" s="589">
        <f t="shared" si="198"/>
        <v>84685.709681005639</v>
      </c>
      <c r="F392" s="590"/>
      <c r="G392" s="590"/>
      <c r="H392" s="591"/>
      <c r="I392" s="578">
        <f t="shared" si="181"/>
        <v>81298.741901015397</v>
      </c>
      <c r="J392" s="590"/>
      <c r="K392" s="590"/>
      <c r="L392" s="591"/>
      <c r="M392" s="592">
        <f t="shared" si="182"/>
        <v>3386.9677799902352</v>
      </c>
      <c r="N392" s="592"/>
      <c r="O392" s="592"/>
      <c r="P392" s="592"/>
      <c r="Q392" s="47">
        <f t="shared" si="183"/>
        <v>3983062.5940872673</v>
      </c>
      <c r="R392" s="578">
        <f>IF((AD386-V386)&lt;0,AD386+Z392,IF(AD386-V386&lt;V386,AD386+Z392,R386))</f>
        <v>0</v>
      </c>
      <c r="S392" s="579"/>
      <c r="T392" s="579"/>
      <c r="U392" s="580"/>
      <c r="V392" s="578">
        <f>IF((AD386-V386)&lt;0,AD386,IF((AD386-V386)&gt;=0,R392-Z392))</f>
        <v>0</v>
      </c>
      <c r="W392" s="579"/>
      <c r="X392" s="579"/>
      <c r="Y392" s="580"/>
      <c r="Z392" s="578">
        <f>IF(AD386&gt;0,AD386*AN392/100/2,0)</f>
        <v>0</v>
      </c>
      <c r="AA392" s="579"/>
      <c r="AB392" s="579"/>
      <c r="AC392" s="580"/>
      <c r="AD392" s="120">
        <f t="shared" si="190"/>
        <v>0</v>
      </c>
      <c r="AE392" s="581">
        <f t="shared" si="189"/>
        <v>5486146.5954213813</v>
      </c>
      <c r="AF392" s="582"/>
      <c r="AG392" s="582"/>
      <c r="AH392" s="583"/>
      <c r="AI392" s="474">
        <f t="shared" si="169"/>
        <v>3983062.5940872673</v>
      </c>
      <c r="AJ392" s="480"/>
      <c r="AK392" s="480"/>
      <c r="AL392" s="480"/>
      <c r="AM392" s="481"/>
      <c r="AN392" s="584">
        <f t="shared" si="170"/>
        <v>1</v>
      </c>
      <c r="AO392" s="585"/>
      <c r="AP392" s="586"/>
      <c r="AQ392" s="25"/>
      <c r="AR392" s="25"/>
      <c r="AS392" s="25"/>
      <c r="AT392" s="469"/>
      <c r="AU392" s="469"/>
      <c r="AV392" s="469"/>
      <c r="AW392" s="469"/>
      <c r="AX392" s="27"/>
      <c r="AY392" s="27">
        <f t="shared" si="171"/>
        <v>0</v>
      </c>
      <c r="AZ392" s="27">
        <f t="shared" si="184"/>
        <v>0</v>
      </c>
      <c r="BA392" s="27">
        <f t="shared" si="185"/>
        <v>0</v>
      </c>
      <c r="BB392" s="27">
        <f t="shared" si="172"/>
        <v>0</v>
      </c>
      <c r="BC392" s="27">
        <f t="shared" si="173"/>
        <v>0</v>
      </c>
      <c r="BD392" s="27">
        <f t="shared" si="174"/>
        <v>81298.741901015397</v>
      </c>
      <c r="BE392" s="27">
        <f t="shared" si="175"/>
        <v>3386.9677799902352</v>
      </c>
      <c r="BF392" s="27">
        <f t="shared" si="176"/>
        <v>0</v>
      </c>
      <c r="BG392" s="27"/>
      <c r="BH392" s="27"/>
      <c r="BI392" s="65">
        <f>BI387</f>
        <v>1</v>
      </c>
      <c r="BJ392" s="66">
        <f>BJ387</f>
        <v>0.95</v>
      </c>
      <c r="BK392" s="59">
        <f>BK387</f>
        <v>1.1000000000000001</v>
      </c>
      <c r="BL392" s="66">
        <f>BL387</f>
        <v>1.27</v>
      </c>
      <c r="BM392" s="67">
        <f>BM387</f>
        <v>1.27</v>
      </c>
      <c r="BN392" s="61"/>
      <c r="BO392" s="61" t="str">
        <f t="shared" si="186"/>
        <v xml:space="preserve"> </v>
      </c>
      <c r="BP392" s="62" t="str">
        <f t="shared" si="177"/>
        <v xml:space="preserve"> </v>
      </c>
      <c r="BQ392" s="62" t="e">
        <f t="shared" si="178"/>
        <v>#VALUE!</v>
      </c>
      <c r="BR392" s="63">
        <f t="shared" si="179"/>
        <v>1</v>
      </c>
      <c r="BS392" s="64">
        <f t="shared" si="187"/>
        <v>1</v>
      </c>
      <c r="BT392" s="60">
        <f t="shared" si="180"/>
        <v>84685.709681005639</v>
      </c>
      <c r="BU392" s="33"/>
    </row>
    <row r="393" spans="2:73" s="22" customFormat="1" ht="13.5" x14ac:dyDescent="0.15">
      <c r="B393" s="562">
        <v>32</v>
      </c>
      <c r="C393" s="565">
        <v>373</v>
      </c>
      <c r="D393" s="566"/>
      <c r="E393" s="567">
        <f t="shared" si="198"/>
        <v>84685.709681005639</v>
      </c>
      <c r="F393" s="533"/>
      <c r="G393" s="533"/>
      <c r="H393" s="534"/>
      <c r="I393" s="568">
        <f t="shared" si="181"/>
        <v>81366.490852599585</v>
      </c>
      <c r="J393" s="569"/>
      <c r="K393" s="569"/>
      <c r="L393" s="570"/>
      <c r="M393" s="571">
        <f t="shared" si="182"/>
        <v>3319.2188284060562</v>
      </c>
      <c r="N393" s="571"/>
      <c r="O393" s="571"/>
      <c r="P393" s="571"/>
      <c r="Q393" s="30">
        <f t="shared" si="183"/>
        <v>3901696.1032346678</v>
      </c>
      <c r="R393" s="568"/>
      <c r="S393" s="572"/>
      <c r="T393" s="572"/>
      <c r="U393" s="573"/>
      <c r="V393" s="568"/>
      <c r="W393" s="572"/>
      <c r="X393" s="572"/>
      <c r="Y393" s="573"/>
      <c r="Z393" s="568"/>
      <c r="AA393" s="572"/>
      <c r="AB393" s="572"/>
      <c r="AC393" s="573"/>
      <c r="AD393" s="119">
        <f t="shared" si="190"/>
        <v>0</v>
      </c>
      <c r="AE393" s="568">
        <f t="shared" si="189"/>
        <v>5489465.8142497875</v>
      </c>
      <c r="AF393" s="569"/>
      <c r="AG393" s="569"/>
      <c r="AH393" s="570"/>
      <c r="AI393" s="568">
        <f t="shared" si="169"/>
        <v>3901696.1032346678</v>
      </c>
      <c r="AJ393" s="569"/>
      <c r="AK393" s="569"/>
      <c r="AL393" s="569"/>
      <c r="AM393" s="574"/>
      <c r="AN393" s="575">
        <f t="shared" si="170"/>
        <v>1</v>
      </c>
      <c r="AO393" s="576"/>
      <c r="AP393" s="577"/>
      <c r="AQ393" s="51"/>
      <c r="AR393" s="51"/>
      <c r="AS393" s="51"/>
      <c r="AT393" s="469"/>
      <c r="AU393" s="469"/>
      <c r="AV393" s="469"/>
      <c r="AW393" s="469"/>
      <c r="AX393" s="27"/>
      <c r="AY393" s="27">
        <f t="shared" si="171"/>
        <v>0</v>
      </c>
      <c r="AZ393" s="27">
        <f t="shared" si="184"/>
        <v>0</v>
      </c>
      <c r="BA393" s="27">
        <f t="shared" si="185"/>
        <v>0</v>
      </c>
      <c r="BB393" s="27">
        <f t="shared" si="172"/>
        <v>0</v>
      </c>
      <c r="BC393" s="27">
        <f t="shared" si="173"/>
        <v>0</v>
      </c>
      <c r="BD393" s="27">
        <f t="shared" si="174"/>
        <v>81366.490852599585</v>
      </c>
      <c r="BE393" s="27">
        <f t="shared" si="175"/>
        <v>3319.2188284060562</v>
      </c>
      <c r="BF393" s="27">
        <f t="shared" si="176"/>
        <v>0</v>
      </c>
      <c r="BG393" s="27"/>
      <c r="BH393" s="27"/>
      <c r="BI393" s="72">
        <f t="shared" ref="BI393:BL393" si="200">BI387</f>
        <v>1</v>
      </c>
      <c r="BJ393" s="72">
        <f t="shared" si="200"/>
        <v>0.95</v>
      </c>
      <c r="BK393" s="72">
        <f t="shared" si="200"/>
        <v>1.1000000000000001</v>
      </c>
      <c r="BL393" s="72">
        <f t="shared" si="200"/>
        <v>1.27</v>
      </c>
      <c r="BM393" s="73">
        <f>BM387</f>
        <v>1.27</v>
      </c>
      <c r="BN393" s="61"/>
      <c r="BO393" s="61" t="str">
        <f t="shared" si="186"/>
        <v xml:space="preserve"> </v>
      </c>
      <c r="BP393" s="62" t="str">
        <f t="shared" si="177"/>
        <v xml:space="preserve"> </v>
      </c>
      <c r="BQ393" s="62" t="e">
        <f t="shared" si="178"/>
        <v>#VALUE!</v>
      </c>
      <c r="BR393" s="63">
        <f t="shared" si="179"/>
        <v>1</v>
      </c>
      <c r="BS393" s="64">
        <f t="shared" si="187"/>
        <v>1</v>
      </c>
      <c r="BT393" s="60">
        <f t="shared" si="180"/>
        <v>84685.709681005639</v>
      </c>
      <c r="BU393" s="33"/>
    </row>
    <row r="394" spans="2:73" s="22" customFormat="1" ht="13.5" x14ac:dyDescent="0.15">
      <c r="B394" s="563"/>
      <c r="C394" s="535">
        <v>374</v>
      </c>
      <c r="D394" s="536"/>
      <c r="E394" s="537">
        <f t="shared" si="198"/>
        <v>84685.709681005639</v>
      </c>
      <c r="F394" s="486"/>
      <c r="G394" s="486"/>
      <c r="H394" s="538"/>
      <c r="I394" s="485">
        <f t="shared" si="181"/>
        <v>81434.296261643409</v>
      </c>
      <c r="J394" s="486"/>
      <c r="K394" s="486"/>
      <c r="L394" s="538"/>
      <c r="M394" s="539">
        <f t="shared" si="182"/>
        <v>3251.4134193622231</v>
      </c>
      <c r="N394" s="539"/>
      <c r="O394" s="539"/>
      <c r="P394" s="539"/>
      <c r="Q394" s="121">
        <f t="shared" si="183"/>
        <v>3820261.8069730243</v>
      </c>
      <c r="R394" s="485"/>
      <c r="S394" s="530"/>
      <c r="T394" s="530"/>
      <c r="U394" s="531"/>
      <c r="V394" s="485"/>
      <c r="W394" s="530"/>
      <c r="X394" s="530"/>
      <c r="Y394" s="531"/>
      <c r="Z394" s="485"/>
      <c r="AA394" s="530"/>
      <c r="AB394" s="530"/>
      <c r="AC394" s="531"/>
      <c r="AD394" s="118">
        <f t="shared" si="190"/>
        <v>0</v>
      </c>
      <c r="AE394" s="532">
        <f t="shared" si="189"/>
        <v>5492717.2276691496</v>
      </c>
      <c r="AF394" s="533"/>
      <c r="AG394" s="533"/>
      <c r="AH394" s="534"/>
      <c r="AI394" s="485">
        <f t="shared" si="169"/>
        <v>3820261.8069730243</v>
      </c>
      <c r="AJ394" s="486"/>
      <c r="AK394" s="486"/>
      <c r="AL394" s="486"/>
      <c r="AM394" s="487"/>
      <c r="AN394" s="527">
        <f t="shared" si="170"/>
        <v>1</v>
      </c>
      <c r="AO394" s="528"/>
      <c r="AP394" s="529"/>
      <c r="AQ394" s="26"/>
      <c r="AR394" s="26"/>
      <c r="AS394" s="26"/>
      <c r="AT394" s="469"/>
      <c r="AU394" s="469"/>
      <c r="AV394" s="469"/>
      <c r="AW394" s="469"/>
      <c r="AX394" s="27"/>
      <c r="AY394" s="27">
        <f t="shared" si="171"/>
        <v>0</v>
      </c>
      <c r="AZ394" s="27">
        <f t="shared" si="184"/>
        <v>0</v>
      </c>
      <c r="BA394" s="27">
        <f t="shared" si="185"/>
        <v>0</v>
      </c>
      <c r="BB394" s="27">
        <f t="shared" si="172"/>
        <v>0</v>
      </c>
      <c r="BC394" s="27">
        <f t="shared" si="173"/>
        <v>0</v>
      </c>
      <c r="BD394" s="27">
        <f t="shared" si="174"/>
        <v>81434.296261643409</v>
      </c>
      <c r="BE394" s="27">
        <f t="shared" si="175"/>
        <v>3251.4134193622231</v>
      </c>
      <c r="BF394" s="27">
        <f t="shared" si="176"/>
        <v>0</v>
      </c>
      <c r="BG394" s="27"/>
      <c r="BH394" s="27"/>
      <c r="BI394" s="65">
        <f>BI393</f>
        <v>1</v>
      </c>
      <c r="BJ394" s="66">
        <f>BJ393</f>
        <v>0.95</v>
      </c>
      <c r="BK394" s="59">
        <f>BK393</f>
        <v>1.1000000000000001</v>
      </c>
      <c r="BL394" s="66">
        <f>BL393</f>
        <v>1.27</v>
      </c>
      <c r="BM394" s="67">
        <f>BM393</f>
        <v>1.27</v>
      </c>
      <c r="BN394" s="61"/>
      <c r="BO394" s="61" t="str">
        <f t="shared" si="186"/>
        <v xml:space="preserve"> </v>
      </c>
      <c r="BP394" s="62" t="str">
        <f t="shared" si="177"/>
        <v xml:space="preserve"> </v>
      </c>
      <c r="BQ394" s="62" t="e">
        <f t="shared" si="178"/>
        <v>#VALUE!</v>
      </c>
      <c r="BR394" s="63">
        <f t="shared" si="179"/>
        <v>1</v>
      </c>
      <c r="BS394" s="64">
        <f t="shared" si="187"/>
        <v>1</v>
      </c>
      <c r="BT394" s="60">
        <f t="shared" si="180"/>
        <v>84685.709681005639</v>
      </c>
      <c r="BU394" s="33"/>
    </row>
    <row r="395" spans="2:73" s="22" customFormat="1" ht="13.5" x14ac:dyDescent="0.15">
      <c r="B395" s="563"/>
      <c r="C395" s="535">
        <v>375</v>
      </c>
      <c r="D395" s="536"/>
      <c r="E395" s="537">
        <f t="shared" si="198"/>
        <v>84685.709681005639</v>
      </c>
      <c r="F395" s="486"/>
      <c r="G395" s="486"/>
      <c r="H395" s="538"/>
      <c r="I395" s="485">
        <f t="shared" si="181"/>
        <v>81502.158175194782</v>
      </c>
      <c r="J395" s="486"/>
      <c r="K395" s="486"/>
      <c r="L395" s="538"/>
      <c r="M395" s="539">
        <f t="shared" si="182"/>
        <v>3183.5515058108535</v>
      </c>
      <c r="N395" s="539"/>
      <c r="O395" s="539"/>
      <c r="P395" s="539"/>
      <c r="Q395" s="121">
        <f t="shared" si="183"/>
        <v>3738759.6487978296</v>
      </c>
      <c r="R395" s="485"/>
      <c r="S395" s="530"/>
      <c r="T395" s="530"/>
      <c r="U395" s="531"/>
      <c r="V395" s="485"/>
      <c r="W395" s="530"/>
      <c r="X395" s="530"/>
      <c r="Y395" s="531"/>
      <c r="Z395" s="485"/>
      <c r="AA395" s="530"/>
      <c r="AB395" s="530"/>
      <c r="AC395" s="531"/>
      <c r="AD395" s="118">
        <f t="shared" si="190"/>
        <v>0</v>
      </c>
      <c r="AE395" s="532">
        <f t="shared" si="189"/>
        <v>5495900.7791749602</v>
      </c>
      <c r="AF395" s="533"/>
      <c r="AG395" s="533"/>
      <c r="AH395" s="534"/>
      <c r="AI395" s="485">
        <f t="shared" si="169"/>
        <v>3738759.6487978296</v>
      </c>
      <c r="AJ395" s="486"/>
      <c r="AK395" s="486"/>
      <c r="AL395" s="486"/>
      <c r="AM395" s="487"/>
      <c r="AN395" s="527">
        <f t="shared" si="170"/>
        <v>1</v>
      </c>
      <c r="AO395" s="528"/>
      <c r="AP395" s="529"/>
      <c r="AQ395" s="26"/>
      <c r="AR395" s="26"/>
      <c r="AS395" s="26"/>
      <c r="AT395" s="469"/>
      <c r="AU395" s="469"/>
      <c r="AV395" s="469"/>
      <c r="AW395" s="469"/>
      <c r="AX395" s="27"/>
      <c r="AY395" s="27">
        <f t="shared" si="171"/>
        <v>0</v>
      </c>
      <c r="AZ395" s="27">
        <f t="shared" si="184"/>
        <v>0</v>
      </c>
      <c r="BA395" s="27">
        <f t="shared" si="185"/>
        <v>0</v>
      </c>
      <c r="BB395" s="27">
        <f t="shared" si="172"/>
        <v>0</v>
      </c>
      <c r="BC395" s="27">
        <f t="shared" si="173"/>
        <v>0</v>
      </c>
      <c r="BD395" s="27">
        <f t="shared" si="174"/>
        <v>81502.158175194782</v>
      </c>
      <c r="BE395" s="27">
        <f t="shared" si="175"/>
        <v>3183.5515058108535</v>
      </c>
      <c r="BF395" s="27">
        <f t="shared" si="176"/>
        <v>0</v>
      </c>
      <c r="BG395" s="27"/>
      <c r="BH395" s="27"/>
      <c r="BI395" s="65">
        <f>BI393</f>
        <v>1</v>
      </c>
      <c r="BJ395" s="66">
        <f>BJ393</f>
        <v>0.95</v>
      </c>
      <c r="BK395" s="59">
        <f>BK393</f>
        <v>1.1000000000000001</v>
      </c>
      <c r="BL395" s="66">
        <f>BL393</f>
        <v>1.27</v>
      </c>
      <c r="BM395" s="67">
        <f>BM393</f>
        <v>1.27</v>
      </c>
      <c r="BN395" s="61"/>
      <c r="BO395" s="61" t="str">
        <f t="shared" si="186"/>
        <v xml:space="preserve"> </v>
      </c>
      <c r="BP395" s="62" t="str">
        <f t="shared" si="177"/>
        <v xml:space="preserve"> </v>
      </c>
      <c r="BQ395" s="62" t="e">
        <f t="shared" si="178"/>
        <v>#VALUE!</v>
      </c>
      <c r="BR395" s="63">
        <f t="shared" si="179"/>
        <v>1</v>
      </c>
      <c r="BS395" s="64">
        <f t="shared" si="187"/>
        <v>1</v>
      </c>
      <c r="BT395" s="60">
        <f t="shared" si="180"/>
        <v>84685.709681005639</v>
      </c>
      <c r="BU395" s="33"/>
    </row>
    <row r="396" spans="2:73" s="22" customFormat="1" ht="13.5" x14ac:dyDescent="0.15">
      <c r="B396" s="563"/>
      <c r="C396" s="535">
        <v>376</v>
      </c>
      <c r="D396" s="536"/>
      <c r="E396" s="537">
        <f t="shared" si="198"/>
        <v>84685.709681005639</v>
      </c>
      <c r="F396" s="486"/>
      <c r="G396" s="486"/>
      <c r="H396" s="538"/>
      <c r="I396" s="485">
        <f t="shared" si="181"/>
        <v>81570.076640340776</v>
      </c>
      <c r="J396" s="486"/>
      <c r="K396" s="486"/>
      <c r="L396" s="538"/>
      <c r="M396" s="539">
        <f t="shared" si="182"/>
        <v>3115.6330406648581</v>
      </c>
      <c r="N396" s="539"/>
      <c r="O396" s="539"/>
      <c r="P396" s="539"/>
      <c r="Q396" s="121">
        <f t="shared" si="183"/>
        <v>3657189.5721574887</v>
      </c>
      <c r="R396" s="485"/>
      <c r="S396" s="530"/>
      <c r="T396" s="530"/>
      <c r="U396" s="531"/>
      <c r="V396" s="485"/>
      <c r="W396" s="530"/>
      <c r="X396" s="530"/>
      <c r="Y396" s="531"/>
      <c r="Z396" s="485"/>
      <c r="AA396" s="530"/>
      <c r="AB396" s="530"/>
      <c r="AC396" s="531"/>
      <c r="AD396" s="118">
        <f t="shared" si="190"/>
        <v>0</v>
      </c>
      <c r="AE396" s="532">
        <f t="shared" si="189"/>
        <v>5499016.4122156249</v>
      </c>
      <c r="AF396" s="533"/>
      <c r="AG396" s="533"/>
      <c r="AH396" s="534"/>
      <c r="AI396" s="485">
        <f t="shared" si="169"/>
        <v>3657189.5721574887</v>
      </c>
      <c r="AJ396" s="486"/>
      <c r="AK396" s="486"/>
      <c r="AL396" s="486"/>
      <c r="AM396" s="487"/>
      <c r="AN396" s="527">
        <f t="shared" si="170"/>
        <v>1</v>
      </c>
      <c r="AO396" s="528"/>
      <c r="AP396" s="529"/>
      <c r="AQ396" s="26"/>
      <c r="AR396" s="26"/>
      <c r="AS396" s="26"/>
      <c r="AT396" s="469"/>
      <c r="AU396" s="469"/>
      <c r="AV396" s="469"/>
      <c r="AW396" s="469"/>
      <c r="AX396" s="27"/>
      <c r="AY396" s="27">
        <f t="shared" si="171"/>
        <v>0</v>
      </c>
      <c r="AZ396" s="27">
        <f t="shared" si="184"/>
        <v>0</v>
      </c>
      <c r="BA396" s="27">
        <f t="shared" si="185"/>
        <v>0</v>
      </c>
      <c r="BB396" s="27">
        <f t="shared" si="172"/>
        <v>0</v>
      </c>
      <c r="BC396" s="27">
        <f t="shared" si="173"/>
        <v>0</v>
      </c>
      <c r="BD396" s="27">
        <f t="shared" si="174"/>
        <v>81570.076640340776</v>
      </c>
      <c r="BE396" s="27">
        <f t="shared" si="175"/>
        <v>3115.6330406648581</v>
      </c>
      <c r="BF396" s="27">
        <f t="shared" si="176"/>
        <v>0</v>
      </c>
      <c r="BG396" s="27"/>
      <c r="BH396" s="27"/>
      <c r="BI396" s="65">
        <f>BI393</f>
        <v>1</v>
      </c>
      <c r="BJ396" s="66">
        <f>BJ393</f>
        <v>0.95</v>
      </c>
      <c r="BK396" s="59">
        <f>BK393</f>
        <v>1.1000000000000001</v>
      </c>
      <c r="BL396" s="66">
        <f>BL393</f>
        <v>1.27</v>
      </c>
      <c r="BM396" s="67">
        <f>BM393</f>
        <v>1.27</v>
      </c>
      <c r="BN396" s="61"/>
      <c r="BO396" s="61" t="str">
        <f t="shared" si="186"/>
        <v xml:space="preserve"> </v>
      </c>
      <c r="BP396" s="62" t="str">
        <f t="shared" si="177"/>
        <v xml:space="preserve"> </v>
      </c>
      <c r="BQ396" s="62" t="e">
        <f t="shared" si="178"/>
        <v>#VALUE!</v>
      </c>
      <c r="BR396" s="63">
        <f t="shared" si="179"/>
        <v>1</v>
      </c>
      <c r="BS396" s="64">
        <f t="shared" si="187"/>
        <v>1</v>
      </c>
      <c r="BT396" s="60">
        <f t="shared" si="180"/>
        <v>84685.709681005639</v>
      </c>
      <c r="BU396" s="33"/>
    </row>
    <row r="397" spans="2:73" s="22" customFormat="1" ht="13.5" x14ac:dyDescent="0.15">
      <c r="B397" s="563"/>
      <c r="C397" s="535">
        <v>377</v>
      </c>
      <c r="D397" s="536"/>
      <c r="E397" s="537">
        <f t="shared" si="198"/>
        <v>84685.709681005639</v>
      </c>
      <c r="F397" s="486"/>
      <c r="G397" s="486"/>
      <c r="H397" s="538"/>
      <c r="I397" s="485">
        <f t="shared" si="181"/>
        <v>81638.051704207726</v>
      </c>
      <c r="J397" s="486"/>
      <c r="K397" s="486"/>
      <c r="L397" s="538"/>
      <c r="M397" s="539">
        <f t="shared" si="182"/>
        <v>3047.6579767979074</v>
      </c>
      <c r="N397" s="539"/>
      <c r="O397" s="539"/>
      <c r="P397" s="539"/>
      <c r="Q397" s="121">
        <f t="shared" si="183"/>
        <v>3575551.5204532808</v>
      </c>
      <c r="R397" s="485"/>
      <c r="S397" s="530"/>
      <c r="T397" s="530"/>
      <c r="U397" s="531"/>
      <c r="V397" s="485"/>
      <c r="W397" s="530"/>
      <c r="X397" s="530"/>
      <c r="Y397" s="531"/>
      <c r="Z397" s="485"/>
      <c r="AA397" s="530"/>
      <c r="AB397" s="530"/>
      <c r="AC397" s="531"/>
      <c r="AD397" s="118">
        <f t="shared" si="190"/>
        <v>0</v>
      </c>
      <c r="AE397" s="532">
        <f t="shared" si="189"/>
        <v>5502064.0701924227</v>
      </c>
      <c r="AF397" s="533"/>
      <c r="AG397" s="533"/>
      <c r="AH397" s="534"/>
      <c r="AI397" s="485">
        <f t="shared" si="169"/>
        <v>3575551.5204532808</v>
      </c>
      <c r="AJ397" s="486"/>
      <c r="AK397" s="486"/>
      <c r="AL397" s="486"/>
      <c r="AM397" s="487"/>
      <c r="AN397" s="527">
        <f t="shared" si="170"/>
        <v>1</v>
      </c>
      <c r="AO397" s="528"/>
      <c r="AP397" s="529"/>
      <c r="AQ397" s="26"/>
      <c r="AR397" s="26"/>
      <c r="AS397" s="26"/>
      <c r="AT397" s="469"/>
      <c r="AU397" s="469"/>
      <c r="AV397" s="469"/>
      <c r="AW397" s="469"/>
      <c r="AX397" s="27"/>
      <c r="AY397" s="27">
        <f t="shared" si="171"/>
        <v>0</v>
      </c>
      <c r="AZ397" s="27">
        <f t="shared" si="184"/>
        <v>0</v>
      </c>
      <c r="BA397" s="27">
        <f t="shared" si="185"/>
        <v>0</v>
      </c>
      <c r="BB397" s="27">
        <f t="shared" si="172"/>
        <v>0</v>
      </c>
      <c r="BC397" s="27">
        <f t="shared" si="173"/>
        <v>0</v>
      </c>
      <c r="BD397" s="27">
        <f t="shared" si="174"/>
        <v>81638.051704207726</v>
      </c>
      <c r="BE397" s="27">
        <f t="shared" si="175"/>
        <v>3047.6579767979074</v>
      </c>
      <c r="BF397" s="27">
        <f t="shared" si="176"/>
        <v>0</v>
      </c>
      <c r="BG397" s="27"/>
      <c r="BH397" s="27"/>
      <c r="BI397" s="65">
        <f>BI393</f>
        <v>1</v>
      </c>
      <c r="BJ397" s="66">
        <f>BJ393</f>
        <v>0.95</v>
      </c>
      <c r="BK397" s="59">
        <f>BK393</f>
        <v>1.1000000000000001</v>
      </c>
      <c r="BL397" s="66">
        <f>BL393</f>
        <v>1.27</v>
      </c>
      <c r="BM397" s="67">
        <f>BM393</f>
        <v>1.27</v>
      </c>
      <c r="BN397" s="61"/>
      <c r="BO397" s="61" t="str">
        <f t="shared" si="186"/>
        <v xml:space="preserve"> </v>
      </c>
      <c r="BP397" s="62" t="str">
        <f t="shared" si="177"/>
        <v xml:space="preserve"> </v>
      </c>
      <c r="BQ397" s="62" t="e">
        <f t="shared" si="178"/>
        <v>#VALUE!</v>
      </c>
      <c r="BR397" s="63">
        <f t="shared" si="179"/>
        <v>1</v>
      </c>
      <c r="BS397" s="64">
        <f t="shared" si="187"/>
        <v>1</v>
      </c>
      <c r="BT397" s="60">
        <f t="shared" si="180"/>
        <v>84685.709681005639</v>
      </c>
      <c r="BU397" s="33"/>
    </row>
    <row r="398" spans="2:73" s="22" customFormat="1" ht="13.5" x14ac:dyDescent="0.15">
      <c r="B398" s="563"/>
      <c r="C398" s="535">
        <v>378</v>
      </c>
      <c r="D398" s="536"/>
      <c r="E398" s="537">
        <f t="shared" si="198"/>
        <v>84685.709681005639</v>
      </c>
      <c r="F398" s="486"/>
      <c r="G398" s="486"/>
      <c r="H398" s="538"/>
      <c r="I398" s="485">
        <f t="shared" si="181"/>
        <v>81706.083413961242</v>
      </c>
      <c r="J398" s="486"/>
      <c r="K398" s="486"/>
      <c r="L398" s="538"/>
      <c r="M398" s="539">
        <f t="shared" si="182"/>
        <v>2979.6262670444007</v>
      </c>
      <c r="N398" s="539"/>
      <c r="O398" s="539"/>
      <c r="P398" s="539"/>
      <c r="Q398" s="121">
        <f t="shared" si="183"/>
        <v>3493845.4370393194</v>
      </c>
      <c r="R398" s="559">
        <f>IF((AD392-V392)&lt;0,AD392+Z398,IF(AD392-V392&lt;V392,AD392+Z398,R392))</f>
        <v>0</v>
      </c>
      <c r="S398" s="560"/>
      <c r="T398" s="560"/>
      <c r="U398" s="561"/>
      <c r="V398" s="485">
        <f>IF((AD392-V392)&lt;0,AD392,IF((AD392-V392)&gt;=0,R398-Z398))</f>
        <v>0</v>
      </c>
      <c r="W398" s="530"/>
      <c r="X398" s="530"/>
      <c r="Y398" s="531"/>
      <c r="Z398" s="485">
        <f>IF(AD392&gt;0,AD392*AN398/100/2,0)</f>
        <v>0</v>
      </c>
      <c r="AA398" s="530"/>
      <c r="AB398" s="530"/>
      <c r="AC398" s="531"/>
      <c r="AD398" s="118">
        <f t="shared" si="190"/>
        <v>0</v>
      </c>
      <c r="AE398" s="532">
        <f t="shared" si="189"/>
        <v>5505043.6964594675</v>
      </c>
      <c r="AF398" s="533"/>
      <c r="AG398" s="533"/>
      <c r="AH398" s="534"/>
      <c r="AI398" s="485">
        <f t="shared" si="169"/>
        <v>3493845.4370393194</v>
      </c>
      <c r="AJ398" s="486"/>
      <c r="AK398" s="486"/>
      <c r="AL398" s="486"/>
      <c r="AM398" s="487"/>
      <c r="AN398" s="527">
        <f t="shared" si="170"/>
        <v>1</v>
      </c>
      <c r="AO398" s="528"/>
      <c r="AP398" s="529"/>
      <c r="AQ398" s="26"/>
      <c r="AR398" s="26"/>
      <c r="AS398" s="26"/>
      <c r="AT398" s="469"/>
      <c r="AU398" s="469"/>
      <c r="AV398" s="469"/>
      <c r="AW398" s="469"/>
      <c r="AX398" s="27"/>
      <c r="AY398" s="27">
        <f t="shared" si="171"/>
        <v>0</v>
      </c>
      <c r="AZ398" s="27">
        <f t="shared" si="184"/>
        <v>0</v>
      </c>
      <c r="BA398" s="27">
        <f t="shared" si="185"/>
        <v>0</v>
      </c>
      <c r="BB398" s="27">
        <f t="shared" si="172"/>
        <v>0</v>
      </c>
      <c r="BC398" s="27">
        <f t="shared" si="173"/>
        <v>0</v>
      </c>
      <c r="BD398" s="27">
        <f t="shared" si="174"/>
        <v>81706.083413961242</v>
      </c>
      <c r="BE398" s="27">
        <f t="shared" si="175"/>
        <v>2979.6262670444007</v>
      </c>
      <c r="BF398" s="27">
        <f t="shared" si="176"/>
        <v>0</v>
      </c>
      <c r="BG398" s="27"/>
      <c r="BH398" s="27"/>
      <c r="BI398" s="65">
        <f>BI393</f>
        <v>1</v>
      </c>
      <c r="BJ398" s="66">
        <f>BJ393</f>
        <v>0.95</v>
      </c>
      <c r="BK398" s="59">
        <f>BK393</f>
        <v>1.1000000000000001</v>
      </c>
      <c r="BL398" s="66">
        <f>BL393</f>
        <v>1.27</v>
      </c>
      <c r="BM398" s="67">
        <f>BM393</f>
        <v>1.27</v>
      </c>
      <c r="BN398" s="61"/>
      <c r="BO398" s="61" t="str">
        <f t="shared" si="186"/>
        <v xml:space="preserve"> </v>
      </c>
      <c r="BP398" s="62" t="str">
        <f t="shared" si="177"/>
        <v xml:space="preserve"> </v>
      </c>
      <c r="BQ398" s="62" t="e">
        <f t="shared" si="178"/>
        <v>#VALUE!</v>
      </c>
      <c r="BR398" s="63">
        <f t="shared" si="179"/>
        <v>1</v>
      </c>
      <c r="BS398" s="64">
        <f t="shared" si="187"/>
        <v>1</v>
      </c>
      <c r="BT398" s="60">
        <f t="shared" si="180"/>
        <v>84685.709681005639</v>
      </c>
      <c r="BU398" s="33"/>
    </row>
    <row r="399" spans="2:73" s="22" customFormat="1" ht="13.5" x14ac:dyDescent="0.15">
      <c r="B399" s="563"/>
      <c r="C399" s="535">
        <v>379</v>
      </c>
      <c r="D399" s="536"/>
      <c r="E399" s="537">
        <f t="shared" si="198"/>
        <v>84685.709681005639</v>
      </c>
      <c r="F399" s="486"/>
      <c r="G399" s="486"/>
      <c r="H399" s="538"/>
      <c r="I399" s="485">
        <f t="shared" si="181"/>
        <v>81774.171816806207</v>
      </c>
      <c r="J399" s="486"/>
      <c r="K399" s="486"/>
      <c r="L399" s="538"/>
      <c r="M399" s="539">
        <f t="shared" si="182"/>
        <v>2911.5378641994325</v>
      </c>
      <c r="N399" s="539"/>
      <c r="O399" s="539"/>
      <c r="P399" s="539"/>
      <c r="Q399" s="121">
        <f t="shared" si="183"/>
        <v>3412071.2652225131</v>
      </c>
      <c r="R399" s="485"/>
      <c r="S399" s="530"/>
      <c r="T399" s="530"/>
      <c r="U399" s="531"/>
      <c r="V399" s="485"/>
      <c r="W399" s="530"/>
      <c r="X399" s="530"/>
      <c r="Y399" s="531"/>
      <c r="Z399" s="485"/>
      <c r="AA399" s="530"/>
      <c r="AB399" s="530"/>
      <c r="AC399" s="531"/>
      <c r="AD399" s="118">
        <f t="shared" si="190"/>
        <v>0</v>
      </c>
      <c r="AE399" s="532">
        <f t="shared" si="189"/>
        <v>5507955.2343236674</v>
      </c>
      <c r="AF399" s="533"/>
      <c r="AG399" s="533"/>
      <c r="AH399" s="534"/>
      <c r="AI399" s="485">
        <f t="shared" si="169"/>
        <v>3412071.2652225131</v>
      </c>
      <c r="AJ399" s="486"/>
      <c r="AK399" s="486"/>
      <c r="AL399" s="486"/>
      <c r="AM399" s="487"/>
      <c r="AN399" s="527">
        <f t="shared" si="170"/>
        <v>1</v>
      </c>
      <c r="AO399" s="528"/>
      <c r="AP399" s="529"/>
      <c r="AQ399" s="26"/>
      <c r="AR399" s="26"/>
      <c r="AS399" s="26"/>
      <c r="AT399" s="469"/>
      <c r="AU399" s="469"/>
      <c r="AV399" s="469"/>
      <c r="AW399" s="469"/>
      <c r="AX399" s="27"/>
      <c r="AY399" s="27">
        <f t="shared" si="171"/>
        <v>0</v>
      </c>
      <c r="AZ399" s="27">
        <f t="shared" si="184"/>
        <v>0</v>
      </c>
      <c r="BA399" s="27">
        <f t="shared" si="185"/>
        <v>0</v>
      </c>
      <c r="BB399" s="27">
        <f t="shared" si="172"/>
        <v>0</v>
      </c>
      <c r="BC399" s="27">
        <f t="shared" si="173"/>
        <v>0</v>
      </c>
      <c r="BD399" s="27">
        <f t="shared" si="174"/>
        <v>81774.171816806207</v>
      </c>
      <c r="BE399" s="27">
        <f t="shared" si="175"/>
        <v>2911.5378641994325</v>
      </c>
      <c r="BF399" s="27">
        <f t="shared" si="176"/>
        <v>0</v>
      </c>
      <c r="BG399" s="27"/>
      <c r="BH399" s="27"/>
      <c r="BI399" s="72">
        <f t="shared" ref="BI399:BL399" si="201">BI393</f>
        <v>1</v>
      </c>
      <c r="BJ399" s="72">
        <f t="shared" si="201"/>
        <v>0.95</v>
      </c>
      <c r="BK399" s="72">
        <f t="shared" si="201"/>
        <v>1.1000000000000001</v>
      </c>
      <c r="BL399" s="72">
        <f t="shared" si="201"/>
        <v>1.27</v>
      </c>
      <c r="BM399" s="73">
        <f>BM393</f>
        <v>1.27</v>
      </c>
      <c r="BN399" s="61"/>
      <c r="BO399" s="61" t="str">
        <f t="shared" si="186"/>
        <v xml:space="preserve"> </v>
      </c>
      <c r="BP399" s="62" t="str">
        <f t="shared" si="177"/>
        <v xml:space="preserve"> </v>
      </c>
      <c r="BQ399" s="62" t="e">
        <f t="shared" si="178"/>
        <v>#VALUE!</v>
      </c>
      <c r="BR399" s="63">
        <f t="shared" si="179"/>
        <v>1</v>
      </c>
      <c r="BS399" s="64">
        <f t="shared" si="187"/>
        <v>1</v>
      </c>
      <c r="BT399" s="60">
        <f t="shared" si="180"/>
        <v>84685.709681005639</v>
      </c>
      <c r="BU399" s="33"/>
    </row>
    <row r="400" spans="2:73" s="22" customFormat="1" ht="13.5" x14ac:dyDescent="0.15">
      <c r="B400" s="563"/>
      <c r="C400" s="535">
        <v>380</v>
      </c>
      <c r="D400" s="536"/>
      <c r="E400" s="537">
        <f t="shared" si="198"/>
        <v>84685.709681005639</v>
      </c>
      <c r="F400" s="486"/>
      <c r="G400" s="486"/>
      <c r="H400" s="538"/>
      <c r="I400" s="485">
        <f t="shared" si="181"/>
        <v>81842.316959986871</v>
      </c>
      <c r="J400" s="486"/>
      <c r="K400" s="486"/>
      <c r="L400" s="538"/>
      <c r="M400" s="539">
        <f t="shared" si="182"/>
        <v>2843.3927210187612</v>
      </c>
      <c r="N400" s="539"/>
      <c r="O400" s="539"/>
      <c r="P400" s="539"/>
      <c r="Q400" s="121">
        <f t="shared" si="183"/>
        <v>3330228.9482625262</v>
      </c>
      <c r="R400" s="485"/>
      <c r="S400" s="530"/>
      <c r="T400" s="530"/>
      <c r="U400" s="531"/>
      <c r="V400" s="485"/>
      <c r="W400" s="530"/>
      <c r="X400" s="530"/>
      <c r="Y400" s="531"/>
      <c r="Z400" s="485"/>
      <c r="AA400" s="530"/>
      <c r="AB400" s="530"/>
      <c r="AC400" s="531"/>
      <c r="AD400" s="118">
        <f t="shared" si="190"/>
        <v>0</v>
      </c>
      <c r="AE400" s="532">
        <f t="shared" si="189"/>
        <v>5510798.6270446861</v>
      </c>
      <c r="AF400" s="533"/>
      <c r="AG400" s="533"/>
      <c r="AH400" s="534"/>
      <c r="AI400" s="485">
        <f t="shared" si="169"/>
        <v>3330228.9482625262</v>
      </c>
      <c r="AJ400" s="486"/>
      <c r="AK400" s="486"/>
      <c r="AL400" s="486"/>
      <c r="AM400" s="487"/>
      <c r="AN400" s="527">
        <f t="shared" si="170"/>
        <v>1</v>
      </c>
      <c r="AO400" s="528"/>
      <c r="AP400" s="529"/>
      <c r="AQ400" s="26"/>
      <c r="AR400" s="26"/>
      <c r="AS400" s="26"/>
      <c r="AT400" s="469"/>
      <c r="AU400" s="469"/>
      <c r="AV400" s="469"/>
      <c r="AW400" s="469"/>
      <c r="AX400" s="27"/>
      <c r="AY400" s="27">
        <f t="shared" si="171"/>
        <v>0</v>
      </c>
      <c r="AZ400" s="27">
        <f t="shared" si="184"/>
        <v>0</v>
      </c>
      <c r="BA400" s="27">
        <f t="shared" si="185"/>
        <v>0</v>
      </c>
      <c r="BB400" s="27">
        <f t="shared" si="172"/>
        <v>0</v>
      </c>
      <c r="BC400" s="27">
        <f t="shared" si="173"/>
        <v>0</v>
      </c>
      <c r="BD400" s="27">
        <f t="shared" si="174"/>
        <v>81842.316959986871</v>
      </c>
      <c r="BE400" s="27">
        <f t="shared" si="175"/>
        <v>2843.3927210187612</v>
      </c>
      <c r="BF400" s="27">
        <f t="shared" si="176"/>
        <v>0</v>
      </c>
      <c r="BG400" s="27"/>
      <c r="BH400" s="27"/>
      <c r="BI400" s="65">
        <f>BI399</f>
        <v>1</v>
      </c>
      <c r="BJ400" s="66">
        <f>BJ399</f>
        <v>0.95</v>
      </c>
      <c r="BK400" s="59">
        <f>BK399</f>
        <v>1.1000000000000001</v>
      </c>
      <c r="BL400" s="66">
        <f>BL399</f>
        <v>1.27</v>
      </c>
      <c r="BM400" s="67">
        <f>BM399</f>
        <v>1.27</v>
      </c>
      <c r="BN400" s="61"/>
      <c r="BO400" s="61" t="str">
        <f t="shared" si="186"/>
        <v xml:space="preserve"> </v>
      </c>
      <c r="BP400" s="62" t="str">
        <f t="shared" si="177"/>
        <v xml:space="preserve"> </v>
      </c>
      <c r="BQ400" s="62" t="e">
        <f t="shared" si="178"/>
        <v>#VALUE!</v>
      </c>
      <c r="BR400" s="63">
        <f t="shared" si="179"/>
        <v>1</v>
      </c>
      <c r="BS400" s="64">
        <f t="shared" si="187"/>
        <v>1</v>
      </c>
      <c r="BT400" s="60">
        <f t="shared" si="180"/>
        <v>84685.709681005639</v>
      </c>
      <c r="BU400" s="33"/>
    </row>
    <row r="401" spans="2:73" s="22" customFormat="1" ht="13.5" x14ac:dyDescent="0.15">
      <c r="B401" s="563"/>
      <c r="C401" s="535">
        <v>381</v>
      </c>
      <c r="D401" s="536"/>
      <c r="E401" s="537">
        <f t="shared" si="198"/>
        <v>84685.709681005639</v>
      </c>
      <c r="F401" s="486"/>
      <c r="G401" s="486"/>
      <c r="H401" s="538"/>
      <c r="I401" s="485">
        <f t="shared" si="181"/>
        <v>81910.518890786872</v>
      </c>
      <c r="J401" s="486"/>
      <c r="K401" s="486"/>
      <c r="L401" s="538"/>
      <c r="M401" s="539">
        <f t="shared" si="182"/>
        <v>2775.1907902187718</v>
      </c>
      <c r="N401" s="539"/>
      <c r="O401" s="539"/>
      <c r="P401" s="539"/>
      <c r="Q401" s="121">
        <f t="shared" si="183"/>
        <v>3248318.4293717393</v>
      </c>
      <c r="R401" s="485"/>
      <c r="S401" s="530"/>
      <c r="T401" s="530"/>
      <c r="U401" s="531"/>
      <c r="V401" s="485"/>
      <c r="W401" s="530"/>
      <c r="X401" s="530"/>
      <c r="Y401" s="531"/>
      <c r="Z401" s="485"/>
      <c r="AA401" s="530"/>
      <c r="AB401" s="530"/>
      <c r="AC401" s="531"/>
      <c r="AD401" s="118">
        <f t="shared" si="190"/>
        <v>0</v>
      </c>
      <c r="AE401" s="532">
        <f t="shared" si="189"/>
        <v>5513573.8178349053</v>
      </c>
      <c r="AF401" s="533"/>
      <c r="AG401" s="533"/>
      <c r="AH401" s="534"/>
      <c r="AI401" s="485">
        <f t="shared" si="169"/>
        <v>3248318.4293717393</v>
      </c>
      <c r="AJ401" s="486"/>
      <c r="AK401" s="486"/>
      <c r="AL401" s="486"/>
      <c r="AM401" s="487"/>
      <c r="AN401" s="527">
        <f t="shared" si="170"/>
        <v>1</v>
      </c>
      <c r="AO401" s="528"/>
      <c r="AP401" s="529"/>
      <c r="AQ401" s="26"/>
      <c r="AR401" s="26"/>
      <c r="AS401" s="26"/>
      <c r="AT401" s="469"/>
      <c r="AU401" s="469"/>
      <c r="AV401" s="469"/>
      <c r="AW401" s="469"/>
      <c r="AX401" s="27"/>
      <c r="AY401" s="27">
        <f t="shared" si="171"/>
        <v>0</v>
      </c>
      <c r="AZ401" s="27">
        <f t="shared" si="184"/>
        <v>0</v>
      </c>
      <c r="BA401" s="27">
        <f t="shared" si="185"/>
        <v>0</v>
      </c>
      <c r="BB401" s="27">
        <f t="shared" si="172"/>
        <v>0</v>
      </c>
      <c r="BC401" s="27">
        <f t="shared" si="173"/>
        <v>0</v>
      </c>
      <c r="BD401" s="27">
        <f t="shared" si="174"/>
        <v>81910.518890786872</v>
      </c>
      <c r="BE401" s="27">
        <f t="shared" si="175"/>
        <v>2775.1907902187718</v>
      </c>
      <c r="BF401" s="27">
        <f t="shared" si="176"/>
        <v>0</v>
      </c>
      <c r="BG401" s="27"/>
      <c r="BH401" s="27"/>
      <c r="BI401" s="65">
        <f>BI399</f>
        <v>1</v>
      </c>
      <c r="BJ401" s="66">
        <f>BJ399</f>
        <v>0.95</v>
      </c>
      <c r="BK401" s="59">
        <f>BK399</f>
        <v>1.1000000000000001</v>
      </c>
      <c r="BL401" s="66">
        <f>BL399</f>
        <v>1.27</v>
      </c>
      <c r="BM401" s="67">
        <f>BM399</f>
        <v>1.27</v>
      </c>
      <c r="BN401" s="61"/>
      <c r="BO401" s="61" t="str">
        <f t="shared" si="186"/>
        <v xml:space="preserve"> </v>
      </c>
      <c r="BP401" s="62" t="str">
        <f t="shared" si="177"/>
        <v xml:space="preserve"> </v>
      </c>
      <c r="BQ401" s="62" t="e">
        <f t="shared" si="178"/>
        <v>#VALUE!</v>
      </c>
      <c r="BR401" s="63">
        <f t="shared" si="179"/>
        <v>1</v>
      </c>
      <c r="BS401" s="64">
        <f t="shared" si="187"/>
        <v>1</v>
      </c>
      <c r="BT401" s="60">
        <f t="shared" si="180"/>
        <v>84685.709681005639</v>
      </c>
      <c r="BU401" s="33"/>
    </row>
    <row r="402" spans="2:73" s="22" customFormat="1" ht="13.5" x14ac:dyDescent="0.15">
      <c r="B402" s="563"/>
      <c r="C402" s="535">
        <v>382</v>
      </c>
      <c r="D402" s="536"/>
      <c r="E402" s="537">
        <f t="shared" si="198"/>
        <v>84685.709681005639</v>
      </c>
      <c r="F402" s="486"/>
      <c r="G402" s="486"/>
      <c r="H402" s="538"/>
      <c r="I402" s="485">
        <f t="shared" si="181"/>
        <v>81978.777656529186</v>
      </c>
      <c r="J402" s="486"/>
      <c r="K402" s="486"/>
      <c r="L402" s="538"/>
      <c r="M402" s="539">
        <f t="shared" si="182"/>
        <v>2706.9320244764494</v>
      </c>
      <c r="N402" s="539"/>
      <c r="O402" s="539"/>
      <c r="P402" s="539"/>
      <c r="Q402" s="121">
        <f t="shared" si="183"/>
        <v>3166339.6517152102</v>
      </c>
      <c r="R402" s="485"/>
      <c r="S402" s="530"/>
      <c r="T402" s="530"/>
      <c r="U402" s="531"/>
      <c r="V402" s="485"/>
      <c r="W402" s="530"/>
      <c r="X402" s="530"/>
      <c r="Y402" s="531"/>
      <c r="Z402" s="485"/>
      <c r="AA402" s="530"/>
      <c r="AB402" s="530"/>
      <c r="AC402" s="531"/>
      <c r="AD402" s="118">
        <f t="shared" si="190"/>
        <v>0</v>
      </c>
      <c r="AE402" s="532">
        <f t="shared" si="189"/>
        <v>5516280.7498593815</v>
      </c>
      <c r="AF402" s="533"/>
      <c r="AG402" s="533"/>
      <c r="AH402" s="534"/>
      <c r="AI402" s="485">
        <f t="shared" si="169"/>
        <v>3166339.6517152102</v>
      </c>
      <c r="AJ402" s="486"/>
      <c r="AK402" s="486"/>
      <c r="AL402" s="486"/>
      <c r="AM402" s="487"/>
      <c r="AN402" s="527">
        <f t="shared" si="170"/>
        <v>1</v>
      </c>
      <c r="AO402" s="528"/>
      <c r="AP402" s="529"/>
      <c r="AQ402" s="26"/>
      <c r="AR402" s="26"/>
      <c r="AS402" s="26"/>
      <c r="AT402" s="469"/>
      <c r="AU402" s="469"/>
      <c r="AV402" s="469"/>
      <c r="AW402" s="469"/>
      <c r="AX402" s="27"/>
      <c r="AY402" s="27">
        <f t="shared" si="171"/>
        <v>0</v>
      </c>
      <c r="AZ402" s="27">
        <f t="shared" si="184"/>
        <v>0</v>
      </c>
      <c r="BA402" s="27">
        <f t="shared" si="185"/>
        <v>0</v>
      </c>
      <c r="BB402" s="27">
        <f t="shared" si="172"/>
        <v>0</v>
      </c>
      <c r="BC402" s="27">
        <f t="shared" si="173"/>
        <v>0</v>
      </c>
      <c r="BD402" s="27">
        <f t="shared" si="174"/>
        <v>81978.777656529186</v>
      </c>
      <c r="BE402" s="27">
        <f t="shared" si="175"/>
        <v>2706.9320244764494</v>
      </c>
      <c r="BF402" s="27">
        <f t="shared" si="176"/>
        <v>0</v>
      </c>
      <c r="BG402" s="27"/>
      <c r="BH402" s="27"/>
      <c r="BI402" s="65">
        <f>BI399</f>
        <v>1</v>
      </c>
      <c r="BJ402" s="66">
        <f>BJ399</f>
        <v>0.95</v>
      </c>
      <c r="BK402" s="59">
        <f>BK399</f>
        <v>1.1000000000000001</v>
      </c>
      <c r="BL402" s="66">
        <f>BL399</f>
        <v>1.27</v>
      </c>
      <c r="BM402" s="67">
        <f>BM399</f>
        <v>1.27</v>
      </c>
      <c r="BN402" s="61"/>
      <c r="BO402" s="61" t="str">
        <f t="shared" si="186"/>
        <v xml:space="preserve"> </v>
      </c>
      <c r="BP402" s="62" t="str">
        <f t="shared" si="177"/>
        <v xml:space="preserve"> </v>
      </c>
      <c r="BQ402" s="62" t="e">
        <f t="shared" si="178"/>
        <v>#VALUE!</v>
      </c>
      <c r="BR402" s="63">
        <f t="shared" si="179"/>
        <v>1</v>
      </c>
      <c r="BS402" s="64">
        <f t="shared" si="187"/>
        <v>1</v>
      </c>
      <c r="BT402" s="60">
        <f t="shared" si="180"/>
        <v>84685.709681005639</v>
      </c>
      <c r="BU402" s="33"/>
    </row>
    <row r="403" spans="2:73" s="22" customFormat="1" ht="13.5" x14ac:dyDescent="0.15">
      <c r="B403" s="563"/>
      <c r="C403" s="535">
        <v>383</v>
      </c>
      <c r="D403" s="536"/>
      <c r="E403" s="537">
        <f t="shared" si="198"/>
        <v>84685.709681005639</v>
      </c>
      <c r="F403" s="486"/>
      <c r="G403" s="486"/>
      <c r="H403" s="538"/>
      <c r="I403" s="485">
        <f t="shared" si="181"/>
        <v>82047.093304576294</v>
      </c>
      <c r="J403" s="486"/>
      <c r="K403" s="486"/>
      <c r="L403" s="538"/>
      <c r="M403" s="539">
        <f t="shared" si="182"/>
        <v>2638.6163764293419</v>
      </c>
      <c r="N403" s="539"/>
      <c r="O403" s="539"/>
      <c r="P403" s="539"/>
      <c r="Q403" s="121">
        <f t="shared" si="183"/>
        <v>3084292.5584106338</v>
      </c>
      <c r="R403" s="485"/>
      <c r="S403" s="530"/>
      <c r="T403" s="530"/>
      <c r="U403" s="531"/>
      <c r="V403" s="485"/>
      <c r="W403" s="530"/>
      <c r="X403" s="530"/>
      <c r="Y403" s="531"/>
      <c r="Z403" s="485"/>
      <c r="AA403" s="530"/>
      <c r="AB403" s="530"/>
      <c r="AC403" s="531"/>
      <c r="AD403" s="118">
        <f t="shared" si="190"/>
        <v>0</v>
      </c>
      <c r="AE403" s="532">
        <f t="shared" si="189"/>
        <v>5518919.3662358113</v>
      </c>
      <c r="AF403" s="533"/>
      <c r="AG403" s="533"/>
      <c r="AH403" s="534"/>
      <c r="AI403" s="485">
        <f t="shared" si="169"/>
        <v>3084292.5584106338</v>
      </c>
      <c r="AJ403" s="486"/>
      <c r="AK403" s="486"/>
      <c r="AL403" s="486"/>
      <c r="AM403" s="487"/>
      <c r="AN403" s="527">
        <f t="shared" si="170"/>
        <v>1</v>
      </c>
      <c r="AO403" s="528"/>
      <c r="AP403" s="529"/>
      <c r="AQ403" s="26"/>
      <c r="AR403" s="26"/>
      <c r="AS403" s="26"/>
      <c r="AT403" s="469"/>
      <c r="AU403" s="469"/>
      <c r="AV403" s="469"/>
      <c r="AW403" s="469"/>
      <c r="AX403" s="27"/>
      <c r="AY403" s="27">
        <f t="shared" si="171"/>
        <v>0</v>
      </c>
      <c r="AZ403" s="27">
        <f t="shared" si="184"/>
        <v>0</v>
      </c>
      <c r="BA403" s="27">
        <f t="shared" si="185"/>
        <v>0</v>
      </c>
      <c r="BB403" s="27">
        <f t="shared" si="172"/>
        <v>0</v>
      </c>
      <c r="BC403" s="27">
        <f t="shared" si="173"/>
        <v>0</v>
      </c>
      <c r="BD403" s="27">
        <f t="shared" si="174"/>
        <v>82047.093304576294</v>
      </c>
      <c r="BE403" s="27">
        <f t="shared" si="175"/>
        <v>2638.6163764293419</v>
      </c>
      <c r="BF403" s="27">
        <f t="shared" si="176"/>
        <v>0</v>
      </c>
      <c r="BG403" s="27"/>
      <c r="BH403" s="27"/>
      <c r="BI403" s="65">
        <f>BI399</f>
        <v>1</v>
      </c>
      <c r="BJ403" s="66">
        <f>BJ399</f>
        <v>0.95</v>
      </c>
      <c r="BK403" s="59">
        <f>BK399</f>
        <v>1.1000000000000001</v>
      </c>
      <c r="BL403" s="66">
        <f>BL399</f>
        <v>1.27</v>
      </c>
      <c r="BM403" s="67">
        <f>BM399</f>
        <v>1.27</v>
      </c>
      <c r="BN403" s="61"/>
      <c r="BO403" s="61" t="str">
        <f t="shared" si="186"/>
        <v xml:space="preserve"> </v>
      </c>
      <c r="BP403" s="62" t="str">
        <f t="shared" si="177"/>
        <v xml:space="preserve"> </v>
      </c>
      <c r="BQ403" s="62" t="e">
        <f t="shared" si="178"/>
        <v>#VALUE!</v>
      </c>
      <c r="BR403" s="63">
        <f t="shared" si="179"/>
        <v>1</v>
      </c>
      <c r="BS403" s="64">
        <f t="shared" si="187"/>
        <v>1</v>
      </c>
      <c r="BT403" s="60">
        <f t="shared" si="180"/>
        <v>84685.709681005639</v>
      </c>
      <c r="BU403" s="33"/>
    </row>
    <row r="404" spans="2:73" s="22" customFormat="1" ht="13.5" x14ac:dyDescent="0.15">
      <c r="B404" s="564"/>
      <c r="C404" s="518">
        <v>384</v>
      </c>
      <c r="D404" s="519"/>
      <c r="E404" s="520">
        <f t="shared" si="198"/>
        <v>84685.709681005639</v>
      </c>
      <c r="F404" s="521"/>
      <c r="G404" s="521"/>
      <c r="H404" s="522"/>
      <c r="I404" s="509">
        <f t="shared" si="181"/>
        <v>82115.465882330114</v>
      </c>
      <c r="J404" s="521"/>
      <c r="K404" s="521"/>
      <c r="L404" s="522"/>
      <c r="M404" s="523">
        <f t="shared" si="182"/>
        <v>2570.2437986755281</v>
      </c>
      <c r="N404" s="523"/>
      <c r="O404" s="523"/>
      <c r="P404" s="523"/>
      <c r="Q404" s="123">
        <f t="shared" si="183"/>
        <v>3002177.0925283036</v>
      </c>
      <c r="R404" s="509">
        <f>IF((AD398-V398)&lt;0,AD398+Z404,IF(AD398-V398&lt;V398,AD398+Z404,R398))</f>
        <v>0</v>
      </c>
      <c r="S404" s="510"/>
      <c r="T404" s="510"/>
      <c r="U404" s="511"/>
      <c r="V404" s="509">
        <f>IF((AD398-V398)&lt;0,AD398,IF((AD398-V398)&gt;=0,R404-Z404))</f>
        <v>0</v>
      </c>
      <c r="W404" s="510"/>
      <c r="X404" s="510"/>
      <c r="Y404" s="511"/>
      <c r="Z404" s="509">
        <f>IF(AD398&gt;0,AD398*AN404/100/2,0)</f>
        <v>0</v>
      </c>
      <c r="AA404" s="510"/>
      <c r="AB404" s="510"/>
      <c r="AC404" s="511"/>
      <c r="AD404" s="122">
        <f t="shared" si="190"/>
        <v>0</v>
      </c>
      <c r="AE404" s="512">
        <f t="shared" si="189"/>
        <v>5521489.6100344872</v>
      </c>
      <c r="AF404" s="513"/>
      <c r="AG404" s="513"/>
      <c r="AH404" s="514"/>
      <c r="AI404" s="485">
        <f t="shared" si="169"/>
        <v>3002177.0925283036</v>
      </c>
      <c r="AJ404" s="486"/>
      <c r="AK404" s="486"/>
      <c r="AL404" s="486"/>
      <c r="AM404" s="487"/>
      <c r="AN404" s="515">
        <f t="shared" si="170"/>
        <v>1</v>
      </c>
      <c r="AO404" s="516"/>
      <c r="AP404" s="517"/>
      <c r="AQ404" s="25"/>
      <c r="AR404" s="25"/>
      <c r="AS404" s="25"/>
      <c r="AT404" s="469"/>
      <c r="AU404" s="469"/>
      <c r="AV404" s="469"/>
      <c r="AW404" s="469"/>
      <c r="AX404" s="27"/>
      <c r="AY404" s="27">
        <f t="shared" si="171"/>
        <v>0</v>
      </c>
      <c r="AZ404" s="27">
        <f t="shared" si="184"/>
        <v>0</v>
      </c>
      <c r="BA404" s="27">
        <f t="shared" si="185"/>
        <v>0</v>
      </c>
      <c r="BB404" s="27">
        <f t="shared" si="172"/>
        <v>0</v>
      </c>
      <c r="BC404" s="27">
        <f t="shared" si="173"/>
        <v>0</v>
      </c>
      <c r="BD404" s="27">
        <f t="shared" si="174"/>
        <v>82115.465882330114</v>
      </c>
      <c r="BE404" s="27">
        <f t="shared" si="175"/>
        <v>2570.2437986755281</v>
      </c>
      <c r="BF404" s="27">
        <f t="shared" si="176"/>
        <v>0</v>
      </c>
      <c r="BG404" s="27"/>
      <c r="BH404" s="27"/>
      <c r="BI404" s="65">
        <f>BI399</f>
        <v>1</v>
      </c>
      <c r="BJ404" s="66">
        <f>BJ399</f>
        <v>0.95</v>
      </c>
      <c r="BK404" s="59">
        <f>BK399</f>
        <v>1.1000000000000001</v>
      </c>
      <c r="BL404" s="66">
        <f>BL399</f>
        <v>1.27</v>
      </c>
      <c r="BM404" s="67">
        <f>BM399</f>
        <v>1.27</v>
      </c>
      <c r="BN404" s="61"/>
      <c r="BO404" s="61" t="str">
        <f t="shared" si="186"/>
        <v xml:space="preserve"> </v>
      </c>
      <c r="BP404" s="62" t="str">
        <f t="shared" si="177"/>
        <v xml:space="preserve"> </v>
      </c>
      <c r="BQ404" s="62" t="e">
        <f t="shared" si="178"/>
        <v>#VALUE!</v>
      </c>
      <c r="BR404" s="63">
        <f t="shared" si="179"/>
        <v>1</v>
      </c>
      <c r="BS404" s="64">
        <f t="shared" si="187"/>
        <v>1</v>
      </c>
      <c r="BT404" s="60">
        <f t="shared" si="180"/>
        <v>84685.709681005639</v>
      </c>
      <c r="BU404" s="33"/>
    </row>
    <row r="405" spans="2:73" s="22" customFormat="1" ht="13.5" x14ac:dyDescent="0.15">
      <c r="B405" s="540">
        <v>33</v>
      </c>
      <c r="C405" s="543">
        <v>385</v>
      </c>
      <c r="D405" s="544"/>
      <c r="E405" s="499">
        <f t="shared" si="198"/>
        <v>84685.709681005639</v>
      </c>
      <c r="F405" s="471"/>
      <c r="G405" s="471"/>
      <c r="H405" s="472"/>
      <c r="I405" s="545">
        <f t="shared" si="181"/>
        <v>82183.895437232059</v>
      </c>
      <c r="J405" s="546"/>
      <c r="K405" s="546"/>
      <c r="L405" s="547"/>
      <c r="M405" s="548">
        <f t="shared" si="182"/>
        <v>2501.8142437735864</v>
      </c>
      <c r="N405" s="548"/>
      <c r="O405" s="548"/>
      <c r="P405" s="477"/>
      <c r="Q405" s="48">
        <f t="shared" si="183"/>
        <v>2919993.1970910714</v>
      </c>
      <c r="R405" s="549"/>
      <c r="S405" s="550"/>
      <c r="T405" s="550"/>
      <c r="U405" s="551"/>
      <c r="V405" s="549"/>
      <c r="W405" s="550"/>
      <c r="X405" s="550"/>
      <c r="Y405" s="551"/>
      <c r="Z405" s="549"/>
      <c r="AA405" s="550"/>
      <c r="AB405" s="550"/>
      <c r="AC405" s="551"/>
      <c r="AD405" s="114">
        <f t="shared" si="190"/>
        <v>0</v>
      </c>
      <c r="AE405" s="552">
        <f t="shared" si="189"/>
        <v>5523991.4242782611</v>
      </c>
      <c r="AF405" s="553"/>
      <c r="AG405" s="553"/>
      <c r="AH405" s="554"/>
      <c r="AI405" s="552">
        <f t="shared" ref="AI405:AI440" si="202">Q405+AD405</f>
        <v>2919993.1970910714</v>
      </c>
      <c r="AJ405" s="553"/>
      <c r="AK405" s="553"/>
      <c r="AL405" s="553"/>
      <c r="AM405" s="555"/>
      <c r="AN405" s="556">
        <f t="shared" ref="AN405:AN440" si="203">BS405</f>
        <v>1</v>
      </c>
      <c r="AO405" s="557"/>
      <c r="AP405" s="558"/>
      <c r="AQ405" s="51"/>
      <c r="AR405" s="51"/>
      <c r="AS405" s="51"/>
      <c r="AT405" s="469"/>
      <c r="AU405" s="469"/>
      <c r="AV405" s="469"/>
      <c r="AW405" s="469"/>
      <c r="AX405" s="27"/>
      <c r="AY405" s="27">
        <f t="shared" ref="AY405:AY440" si="204">IF($AK$5=C405,1,0)</f>
        <v>0</v>
      </c>
      <c r="AZ405" s="27">
        <f t="shared" si="184"/>
        <v>0</v>
      </c>
      <c r="BA405" s="27">
        <f t="shared" si="185"/>
        <v>0</v>
      </c>
      <c r="BB405" s="27">
        <f t="shared" ref="BB405:BB440" si="205">AZ405-BA405</f>
        <v>0</v>
      </c>
      <c r="BC405" s="27">
        <f t="shared" ref="BC405:BC440" si="206">IF(BA405&gt;0,BE405,0)</f>
        <v>0</v>
      </c>
      <c r="BD405" s="27">
        <f t="shared" ref="BD405:BD440" si="207">I405</f>
        <v>82183.895437232059</v>
      </c>
      <c r="BE405" s="27">
        <f t="shared" ref="BE405:BE440" si="208">M405</f>
        <v>2501.8142437735864</v>
      </c>
      <c r="BF405" s="27">
        <f t="shared" ref="BF405:BF440" si="209">IF(BC405&gt;0,1,0)</f>
        <v>0</v>
      </c>
      <c r="BG405" s="27"/>
      <c r="BH405" s="27"/>
      <c r="BI405" s="72">
        <f t="shared" ref="BI405:BL405" si="210">BI399</f>
        <v>1</v>
      </c>
      <c r="BJ405" s="72">
        <f t="shared" si="210"/>
        <v>0.95</v>
      </c>
      <c r="BK405" s="72">
        <f t="shared" si="210"/>
        <v>1.1000000000000001</v>
      </c>
      <c r="BL405" s="72">
        <f t="shared" si="210"/>
        <v>1.27</v>
      </c>
      <c r="BM405" s="73">
        <f>BM399</f>
        <v>1.27</v>
      </c>
      <c r="BN405" s="61"/>
      <c r="BO405" s="61" t="str">
        <f t="shared" si="186"/>
        <v xml:space="preserve"> </v>
      </c>
      <c r="BP405" s="62" t="str">
        <f t="shared" ref="BP405:BP440" si="211">IF(BN405=0," ",M405-BO405)</f>
        <v xml:space="preserve"> </v>
      </c>
      <c r="BQ405" s="62" t="e">
        <f t="shared" ref="BQ405:BQ440" si="212">I405+BP405</f>
        <v>#VALUE!</v>
      </c>
      <c r="BR405" s="63">
        <f t="shared" ref="BR405:BR440" si="213">IF($V$1=1,BI405,IF($V$1=2,BJ405,IF($V$1=3,BK405,IF($V$1=4,BL405,IF($V$1=5,BM405)))))</f>
        <v>1</v>
      </c>
      <c r="BS405" s="64">
        <f t="shared" si="187"/>
        <v>1</v>
      </c>
      <c r="BT405" s="60">
        <f t="shared" ref="BT405:BT440" si="214">IF(E405=0,NA(),E405)</f>
        <v>84685.709681005639</v>
      </c>
      <c r="BU405" s="33"/>
    </row>
    <row r="406" spans="2:73" s="22" customFormat="1" ht="13.5" x14ac:dyDescent="0.15">
      <c r="B406" s="541"/>
      <c r="C406" s="497">
        <v>386</v>
      </c>
      <c r="D406" s="498"/>
      <c r="E406" s="499">
        <f t="shared" si="198"/>
        <v>84685.709681005639</v>
      </c>
      <c r="F406" s="471"/>
      <c r="G406" s="471"/>
      <c r="H406" s="472"/>
      <c r="I406" s="470">
        <f t="shared" ref="I406:I440" si="215">IF(Q405&lt;E405,Q405,IF((Q405-(E406-M406))&lt;(E406-M406),Q405+M406,E406-M406))</f>
        <v>82252.382016763077</v>
      </c>
      <c r="J406" s="471"/>
      <c r="K406" s="471"/>
      <c r="L406" s="472"/>
      <c r="M406" s="473">
        <f t="shared" ref="M406:M440" si="216">IF(Q405&gt;0,Q405*AN406/100/12,0)</f>
        <v>2433.3276642425594</v>
      </c>
      <c r="N406" s="473"/>
      <c r="O406" s="473"/>
      <c r="P406" s="474"/>
      <c r="Q406" s="47">
        <f t="shared" ref="Q406:Q440" si="217">IF((Q405-I406)&lt;0,0,Q405-I406-AT406)</f>
        <v>2837740.8150743083</v>
      </c>
      <c r="R406" s="470"/>
      <c r="S406" s="475"/>
      <c r="T406" s="475"/>
      <c r="U406" s="476"/>
      <c r="V406" s="470"/>
      <c r="W406" s="475"/>
      <c r="X406" s="475"/>
      <c r="Y406" s="476"/>
      <c r="Z406" s="470"/>
      <c r="AA406" s="475"/>
      <c r="AB406" s="475"/>
      <c r="AC406" s="476"/>
      <c r="AD406" s="117">
        <f t="shared" si="190"/>
        <v>0</v>
      </c>
      <c r="AE406" s="477">
        <f t="shared" si="189"/>
        <v>5526424.7519425033</v>
      </c>
      <c r="AF406" s="478"/>
      <c r="AG406" s="478"/>
      <c r="AH406" s="479"/>
      <c r="AI406" s="474">
        <f t="shared" si="202"/>
        <v>2837740.8150743083</v>
      </c>
      <c r="AJ406" s="480"/>
      <c r="AK406" s="480"/>
      <c r="AL406" s="480"/>
      <c r="AM406" s="481"/>
      <c r="AN406" s="482">
        <f t="shared" si="203"/>
        <v>1</v>
      </c>
      <c r="AO406" s="483"/>
      <c r="AP406" s="484"/>
      <c r="AQ406" s="26"/>
      <c r="AR406" s="26"/>
      <c r="AS406" s="26"/>
      <c r="AT406" s="469"/>
      <c r="AU406" s="469"/>
      <c r="AV406" s="469"/>
      <c r="AW406" s="469"/>
      <c r="AX406" s="27"/>
      <c r="AY406" s="27">
        <f t="shared" si="204"/>
        <v>0</v>
      </c>
      <c r="AZ406" s="27">
        <f t="shared" ref="AZ406:AZ440" si="218">IF(AY405=1,$AK$4,IF(AZ405&gt;0,BB405,0))</f>
        <v>0</v>
      </c>
      <c r="BA406" s="27">
        <f t="shared" ref="BA406:BA440" si="219">IF(AY405=1,BD406,IF(AZ406&gt;0,BD406,0))</f>
        <v>0</v>
      </c>
      <c r="BB406" s="27">
        <f t="shared" si="205"/>
        <v>0</v>
      </c>
      <c r="BC406" s="27">
        <f t="shared" si="206"/>
        <v>0</v>
      </c>
      <c r="BD406" s="27">
        <f t="shared" si="207"/>
        <v>82252.382016763077</v>
      </c>
      <c r="BE406" s="27">
        <f t="shared" si="208"/>
        <v>2433.3276642425594</v>
      </c>
      <c r="BF406" s="27">
        <f t="shared" si="209"/>
        <v>0</v>
      </c>
      <c r="BG406" s="27"/>
      <c r="BH406" s="27"/>
      <c r="BI406" s="65">
        <f>BI405</f>
        <v>1</v>
      </c>
      <c r="BJ406" s="66">
        <f>BJ405</f>
        <v>0.95</v>
      </c>
      <c r="BK406" s="59">
        <f>BK405</f>
        <v>1.1000000000000001</v>
      </c>
      <c r="BL406" s="66">
        <f>BL405</f>
        <v>1.27</v>
      </c>
      <c r="BM406" s="67">
        <f>BM405</f>
        <v>1.27</v>
      </c>
      <c r="BN406" s="61"/>
      <c r="BO406" s="61" t="str">
        <f t="shared" ref="BO406:BO440" si="220">IF(BN406=0," ",M406-(AI405-BN406)*AN406/100/12)</f>
        <v xml:space="preserve"> </v>
      </c>
      <c r="BP406" s="62" t="str">
        <f t="shared" si="211"/>
        <v xml:space="preserve"> </v>
      </c>
      <c r="BQ406" s="62" t="e">
        <f t="shared" si="212"/>
        <v>#VALUE!</v>
      </c>
      <c r="BR406" s="63">
        <f t="shared" si="213"/>
        <v>1</v>
      </c>
      <c r="BS406" s="64">
        <f t="shared" ref="BS406:BS440" si="221">IF(AI405=0,NA(),BR406)</f>
        <v>1</v>
      </c>
      <c r="BT406" s="60">
        <f t="shared" si="214"/>
        <v>84685.709681005639</v>
      </c>
      <c r="BU406" s="33"/>
    </row>
    <row r="407" spans="2:73" s="22" customFormat="1" ht="13.5" x14ac:dyDescent="0.15">
      <c r="B407" s="541"/>
      <c r="C407" s="497">
        <v>387</v>
      </c>
      <c r="D407" s="498"/>
      <c r="E407" s="499">
        <f t="shared" si="198"/>
        <v>84685.709681005639</v>
      </c>
      <c r="F407" s="471"/>
      <c r="G407" s="471"/>
      <c r="H407" s="472"/>
      <c r="I407" s="470">
        <f t="shared" si="215"/>
        <v>82320.925668443713</v>
      </c>
      <c r="J407" s="471"/>
      <c r="K407" s="471"/>
      <c r="L407" s="472"/>
      <c r="M407" s="473">
        <f t="shared" si="216"/>
        <v>2364.7840125619236</v>
      </c>
      <c r="N407" s="473"/>
      <c r="O407" s="473"/>
      <c r="P407" s="474"/>
      <c r="Q407" s="47">
        <f t="shared" si="217"/>
        <v>2755419.8894058648</v>
      </c>
      <c r="R407" s="470"/>
      <c r="S407" s="475"/>
      <c r="T407" s="475"/>
      <c r="U407" s="476"/>
      <c r="V407" s="470"/>
      <c r="W407" s="475"/>
      <c r="X407" s="475"/>
      <c r="Y407" s="476"/>
      <c r="Z407" s="470"/>
      <c r="AA407" s="475"/>
      <c r="AB407" s="475"/>
      <c r="AC407" s="476"/>
      <c r="AD407" s="117">
        <f t="shared" si="190"/>
        <v>0</v>
      </c>
      <c r="AE407" s="477">
        <f t="shared" si="189"/>
        <v>5528789.5359550649</v>
      </c>
      <c r="AF407" s="478"/>
      <c r="AG407" s="478"/>
      <c r="AH407" s="479"/>
      <c r="AI407" s="474">
        <f t="shared" si="202"/>
        <v>2755419.8894058648</v>
      </c>
      <c r="AJ407" s="480"/>
      <c r="AK407" s="480"/>
      <c r="AL407" s="480"/>
      <c r="AM407" s="481"/>
      <c r="AN407" s="482">
        <f t="shared" si="203"/>
        <v>1</v>
      </c>
      <c r="AO407" s="483"/>
      <c r="AP407" s="484"/>
      <c r="AQ407" s="26"/>
      <c r="AR407" s="26"/>
      <c r="AS407" s="26"/>
      <c r="AT407" s="469"/>
      <c r="AU407" s="469"/>
      <c r="AV407" s="469"/>
      <c r="AW407" s="469"/>
      <c r="AX407" s="27"/>
      <c r="AY407" s="27">
        <f t="shared" si="204"/>
        <v>0</v>
      </c>
      <c r="AZ407" s="27">
        <f t="shared" si="218"/>
        <v>0</v>
      </c>
      <c r="BA407" s="27">
        <f t="shared" si="219"/>
        <v>0</v>
      </c>
      <c r="BB407" s="27">
        <f t="shared" si="205"/>
        <v>0</v>
      </c>
      <c r="BC407" s="27">
        <f t="shared" si="206"/>
        <v>0</v>
      </c>
      <c r="BD407" s="27">
        <f t="shared" si="207"/>
        <v>82320.925668443713</v>
      </c>
      <c r="BE407" s="27">
        <f t="shared" si="208"/>
        <v>2364.7840125619236</v>
      </c>
      <c r="BF407" s="27">
        <f t="shared" si="209"/>
        <v>0</v>
      </c>
      <c r="BG407" s="27"/>
      <c r="BH407" s="27"/>
      <c r="BI407" s="65">
        <f>BI405</f>
        <v>1</v>
      </c>
      <c r="BJ407" s="66">
        <f>BJ405</f>
        <v>0.95</v>
      </c>
      <c r="BK407" s="59">
        <f>BK405</f>
        <v>1.1000000000000001</v>
      </c>
      <c r="BL407" s="66">
        <f>BL405</f>
        <v>1.27</v>
      </c>
      <c r="BM407" s="67">
        <f>BM405</f>
        <v>1.27</v>
      </c>
      <c r="BN407" s="61"/>
      <c r="BO407" s="61" t="str">
        <f t="shared" si="220"/>
        <v xml:space="preserve"> </v>
      </c>
      <c r="BP407" s="62" t="str">
        <f t="shared" si="211"/>
        <v xml:space="preserve"> </v>
      </c>
      <c r="BQ407" s="62" t="e">
        <f t="shared" si="212"/>
        <v>#VALUE!</v>
      </c>
      <c r="BR407" s="63">
        <f t="shared" si="213"/>
        <v>1</v>
      </c>
      <c r="BS407" s="64">
        <f t="shared" si="221"/>
        <v>1</v>
      </c>
      <c r="BT407" s="60">
        <f t="shared" si="214"/>
        <v>84685.709681005639</v>
      </c>
      <c r="BU407" s="33"/>
    </row>
    <row r="408" spans="2:73" s="22" customFormat="1" ht="13.5" x14ac:dyDescent="0.15">
      <c r="B408" s="541"/>
      <c r="C408" s="497">
        <v>388</v>
      </c>
      <c r="D408" s="498"/>
      <c r="E408" s="499">
        <f t="shared" si="198"/>
        <v>84685.709681005639</v>
      </c>
      <c r="F408" s="471"/>
      <c r="G408" s="471"/>
      <c r="H408" s="472"/>
      <c r="I408" s="470">
        <f t="shared" si="215"/>
        <v>82389.526439834081</v>
      </c>
      <c r="J408" s="471"/>
      <c r="K408" s="471"/>
      <c r="L408" s="472"/>
      <c r="M408" s="473">
        <f t="shared" si="216"/>
        <v>2296.1832411715541</v>
      </c>
      <c r="N408" s="473"/>
      <c r="O408" s="473"/>
      <c r="P408" s="474"/>
      <c r="Q408" s="47">
        <f t="shared" si="217"/>
        <v>2673030.3629660308</v>
      </c>
      <c r="R408" s="470"/>
      <c r="S408" s="475"/>
      <c r="T408" s="475"/>
      <c r="U408" s="476"/>
      <c r="V408" s="470"/>
      <c r="W408" s="475"/>
      <c r="X408" s="475"/>
      <c r="Y408" s="476"/>
      <c r="Z408" s="470"/>
      <c r="AA408" s="475"/>
      <c r="AB408" s="475"/>
      <c r="AC408" s="476"/>
      <c r="AD408" s="117">
        <f t="shared" si="190"/>
        <v>0</v>
      </c>
      <c r="AE408" s="477">
        <f t="shared" si="189"/>
        <v>5531085.7191962367</v>
      </c>
      <c r="AF408" s="478"/>
      <c r="AG408" s="478"/>
      <c r="AH408" s="479"/>
      <c r="AI408" s="474">
        <f t="shared" si="202"/>
        <v>2673030.3629660308</v>
      </c>
      <c r="AJ408" s="480"/>
      <c r="AK408" s="480"/>
      <c r="AL408" s="480"/>
      <c r="AM408" s="481"/>
      <c r="AN408" s="482">
        <f t="shared" si="203"/>
        <v>1</v>
      </c>
      <c r="AO408" s="483"/>
      <c r="AP408" s="484"/>
      <c r="AQ408" s="26"/>
      <c r="AR408" s="26"/>
      <c r="AS408" s="26"/>
      <c r="AT408" s="469"/>
      <c r="AU408" s="469"/>
      <c r="AV408" s="469"/>
      <c r="AW408" s="469"/>
      <c r="AX408" s="27"/>
      <c r="AY408" s="27">
        <f t="shared" si="204"/>
        <v>0</v>
      </c>
      <c r="AZ408" s="27">
        <f t="shared" si="218"/>
        <v>0</v>
      </c>
      <c r="BA408" s="27">
        <f t="shared" si="219"/>
        <v>0</v>
      </c>
      <c r="BB408" s="27">
        <f t="shared" si="205"/>
        <v>0</v>
      </c>
      <c r="BC408" s="27">
        <f t="shared" si="206"/>
        <v>0</v>
      </c>
      <c r="BD408" s="27">
        <f t="shared" si="207"/>
        <v>82389.526439834081</v>
      </c>
      <c r="BE408" s="27">
        <f t="shared" si="208"/>
        <v>2296.1832411715541</v>
      </c>
      <c r="BF408" s="27">
        <f t="shared" si="209"/>
        <v>0</v>
      </c>
      <c r="BG408" s="27"/>
      <c r="BH408" s="27"/>
      <c r="BI408" s="65">
        <f>BI405</f>
        <v>1</v>
      </c>
      <c r="BJ408" s="66">
        <f>BJ405</f>
        <v>0.95</v>
      </c>
      <c r="BK408" s="59">
        <f>BK405</f>
        <v>1.1000000000000001</v>
      </c>
      <c r="BL408" s="66">
        <f>BL405</f>
        <v>1.27</v>
      </c>
      <c r="BM408" s="67">
        <f>BM405</f>
        <v>1.27</v>
      </c>
      <c r="BN408" s="61"/>
      <c r="BO408" s="61" t="str">
        <f t="shared" si="220"/>
        <v xml:space="preserve"> </v>
      </c>
      <c r="BP408" s="62" t="str">
        <f t="shared" si="211"/>
        <v xml:space="preserve"> </v>
      </c>
      <c r="BQ408" s="62" t="e">
        <f t="shared" si="212"/>
        <v>#VALUE!</v>
      </c>
      <c r="BR408" s="63">
        <f t="shared" si="213"/>
        <v>1</v>
      </c>
      <c r="BS408" s="64">
        <f t="shared" si="221"/>
        <v>1</v>
      </c>
      <c r="BT408" s="60">
        <f t="shared" si="214"/>
        <v>84685.709681005639</v>
      </c>
      <c r="BU408" s="33"/>
    </row>
    <row r="409" spans="2:73" s="22" customFormat="1" ht="13.5" x14ac:dyDescent="0.15">
      <c r="B409" s="541"/>
      <c r="C409" s="497">
        <v>389</v>
      </c>
      <c r="D409" s="498"/>
      <c r="E409" s="499">
        <f t="shared" si="198"/>
        <v>84685.709681005639</v>
      </c>
      <c r="F409" s="471"/>
      <c r="G409" s="471"/>
      <c r="H409" s="472"/>
      <c r="I409" s="470">
        <f t="shared" si="215"/>
        <v>82458.184378533944</v>
      </c>
      <c r="J409" s="471"/>
      <c r="K409" s="471"/>
      <c r="L409" s="472"/>
      <c r="M409" s="473">
        <f t="shared" si="216"/>
        <v>2227.5253024716926</v>
      </c>
      <c r="N409" s="473"/>
      <c r="O409" s="473"/>
      <c r="P409" s="474"/>
      <c r="Q409" s="47">
        <f t="shared" si="217"/>
        <v>2590572.1785874967</v>
      </c>
      <c r="R409" s="470"/>
      <c r="S409" s="475"/>
      <c r="T409" s="475"/>
      <c r="U409" s="476"/>
      <c r="V409" s="470"/>
      <c r="W409" s="475"/>
      <c r="X409" s="475"/>
      <c r="Y409" s="476"/>
      <c r="Z409" s="470"/>
      <c r="AA409" s="475"/>
      <c r="AB409" s="475"/>
      <c r="AC409" s="476"/>
      <c r="AD409" s="117">
        <f t="shared" si="190"/>
        <v>0</v>
      </c>
      <c r="AE409" s="477">
        <f t="shared" si="189"/>
        <v>5533313.2444987083</v>
      </c>
      <c r="AF409" s="478"/>
      <c r="AG409" s="478"/>
      <c r="AH409" s="479"/>
      <c r="AI409" s="474">
        <f t="shared" si="202"/>
        <v>2590572.1785874967</v>
      </c>
      <c r="AJ409" s="480"/>
      <c r="AK409" s="480"/>
      <c r="AL409" s="480"/>
      <c r="AM409" s="481"/>
      <c r="AN409" s="482">
        <f t="shared" si="203"/>
        <v>1</v>
      </c>
      <c r="AO409" s="483"/>
      <c r="AP409" s="484"/>
      <c r="AQ409" s="26"/>
      <c r="AR409" s="26"/>
      <c r="AS409" s="26"/>
      <c r="AT409" s="469"/>
      <c r="AU409" s="469"/>
      <c r="AV409" s="469"/>
      <c r="AW409" s="469"/>
      <c r="AX409" s="27"/>
      <c r="AY409" s="27">
        <f t="shared" si="204"/>
        <v>0</v>
      </c>
      <c r="AZ409" s="27">
        <f t="shared" si="218"/>
        <v>0</v>
      </c>
      <c r="BA409" s="27">
        <f t="shared" si="219"/>
        <v>0</v>
      </c>
      <c r="BB409" s="27">
        <f t="shared" si="205"/>
        <v>0</v>
      </c>
      <c r="BC409" s="27">
        <f t="shared" si="206"/>
        <v>0</v>
      </c>
      <c r="BD409" s="27">
        <f t="shared" si="207"/>
        <v>82458.184378533944</v>
      </c>
      <c r="BE409" s="27">
        <f t="shared" si="208"/>
        <v>2227.5253024716926</v>
      </c>
      <c r="BF409" s="27">
        <f t="shared" si="209"/>
        <v>0</v>
      </c>
      <c r="BG409" s="27"/>
      <c r="BH409" s="27"/>
      <c r="BI409" s="65">
        <f>BI405</f>
        <v>1</v>
      </c>
      <c r="BJ409" s="66">
        <f>BJ405</f>
        <v>0.95</v>
      </c>
      <c r="BK409" s="59">
        <f>BK405</f>
        <v>1.1000000000000001</v>
      </c>
      <c r="BL409" s="66">
        <f>BL405</f>
        <v>1.27</v>
      </c>
      <c r="BM409" s="67">
        <f>BM405</f>
        <v>1.27</v>
      </c>
      <c r="BN409" s="61"/>
      <c r="BO409" s="61" t="str">
        <f t="shared" si="220"/>
        <v xml:space="preserve"> </v>
      </c>
      <c r="BP409" s="62" t="str">
        <f t="shared" si="211"/>
        <v xml:space="preserve"> </v>
      </c>
      <c r="BQ409" s="62" t="e">
        <f t="shared" si="212"/>
        <v>#VALUE!</v>
      </c>
      <c r="BR409" s="63">
        <f t="shared" si="213"/>
        <v>1</v>
      </c>
      <c r="BS409" s="64">
        <f t="shared" si="221"/>
        <v>1</v>
      </c>
      <c r="BT409" s="60">
        <f t="shared" si="214"/>
        <v>84685.709681005639</v>
      </c>
      <c r="BU409" s="33"/>
    </row>
    <row r="410" spans="2:73" s="22" customFormat="1" ht="13.5" x14ac:dyDescent="0.15">
      <c r="B410" s="541"/>
      <c r="C410" s="497">
        <v>390</v>
      </c>
      <c r="D410" s="498"/>
      <c r="E410" s="499">
        <f t="shared" si="198"/>
        <v>84685.709681005639</v>
      </c>
      <c r="F410" s="471"/>
      <c r="G410" s="471"/>
      <c r="H410" s="472"/>
      <c r="I410" s="470">
        <f t="shared" si="215"/>
        <v>82526.899532182724</v>
      </c>
      <c r="J410" s="471"/>
      <c r="K410" s="471"/>
      <c r="L410" s="472"/>
      <c r="M410" s="473">
        <f t="shared" si="216"/>
        <v>2158.810148822914</v>
      </c>
      <c r="N410" s="473"/>
      <c r="O410" s="473"/>
      <c r="P410" s="474"/>
      <c r="Q410" s="47">
        <f t="shared" si="217"/>
        <v>2508045.2790553141</v>
      </c>
      <c r="R410" s="524">
        <f>IF((AD404-V404)&lt;0,AD404+Z410,IF(AD404-V404&lt;V404,AD404+Z410,R404))</f>
        <v>0</v>
      </c>
      <c r="S410" s="525"/>
      <c r="T410" s="525"/>
      <c r="U410" s="526"/>
      <c r="V410" s="470">
        <f>IF((AD404-V404)&lt;0,AD404,IF((AD404-V404)&gt;=0,R410-Z410))</f>
        <v>0</v>
      </c>
      <c r="W410" s="475"/>
      <c r="X410" s="475"/>
      <c r="Y410" s="476"/>
      <c r="Z410" s="470">
        <f>IF(AD404&gt;0,AD404*AN410/100/2,0)</f>
        <v>0</v>
      </c>
      <c r="AA410" s="475"/>
      <c r="AB410" s="475"/>
      <c r="AC410" s="476"/>
      <c r="AD410" s="117">
        <f t="shared" si="190"/>
        <v>0</v>
      </c>
      <c r="AE410" s="477">
        <f t="shared" ref="AE410:AE440" si="222">IF(M410&lt;=0,0,AE409+M410+Z410)</f>
        <v>5535472.0546475314</v>
      </c>
      <c r="AF410" s="478"/>
      <c r="AG410" s="478"/>
      <c r="AH410" s="479"/>
      <c r="AI410" s="474">
        <f t="shared" si="202"/>
        <v>2508045.2790553141</v>
      </c>
      <c r="AJ410" s="480"/>
      <c r="AK410" s="480"/>
      <c r="AL410" s="480"/>
      <c r="AM410" s="481"/>
      <c r="AN410" s="482">
        <f t="shared" si="203"/>
        <v>1</v>
      </c>
      <c r="AO410" s="483"/>
      <c r="AP410" s="484"/>
      <c r="AQ410" s="26"/>
      <c r="AR410" s="26"/>
      <c r="AS410" s="26"/>
      <c r="AT410" s="469"/>
      <c r="AU410" s="469"/>
      <c r="AV410" s="469"/>
      <c r="AW410" s="469"/>
      <c r="AX410" s="27"/>
      <c r="AY410" s="27">
        <f t="shared" si="204"/>
        <v>0</v>
      </c>
      <c r="AZ410" s="27">
        <f t="shared" si="218"/>
        <v>0</v>
      </c>
      <c r="BA410" s="27">
        <f t="shared" si="219"/>
        <v>0</v>
      </c>
      <c r="BB410" s="27">
        <f t="shared" si="205"/>
        <v>0</v>
      </c>
      <c r="BC410" s="27">
        <f t="shared" si="206"/>
        <v>0</v>
      </c>
      <c r="BD410" s="27">
        <f t="shared" si="207"/>
        <v>82526.899532182724</v>
      </c>
      <c r="BE410" s="27">
        <f t="shared" si="208"/>
        <v>2158.810148822914</v>
      </c>
      <c r="BF410" s="27">
        <f t="shared" si="209"/>
        <v>0</v>
      </c>
      <c r="BG410" s="27"/>
      <c r="BH410" s="27"/>
      <c r="BI410" s="65">
        <f>BI405</f>
        <v>1</v>
      </c>
      <c r="BJ410" s="66">
        <f>BJ405</f>
        <v>0.95</v>
      </c>
      <c r="BK410" s="59">
        <f>BK405</f>
        <v>1.1000000000000001</v>
      </c>
      <c r="BL410" s="66">
        <f>BL405</f>
        <v>1.27</v>
      </c>
      <c r="BM410" s="67">
        <f>BM405</f>
        <v>1.27</v>
      </c>
      <c r="BN410" s="61"/>
      <c r="BO410" s="61" t="str">
        <f t="shared" si="220"/>
        <v xml:space="preserve"> </v>
      </c>
      <c r="BP410" s="62" t="str">
        <f t="shared" si="211"/>
        <v xml:space="preserve"> </v>
      </c>
      <c r="BQ410" s="62" t="e">
        <f t="shared" si="212"/>
        <v>#VALUE!</v>
      </c>
      <c r="BR410" s="63">
        <f t="shared" si="213"/>
        <v>1</v>
      </c>
      <c r="BS410" s="64">
        <f t="shared" si="221"/>
        <v>1</v>
      </c>
      <c r="BT410" s="60">
        <f t="shared" si="214"/>
        <v>84685.709681005639</v>
      </c>
      <c r="BU410" s="33"/>
    </row>
    <row r="411" spans="2:73" s="22" customFormat="1" ht="13.5" x14ac:dyDescent="0.15">
      <c r="B411" s="541"/>
      <c r="C411" s="497">
        <v>391</v>
      </c>
      <c r="D411" s="498"/>
      <c r="E411" s="499">
        <f t="shared" si="198"/>
        <v>84685.709681005639</v>
      </c>
      <c r="F411" s="471"/>
      <c r="G411" s="471"/>
      <c r="H411" s="472"/>
      <c r="I411" s="470">
        <f t="shared" si="215"/>
        <v>82595.671948459538</v>
      </c>
      <c r="J411" s="471"/>
      <c r="K411" s="471"/>
      <c r="L411" s="472"/>
      <c r="M411" s="473">
        <f t="shared" si="216"/>
        <v>2090.0377325460954</v>
      </c>
      <c r="N411" s="473"/>
      <c r="O411" s="473"/>
      <c r="P411" s="474"/>
      <c r="Q411" s="47">
        <f t="shared" si="217"/>
        <v>2425449.6071068547</v>
      </c>
      <c r="R411" s="470"/>
      <c r="S411" s="475"/>
      <c r="T411" s="475"/>
      <c r="U411" s="476"/>
      <c r="V411" s="470"/>
      <c r="W411" s="475"/>
      <c r="X411" s="475"/>
      <c r="Y411" s="476"/>
      <c r="Z411" s="470"/>
      <c r="AA411" s="475"/>
      <c r="AB411" s="475"/>
      <c r="AC411" s="476"/>
      <c r="AD411" s="117">
        <f t="shared" ref="AD411:AD440" si="223">AD410-V411-BG411</f>
        <v>0</v>
      </c>
      <c r="AE411" s="477">
        <f t="shared" si="222"/>
        <v>5537562.0923800776</v>
      </c>
      <c r="AF411" s="478"/>
      <c r="AG411" s="478"/>
      <c r="AH411" s="479"/>
      <c r="AI411" s="474">
        <f t="shared" si="202"/>
        <v>2425449.6071068547</v>
      </c>
      <c r="AJ411" s="480"/>
      <c r="AK411" s="480"/>
      <c r="AL411" s="480"/>
      <c r="AM411" s="481"/>
      <c r="AN411" s="482">
        <f t="shared" si="203"/>
        <v>1</v>
      </c>
      <c r="AO411" s="483"/>
      <c r="AP411" s="484"/>
      <c r="AQ411" s="26"/>
      <c r="AR411" s="26"/>
      <c r="AS411" s="26"/>
      <c r="AT411" s="469"/>
      <c r="AU411" s="469"/>
      <c r="AV411" s="469"/>
      <c r="AW411" s="469"/>
      <c r="AX411" s="27"/>
      <c r="AY411" s="27">
        <f t="shared" si="204"/>
        <v>0</v>
      </c>
      <c r="AZ411" s="27">
        <f t="shared" si="218"/>
        <v>0</v>
      </c>
      <c r="BA411" s="27">
        <f t="shared" si="219"/>
        <v>0</v>
      </c>
      <c r="BB411" s="27">
        <f t="shared" si="205"/>
        <v>0</v>
      </c>
      <c r="BC411" s="27">
        <f t="shared" si="206"/>
        <v>0</v>
      </c>
      <c r="BD411" s="27">
        <f t="shared" si="207"/>
        <v>82595.671948459538</v>
      </c>
      <c r="BE411" s="27">
        <f t="shared" si="208"/>
        <v>2090.0377325460954</v>
      </c>
      <c r="BF411" s="27">
        <f t="shared" si="209"/>
        <v>0</v>
      </c>
      <c r="BG411" s="27"/>
      <c r="BH411" s="27"/>
      <c r="BI411" s="72">
        <f t="shared" ref="BI411:BL411" si="224">BI405</f>
        <v>1</v>
      </c>
      <c r="BJ411" s="72">
        <f t="shared" si="224"/>
        <v>0.95</v>
      </c>
      <c r="BK411" s="72">
        <f t="shared" si="224"/>
        <v>1.1000000000000001</v>
      </c>
      <c r="BL411" s="72">
        <f t="shared" si="224"/>
        <v>1.27</v>
      </c>
      <c r="BM411" s="73">
        <f>BM405</f>
        <v>1.27</v>
      </c>
      <c r="BN411" s="61"/>
      <c r="BO411" s="61" t="str">
        <f t="shared" si="220"/>
        <v xml:space="preserve"> </v>
      </c>
      <c r="BP411" s="62" t="str">
        <f t="shared" si="211"/>
        <v xml:space="preserve"> </v>
      </c>
      <c r="BQ411" s="62" t="e">
        <f t="shared" si="212"/>
        <v>#VALUE!</v>
      </c>
      <c r="BR411" s="63">
        <f t="shared" si="213"/>
        <v>1</v>
      </c>
      <c r="BS411" s="64">
        <f t="shared" si="221"/>
        <v>1</v>
      </c>
      <c r="BT411" s="60">
        <f t="shared" si="214"/>
        <v>84685.709681005639</v>
      </c>
      <c r="BU411" s="33"/>
    </row>
    <row r="412" spans="2:73" s="22" customFormat="1" ht="13.5" x14ac:dyDescent="0.15">
      <c r="B412" s="541"/>
      <c r="C412" s="497">
        <v>392</v>
      </c>
      <c r="D412" s="498"/>
      <c r="E412" s="499">
        <f t="shared" si="198"/>
        <v>84685.709681005639</v>
      </c>
      <c r="F412" s="471"/>
      <c r="G412" s="471"/>
      <c r="H412" s="472"/>
      <c r="I412" s="470">
        <f t="shared" si="215"/>
        <v>82664.501675083258</v>
      </c>
      <c r="J412" s="471"/>
      <c r="K412" s="471"/>
      <c r="L412" s="472"/>
      <c r="M412" s="473">
        <f t="shared" si="216"/>
        <v>2021.208005922379</v>
      </c>
      <c r="N412" s="473"/>
      <c r="O412" s="473"/>
      <c r="P412" s="474"/>
      <c r="Q412" s="47">
        <f t="shared" si="217"/>
        <v>2342785.1054317714</v>
      </c>
      <c r="R412" s="470"/>
      <c r="S412" s="475"/>
      <c r="T412" s="475"/>
      <c r="U412" s="476"/>
      <c r="V412" s="470"/>
      <c r="W412" s="475"/>
      <c r="X412" s="475"/>
      <c r="Y412" s="476"/>
      <c r="Z412" s="470"/>
      <c r="AA412" s="475"/>
      <c r="AB412" s="475"/>
      <c r="AC412" s="476"/>
      <c r="AD412" s="117">
        <f t="shared" si="223"/>
        <v>0</v>
      </c>
      <c r="AE412" s="477">
        <f t="shared" si="222"/>
        <v>5539583.3003859995</v>
      </c>
      <c r="AF412" s="478"/>
      <c r="AG412" s="478"/>
      <c r="AH412" s="479"/>
      <c r="AI412" s="474">
        <f t="shared" si="202"/>
        <v>2342785.1054317714</v>
      </c>
      <c r="AJ412" s="480"/>
      <c r="AK412" s="480"/>
      <c r="AL412" s="480"/>
      <c r="AM412" s="481"/>
      <c r="AN412" s="482">
        <f t="shared" si="203"/>
        <v>1</v>
      </c>
      <c r="AO412" s="483"/>
      <c r="AP412" s="484"/>
      <c r="AQ412" s="26"/>
      <c r="AR412" s="26"/>
      <c r="AS412" s="26"/>
      <c r="AT412" s="469"/>
      <c r="AU412" s="469"/>
      <c r="AV412" s="469"/>
      <c r="AW412" s="469"/>
      <c r="AX412" s="27"/>
      <c r="AY412" s="27">
        <f t="shared" si="204"/>
        <v>0</v>
      </c>
      <c r="AZ412" s="27">
        <f t="shared" si="218"/>
        <v>0</v>
      </c>
      <c r="BA412" s="27">
        <f t="shared" si="219"/>
        <v>0</v>
      </c>
      <c r="BB412" s="27">
        <f t="shared" si="205"/>
        <v>0</v>
      </c>
      <c r="BC412" s="27">
        <f t="shared" si="206"/>
        <v>0</v>
      </c>
      <c r="BD412" s="27">
        <f t="shared" si="207"/>
        <v>82664.501675083258</v>
      </c>
      <c r="BE412" s="27">
        <f t="shared" si="208"/>
        <v>2021.208005922379</v>
      </c>
      <c r="BF412" s="27">
        <f t="shared" si="209"/>
        <v>0</v>
      </c>
      <c r="BG412" s="27"/>
      <c r="BH412" s="27"/>
      <c r="BI412" s="65">
        <f>BI411</f>
        <v>1</v>
      </c>
      <c r="BJ412" s="66">
        <f>BJ411</f>
        <v>0.95</v>
      </c>
      <c r="BK412" s="59">
        <f>BK411</f>
        <v>1.1000000000000001</v>
      </c>
      <c r="BL412" s="66">
        <f>BL411</f>
        <v>1.27</v>
      </c>
      <c r="BM412" s="67">
        <f>BM411</f>
        <v>1.27</v>
      </c>
      <c r="BN412" s="61"/>
      <c r="BO412" s="61" t="str">
        <f t="shared" si="220"/>
        <v xml:space="preserve"> </v>
      </c>
      <c r="BP412" s="62" t="str">
        <f t="shared" si="211"/>
        <v xml:space="preserve"> </v>
      </c>
      <c r="BQ412" s="62" t="e">
        <f t="shared" si="212"/>
        <v>#VALUE!</v>
      </c>
      <c r="BR412" s="63">
        <f t="shared" si="213"/>
        <v>1</v>
      </c>
      <c r="BS412" s="64">
        <f t="shared" si="221"/>
        <v>1</v>
      </c>
      <c r="BT412" s="60">
        <f t="shared" si="214"/>
        <v>84685.709681005639</v>
      </c>
      <c r="BU412" s="33"/>
    </row>
    <row r="413" spans="2:73" s="22" customFormat="1" ht="13.5" x14ac:dyDescent="0.15">
      <c r="B413" s="541"/>
      <c r="C413" s="497">
        <v>393</v>
      </c>
      <c r="D413" s="498"/>
      <c r="E413" s="499">
        <f t="shared" si="198"/>
        <v>84685.709681005639</v>
      </c>
      <c r="F413" s="471"/>
      <c r="G413" s="471"/>
      <c r="H413" s="472"/>
      <c r="I413" s="470">
        <f t="shared" si="215"/>
        <v>82733.3887598125</v>
      </c>
      <c r="J413" s="471"/>
      <c r="K413" s="471"/>
      <c r="L413" s="472"/>
      <c r="M413" s="473">
        <f t="shared" si="216"/>
        <v>1952.3209211931428</v>
      </c>
      <c r="N413" s="473"/>
      <c r="O413" s="473"/>
      <c r="P413" s="474"/>
      <c r="Q413" s="47">
        <f t="shared" si="217"/>
        <v>2260051.716671959</v>
      </c>
      <c r="R413" s="470"/>
      <c r="S413" s="475"/>
      <c r="T413" s="475"/>
      <c r="U413" s="476"/>
      <c r="V413" s="470"/>
      <c r="W413" s="475"/>
      <c r="X413" s="475"/>
      <c r="Y413" s="476"/>
      <c r="Z413" s="470"/>
      <c r="AA413" s="475"/>
      <c r="AB413" s="475"/>
      <c r="AC413" s="476"/>
      <c r="AD413" s="117">
        <f t="shared" si="223"/>
        <v>0</v>
      </c>
      <c r="AE413" s="477">
        <f t="shared" si="222"/>
        <v>5541535.6213071924</v>
      </c>
      <c r="AF413" s="478"/>
      <c r="AG413" s="478"/>
      <c r="AH413" s="479"/>
      <c r="AI413" s="474">
        <f t="shared" si="202"/>
        <v>2260051.716671959</v>
      </c>
      <c r="AJ413" s="480"/>
      <c r="AK413" s="480"/>
      <c r="AL413" s="480"/>
      <c r="AM413" s="481"/>
      <c r="AN413" s="482">
        <f t="shared" si="203"/>
        <v>1</v>
      </c>
      <c r="AO413" s="483"/>
      <c r="AP413" s="484"/>
      <c r="AQ413" s="26"/>
      <c r="AR413" s="26"/>
      <c r="AS413" s="26"/>
      <c r="AT413" s="469"/>
      <c r="AU413" s="469"/>
      <c r="AV413" s="469"/>
      <c r="AW413" s="469"/>
      <c r="AX413" s="27"/>
      <c r="AY413" s="27">
        <f t="shared" si="204"/>
        <v>0</v>
      </c>
      <c r="AZ413" s="27">
        <f t="shared" si="218"/>
        <v>0</v>
      </c>
      <c r="BA413" s="27">
        <f t="shared" si="219"/>
        <v>0</v>
      </c>
      <c r="BB413" s="27">
        <f t="shared" si="205"/>
        <v>0</v>
      </c>
      <c r="BC413" s="27">
        <f t="shared" si="206"/>
        <v>0</v>
      </c>
      <c r="BD413" s="27">
        <f t="shared" si="207"/>
        <v>82733.3887598125</v>
      </c>
      <c r="BE413" s="27">
        <f t="shared" si="208"/>
        <v>1952.3209211931428</v>
      </c>
      <c r="BF413" s="27">
        <f t="shared" si="209"/>
        <v>0</v>
      </c>
      <c r="BG413" s="27"/>
      <c r="BH413" s="27"/>
      <c r="BI413" s="65">
        <f>BI411</f>
        <v>1</v>
      </c>
      <c r="BJ413" s="66">
        <f>BJ411</f>
        <v>0.95</v>
      </c>
      <c r="BK413" s="59">
        <f>BK411</f>
        <v>1.1000000000000001</v>
      </c>
      <c r="BL413" s="66">
        <f>BL411</f>
        <v>1.27</v>
      </c>
      <c r="BM413" s="67">
        <f>BM411</f>
        <v>1.27</v>
      </c>
      <c r="BN413" s="61"/>
      <c r="BO413" s="61" t="str">
        <f t="shared" si="220"/>
        <v xml:space="preserve"> </v>
      </c>
      <c r="BP413" s="62" t="str">
        <f t="shared" si="211"/>
        <v xml:space="preserve"> </v>
      </c>
      <c r="BQ413" s="62" t="e">
        <f t="shared" si="212"/>
        <v>#VALUE!</v>
      </c>
      <c r="BR413" s="63">
        <f t="shared" si="213"/>
        <v>1</v>
      </c>
      <c r="BS413" s="64">
        <f t="shared" si="221"/>
        <v>1</v>
      </c>
      <c r="BT413" s="60">
        <f t="shared" si="214"/>
        <v>84685.709681005639</v>
      </c>
      <c r="BU413" s="33"/>
    </row>
    <row r="414" spans="2:73" s="22" customFormat="1" ht="13.5" x14ac:dyDescent="0.15">
      <c r="B414" s="541"/>
      <c r="C414" s="497">
        <v>394</v>
      </c>
      <c r="D414" s="498"/>
      <c r="E414" s="499">
        <f t="shared" ref="E414:E440" si="225">IF(Q413=0,0,IF(Q413&lt;E413,Q413+M414,E413))</f>
        <v>84685.709681005639</v>
      </c>
      <c r="F414" s="471"/>
      <c r="G414" s="471"/>
      <c r="H414" s="472"/>
      <c r="I414" s="470">
        <f t="shared" si="215"/>
        <v>82802.333250445678</v>
      </c>
      <c r="J414" s="471"/>
      <c r="K414" s="471"/>
      <c r="L414" s="472"/>
      <c r="M414" s="473">
        <f t="shared" si="216"/>
        <v>1883.3764305599659</v>
      </c>
      <c r="N414" s="473"/>
      <c r="O414" s="473"/>
      <c r="P414" s="474"/>
      <c r="Q414" s="47">
        <f t="shared" si="217"/>
        <v>2177249.3834215133</v>
      </c>
      <c r="R414" s="470"/>
      <c r="S414" s="475"/>
      <c r="T414" s="475"/>
      <c r="U414" s="476"/>
      <c r="V414" s="470"/>
      <c r="W414" s="475"/>
      <c r="X414" s="475"/>
      <c r="Y414" s="476"/>
      <c r="Z414" s="470"/>
      <c r="AA414" s="475"/>
      <c r="AB414" s="475"/>
      <c r="AC414" s="476"/>
      <c r="AD414" s="117">
        <f t="shared" si="223"/>
        <v>0</v>
      </c>
      <c r="AE414" s="477">
        <f t="shared" si="222"/>
        <v>5543418.9977377523</v>
      </c>
      <c r="AF414" s="478"/>
      <c r="AG414" s="478"/>
      <c r="AH414" s="479"/>
      <c r="AI414" s="474">
        <f t="shared" si="202"/>
        <v>2177249.3834215133</v>
      </c>
      <c r="AJ414" s="480"/>
      <c r="AK414" s="480"/>
      <c r="AL414" s="480"/>
      <c r="AM414" s="481"/>
      <c r="AN414" s="482">
        <f t="shared" si="203"/>
        <v>1</v>
      </c>
      <c r="AO414" s="483"/>
      <c r="AP414" s="484"/>
      <c r="AQ414" s="26"/>
      <c r="AR414" s="26"/>
      <c r="AS414" s="26"/>
      <c r="AT414" s="469"/>
      <c r="AU414" s="469"/>
      <c r="AV414" s="469"/>
      <c r="AW414" s="469"/>
      <c r="AX414" s="27"/>
      <c r="AY414" s="27">
        <f t="shared" si="204"/>
        <v>0</v>
      </c>
      <c r="AZ414" s="27">
        <f t="shared" si="218"/>
        <v>0</v>
      </c>
      <c r="BA414" s="27">
        <f t="shared" si="219"/>
        <v>0</v>
      </c>
      <c r="BB414" s="27">
        <f t="shared" si="205"/>
        <v>0</v>
      </c>
      <c r="BC414" s="27">
        <f t="shared" si="206"/>
        <v>0</v>
      </c>
      <c r="BD414" s="27">
        <f t="shared" si="207"/>
        <v>82802.333250445678</v>
      </c>
      <c r="BE414" s="27">
        <f t="shared" si="208"/>
        <v>1883.3764305599659</v>
      </c>
      <c r="BF414" s="27">
        <f t="shared" si="209"/>
        <v>0</v>
      </c>
      <c r="BG414" s="27"/>
      <c r="BH414" s="27"/>
      <c r="BI414" s="65">
        <f>BI411</f>
        <v>1</v>
      </c>
      <c r="BJ414" s="66">
        <f>BJ411</f>
        <v>0.95</v>
      </c>
      <c r="BK414" s="59">
        <f>BK411</f>
        <v>1.1000000000000001</v>
      </c>
      <c r="BL414" s="66">
        <f>BL411</f>
        <v>1.27</v>
      </c>
      <c r="BM414" s="67">
        <f>BM411</f>
        <v>1.27</v>
      </c>
      <c r="BN414" s="61"/>
      <c r="BO414" s="61" t="str">
        <f t="shared" si="220"/>
        <v xml:space="preserve"> </v>
      </c>
      <c r="BP414" s="62" t="str">
        <f t="shared" si="211"/>
        <v xml:space="preserve"> </v>
      </c>
      <c r="BQ414" s="62" t="e">
        <f t="shared" si="212"/>
        <v>#VALUE!</v>
      </c>
      <c r="BR414" s="63">
        <f t="shared" si="213"/>
        <v>1</v>
      </c>
      <c r="BS414" s="64">
        <f t="shared" si="221"/>
        <v>1</v>
      </c>
      <c r="BT414" s="60">
        <f t="shared" si="214"/>
        <v>84685.709681005639</v>
      </c>
      <c r="BU414" s="33"/>
    </row>
    <row r="415" spans="2:73" s="22" customFormat="1" ht="13.5" x14ac:dyDescent="0.15">
      <c r="B415" s="541"/>
      <c r="C415" s="497">
        <v>395</v>
      </c>
      <c r="D415" s="498"/>
      <c r="E415" s="499">
        <f t="shared" si="225"/>
        <v>84685.709681005639</v>
      </c>
      <c r="F415" s="471"/>
      <c r="G415" s="471"/>
      <c r="H415" s="472"/>
      <c r="I415" s="470">
        <f t="shared" si="215"/>
        <v>82871.335194821047</v>
      </c>
      <c r="J415" s="471"/>
      <c r="K415" s="471"/>
      <c r="L415" s="472"/>
      <c r="M415" s="473">
        <f t="shared" si="216"/>
        <v>1814.3744861845944</v>
      </c>
      <c r="N415" s="473"/>
      <c r="O415" s="473"/>
      <c r="P415" s="474"/>
      <c r="Q415" s="47">
        <f t="shared" si="217"/>
        <v>2094378.0482266922</v>
      </c>
      <c r="R415" s="470"/>
      <c r="S415" s="475"/>
      <c r="T415" s="475"/>
      <c r="U415" s="476"/>
      <c r="V415" s="470"/>
      <c r="W415" s="475"/>
      <c r="X415" s="475"/>
      <c r="Y415" s="476"/>
      <c r="Z415" s="470"/>
      <c r="AA415" s="475"/>
      <c r="AB415" s="475"/>
      <c r="AC415" s="476"/>
      <c r="AD415" s="117">
        <f t="shared" si="223"/>
        <v>0</v>
      </c>
      <c r="AE415" s="477">
        <f t="shared" si="222"/>
        <v>5545233.372223937</v>
      </c>
      <c r="AF415" s="478"/>
      <c r="AG415" s="478"/>
      <c r="AH415" s="479"/>
      <c r="AI415" s="474">
        <f t="shared" si="202"/>
        <v>2094378.0482266922</v>
      </c>
      <c r="AJ415" s="480"/>
      <c r="AK415" s="480"/>
      <c r="AL415" s="480"/>
      <c r="AM415" s="481"/>
      <c r="AN415" s="482">
        <f t="shared" si="203"/>
        <v>1</v>
      </c>
      <c r="AO415" s="483"/>
      <c r="AP415" s="484"/>
      <c r="AQ415" s="26"/>
      <c r="AR415" s="26"/>
      <c r="AS415" s="26"/>
      <c r="AT415" s="469"/>
      <c r="AU415" s="469"/>
      <c r="AV415" s="469"/>
      <c r="AW415" s="469"/>
      <c r="AX415" s="27"/>
      <c r="AY415" s="27">
        <f t="shared" si="204"/>
        <v>0</v>
      </c>
      <c r="AZ415" s="27">
        <f t="shared" si="218"/>
        <v>0</v>
      </c>
      <c r="BA415" s="27">
        <f t="shared" si="219"/>
        <v>0</v>
      </c>
      <c r="BB415" s="27">
        <f t="shared" si="205"/>
        <v>0</v>
      </c>
      <c r="BC415" s="27">
        <f t="shared" si="206"/>
        <v>0</v>
      </c>
      <c r="BD415" s="27">
        <f t="shared" si="207"/>
        <v>82871.335194821047</v>
      </c>
      <c r="BE415" s="27">
        <f t="shared" si="208"/>
        <v>1814.3744861845944</v>
      </c>
      <c r="BF415" s="27">
        <f t="shared" si="209"/>
        <v>0</v>
      </c>
      <c r="BG415" s="27"/>
      <c r="BH415" s="27"/>
      <c r="BI415" s="65">
        <f>BI411</f>
        <v>1</v>
      </c>
      <c r="BJ415" s="66">
        <f>BJ411</f>
        <v>0.95</v>
      </c>
      <c r="BK415" s="59">
        <f>BK411</f>
        <v>1.1000000000000001</v>
      </c>
      <c r="BL415" s="66">
        <f>BL411</f>
        <v>1.27</v>
      </c>
      <c r="BM415" s="67">
        <f>BM411</f>
        <v>1.27</v>
      </c>
      <c r="BN415" s="61"/>
      <c r="BO415" s="61" t="str">
        <f t="shared" si="220"/>
        <v xml:space="preserve"> </v>
      </c>
      <c r="BP415" s="62" t="str">
        <f t="shared" si="211"/>
        <v xml:space="preserve"> </v>
      </c>
      <c r="BQ415" s="62" t="e">
        <f t="shared" si="212"/>
        <v>#VALUE!</v>
      </c>
      <c r="BR415" s="63">
        <f t="shared" si="213"/>
        <v>1</v>
      </c>
      <c r="BS415" s="64">
        <f t="shared" si="221"/>
        <v>1</v>
      </c>
      <c r="BT415" s="60">
        <f t="shared" si="214"/>
        <v>84685.709681005639</v>
      </c>
      <c r="BU415" s="33"/>
    </row>
    <row r="416" spans="2:73" s="22" customFormat="1" ht="13.5" x14ac:dyDescent="0.15">
      <c r="B416" s="593"/>
      <c r="C416" s="587">
        <v>396</v>
      </c>
      <c r="D416" s="588"/>
      <c r="E416" s="589">
        <f t="shared" si="225"/>
        <v>84685.709681005639</v>
      </c>
      <c r="F416" s="590"/>
      <c r="G416" s="590"/>
      <c r="H416" s="591"/>
      <c r="I416" s="578">
        <f t="shared" si="215"/>
        <v>82940.394640816725</v>
      </c>
      <c r="J416" s="590"/>
      <c r="K416" s="590"/>
      <c r="L416" s="591"/>
      <c r="M416" s="592">
        <f t="shared" si="216"/>
        <v>1745.3150401889104</v>
      </c>
      <c r="N416" s="592"/>
      <c r="O416" s="592"/>
      <c r="P416" s="592"/>
      <c r="Q416" s="47">
        <f t="shared" si="217"/>
        <v>2011437.6535858754</v>
      </c>
      <c r="R416" s="578">
        <f>IF((AD410-V410)&lt;0,AD410+Z416,IF(AD410-V410&lt;V410,AD410+Z416,R410))</f>
        <v>0</v>
      </c>
      <c r="S416" s="579"/>
      <c r="T416" s="579"/>
      <c r="U416" s="580"/>
      <c r="V416" s="578">
        <f>IF((AD410-V410)&lt;0,AD410,IF((AD410-V410)&gt;=0,R416-Z416))</f>
        <v>0</v>
      </c>
      <c r="W416" s="579"/>
      <c r="X416" s="579"/>
      <c r="Y416" s="580"/>
      <c r="Z416" s="578">
        <f>IF(AD410&gt;0,AD410*AN416/100/2,0)</f>
        <v>0</v>
      </c>
      <c r="AA416" s="579"/>
      <c r="AB416" s="579"/>
      <c r="AC416" s="580"/>
      <c r="AD416" s="120">
        <f t="shared" si="223"/>
        <v>0</v>
      </c>
      <c r="AE416" s="581">
        <f t="shared" si="222"/>
        <v>5546978.6872641258</v>
      </c>
      <c r="AF416" s="582"/>
      <c r="AG416" s="582"/>
      <c r="AH416" s="583"/>
      <c r="AI416" s="474">
        <f t="shared" si="202"/>
        <v>2011437.6535858754</v>
      </c>
      <c r="AJ416" s="480"/>
      <c r="AK416" s="480"/>
      <c r="AL416" s="480"/>
      <c r="AM416" s="481"/>
      <c r="AN416" s="584">
        <f t="shared" si="203"/>
        <v>1</v>
      </c>
      <c r="AO416" s="585"/>
      <c r="AP416" s="586"/>
      <c r="AQ416" s="25"/>
      <c r="AR416" s="25"/>
      <c r="AS416" s="25"/>
      <c r="AT416" s="469"/>
      <c r="AU416" s="469"/>
      <c r="AV416" s="469"/>
      <c r="AW416" s="469"/>
      <c r="AX416" s="27"/>
      <c r="AY416" s="27">
        <f t="shared" si="204"/>
        <v>0</v>
      </c>
      <c r="AZ416" s="27">
        <f t="shared" si="218"/>
        <v>0</v>
      </c>
      <c r="BA416" s="27">
        <f t="shared" si="219"/>
        <v>0</v>
      </c>
      <c r="BB416" s="27">
        <f t="shared" si="205"/>
        <v>0</v>
      </c>
      <c r="BC416" s="27">
        <f t="shared" si="206"/>
        <v>0</v>
      </c>
      <c r="BD416" s="27">
        <f t="shared" si="207"/>
        <v>82940.394640816725</v>
      </c>
      <c r="BE416" s="27">
        <f t="shared" si="208"/>
        <v>1745.3150401889104</v>
      </c>
      <c r="BF416" s="27">
        <f t="shared" si="209"/>
        <v>0</v>
      </c>
      <c r="BG416" s="27"/>
      <c r="BH416" s="27"/>
      <c r="BI416" s="65">
        <f>BI411</f>
        <v>1</v>
      </c>
      <c r="BJ416" s="66">
        <f>BJ411</f>
        <v>0.95</v>
      </c>
      <c r="BK416" s="59">
        <f>BK411</f>
        <v>1.1000000000000001</v>
      </c>
      <c r="BL416" s="66">
        <f>BL411</f>
        <v>1.27</v>
      </c>
      <c r="BM416" s="67">
        <f>BM411</f>
        <v>1.27</v>
      </c>
      <c r="BN416" s="61"/>
      <c r="BO416" s="61" t="str">
        <f t="shared" si="220"/>
        <v xml:space="preserve"> </v>
      </c>
      <c r="BP416" s="62" t="str">
        <f t="shared" si="211"/>
        <v xml:space="preserve"> </v>
      </c>
      <c r="BQ416" s="62" t="e">
        <f t="shared" si="212"/>
        <v>#VALUE!</v>
      </c>
      <c r="BR416" s="63">
        <f t="shared" si="213"/>
        <v>1</v>
      </c>
      <c r="BS416" s="64">
        <f t="shared" si="221"/>
        <v>1</v>
      </c>
      <c r="BT416" s="60">
        <f t="shared" si="214"/>
        <v>84685.709681005639</v>
      </c>
      <c r="BU416" s="33"/>
    </row>
    <row r="417" spans="2:73" s="22" customFormat="1" ht="13.5" x14ac:dyDescent="0.15">
      <c r="B417" s="562">
        <v>34</v>
      </c>
      <c r="C417" s="565">
        <v>397</v>
      </c>
      <c r="D417" s="566"/>
      <c r="E417" s="567">
        <f t="shared" si="225"/>
        <v>84685.709681005639</v>
      </c>
      <c r="F417" s="533"/>
      <c r="G417" s="533"/>
      <c r="H417" s="534"/>
      <c r="I417" s="568">
        <f t="shared" si="215"/>
        <v>83009.51163635074</v>
      </c>
      <c r="J417" s="569"/>
      <c r="K417" s="569"/>
      <c r="L417" s="570"/>
      <c r="M417" s="571">
        <f t="shared" si="216"/>
        <v>1676.1980446548962</v>
      </c>
      <c r="N417" s="571"/>
      <c r="O417" s="571"/>
      <c r="P417" s="571"/>
      <c r="Q417" s="30">
        <f t="shared" si="217"/>
        <v>1928428.1419495246</v>
      </c>
      <c r="R417" s="568"/>
      <c r="S417" s="572"/>
      <c r="T417" s="572"/>
      <c r="U417" s="573"/>
      <c r="V417" s="568"/>
      <c r="W417" s="572"/>
      <c r="X417" s="572"/>
      <c r="Y417" s="573"/>
      <c r="Z417" s="568"/>
      <c r="AA417" s="572"/>
      <c r="AB417" s="572"/>
      <c r="AC417" s="573"/>
      <c r="AD417" s="119">
        <f t="shared" si="223"/>
        <v>0</v>
      </c>
      <c r="AE417" s="568">
        <f t="shared" si="222"/>
        <v>5548654.8853087807</v>
      </c>
      <c r="AF417" s="569"/>
      <c r="AG417" s="569"/>
      <c r="AH417" s="570"/>
      <c r="AI417" s="568">
        <f t="shared" si="202"/>
        <v>1928428.1419495246</v>
      </c>
      <c r="AJ417" s="569"/>
      <c r="AK417" s="569"/>
      <c r="AL417" s="569"/>
      <c r="AM417" s="574"/>
      <c r="AN417" s="575">
        <f t="shared" si="203"/>
        <v>1</v>
      </c>
      <c r="AO417" s="576"/>
      <c r="AP417" s="577"/>
      <c r="AQ417" s="51"/>
      <c r="AR417" s="51"/>
      <c r="AS417" s="51"/>
      <c r="AT417" s="469"/>
      <c r="AU417" s="469"/>
      <c r="AV417" s="469"/>
      <c r="AW417" s="469"/>
      <c r="AX417" s="27"/>
      <c r="AY417" s="27">
        <f t="shared" si="204"/>
        <v>0</v>
      </c>
      <c r="AZ417" s="27">
        <f t="shared" si="218"/>
        <v>0</v>
      </c>
      <c r="BA417" s="27">
        <f t="shared" si="219"/>
        <v>0</v>
      </c>
      <c r="BB417" s="27">
        <f t="shared" si="205"/>
        <v>0</v>
      </c>
      <c r="BC417" s="27">
        <f t="shared" si="206"/>
        <v>0</v>
      </c>
      <c r="BD417" s="27">
        <f t="shared" si="207"/>
        <v>83009.51163635074</v>
      </c>
      <c r="BE417" s="27">
        <f t="shared" si="208"/>
        <v>1676.1980446548962</v>
      </c>
      <c r="BF417" s="27">
        <f t="shared" si="209"/>
        <v>0</v>
      </c>
      <c r="BG417" s="27"/>
      <c r="BH417" s="27"/>
      <c r="BI417" s="72">
        <f t="shared" ref="BI417:BL417" si="226">BI411</f>
        <v>1</v>
      </c>
      <c r="BJ417" s="72">
        <f t="shared" si="226"/>
        <v>0.95</v>
      </c>
      <c r="BK417" s="72">
        <f t="shared" si="226"/>
        <v>1.1000000000000001</v>
      </c>
      <c r="BL417" s="72">
        <f t="shared" si="226"/>
        <v>1.27</v>
      </c>
      <c r="BM417" s="73">
        <f>BM411</f>
        <v>1.27</v>
      </c>
      <c r="BN417" s="61"/>
      <c r="BO417" s="61" t="str">
        <f t="shared" si="220"/>
        <v xml:space="preserve"> </v>
      </c>
      <c r="BP417" s="62" t="str">
        <f t="shared" si="211"/>
        <v xml:space="preserve"> </v>
      </c>
      <c r="BQ417" s="62" t="e">
        <f t="shared" si="212"/>
        <v>#VALUE!</v>
      </c>
      <c r="BR417" s="63">
        <f t="shared" si="213"/>
        <v>1</v>
      </c>
      <c r="BS417" s="64">
        <f t="shared" si="221"/>
        <v>1</v>
      </c>
      <c r="BT417" s="60">
        <f t="shared" si="214"/>
        <v>84685.709681005639</v>
      </c>
      <c r="BU417" s="33"/>
    </row>
    <row r="418" spans="2:73" s="22" customFormat="1" ht="13.5" x14ac:dyDescent="0.15">
      <c r="B418" s="563"/>
      <c r="C418" s="535">
        <v>398</v>
      </c>
      <c r="D418" s="536"/>
      <c r="E418" s="537">
        <f t="shared" si="225"/>
        <v>84685.709681005639</v>
      </c>
      <c r="F418" s="486"/>
      <c r="G418" s="486"/>
      <c r="H418" s="538"/>
      <c r="I418" s="485">
        <f t="shared" si="215"/>
        <v>83078.686229381041</v>
      </c>
      <c r="J418" s="486"/>
      <c r="K418" s="486"/>
      <c r="L418" s="538"/>
      <c r="M418" s="539">
        <f t="shared" si="216"/>
        <v>1607.0234516246039</v>
      </c>
      <c r="N418" s="539"/>
      <c r="O418" s="539"/>
      <c r="P418" s="539"/>
      <c r="Q418" s="121">
        <f t="shared" si="217"/>
        <v>1845349.4557201436</v>
      </c>
      <c r="R418" s="485"/>
      <c r="S418" s="530"/>
      <c r="T418" s="530"/>
      <c r="U418" s="531"/>
      <c r="V418" s="485"/>
      <c r="W418" s="530"/>
      <c r="X418" s="530"/>
      <c r="Y418" s="531"/>
      <c r="Z418" s="485"/>
      <c r="AA418" s="530"/>
      <c r="AB418" s="530"/>
      <c r="AC418" s="531"/>
      <c r="AD418" s="118">
        <f t="shared" si="223"/>
        <v>0</v>
      </c>
      <c r="AE418" s="532">
        <f t="shared" si="222"/>
        <v>5550261.9087604051</v>
      </c>
      <c r="AF418" s="533"/>
      <c r="AG418" s="533"/>
      <c r="AH418" s="534"/>
      <c r="AI418" s="485">
        <f t="shared" si="202"/>
        <v>1845349.4557201436</v>
      </c>
      <c r="AJ418" s="486"/>
      <c r="AK418" s="486"/>
      <c r="AL418" s="486"/>
      <c r="AM418" s="487"/>
      <c r="AN418" s="527">
        <f t="shared" si="203"/>
        <v>1</v>
      </c>
      <c r="AO418" s="528"/>
      <c r="AP418" s="529"/>
      <c r="AQ418" s="26"/>
      <c r="AR418" s="26"/>
      <c r="AS418" s="26"/>
      <c r="AT418" s="469"/>
      <c r="AU418" s="469"/>
      <c r="AV418" s="469"/>
      <c r="AW418" s="469"/>
      <c r="AX418" s="27"/>
      <c r="AY418" s="27">
        <f t="shared" si="204"/>
        <v>0</v>
      </c>
      <c r="AZ418" s="27">
        <f t="shared" si="218"/>
        <v>0</v>
      </c>
      <c r="BA418" s="27">
        <f t="shared" si="219"/>
        <v>0</v>
      </c>
      <c r="BB418" s="27">
        <f t="shared" si="205"/>
        <v>0</v>
      </c>
      <c r="BC418" s="27">
        <f t="shared" si="206"/>
        <v>0</v>
      </c>
      <c r="BD418" s="27">
        <f t="shared" si="207"/>
        <v>83078.686229381041</v>
      </c>
      <c r="BE418" s="27">
        <f t="shared" si="208"/>
        <v>1607.0234516246039</v>
      </c>
      <c r="BF418" s="27">
        <f t="shared" si="209"/>
        <v>0</v>
      </c>
      <c r="BG418" s="27"/>
      <c r="BH418" s="27"/>
      <c r="BI418" s="65">
        <f>BI417</f>
        <v>1</v>
      </c>
      <c r="BJ418" s="66">
        <f>BJ417</f>
        <v>0.95</v>
      </c>
      <c r="BK418" s="59">
        <f>BK417</f>
        <v>1.1000000000000001</v>
      </c>
      <c r="BL418" s="66">
        <f>BL417</f>
        <v>1.27</v>
      </c>
      <c r="BM418" s="67">
        <f>BM417</f>
        <v>1.27</v>
      </c>
      <c r="BN418" s="61"/>
      <c r="BO418" s="61" t="str">
        <f t="shared" si="220"/>
        <v xml:space="preserve"> </v>
      </c>
      <c r="BP418" s="62" t="str">
        <f t="shared" si="211"/>
        <v xml:space="preserve"> </v>
      </c>
      <c r="BQ418" s="62" t="e">
        <f t="shared" si="212"/>
        <v>#VALUE!</v>
      </c>
      <c r="BR418" s="63">
        <f t="shared" si="213"/>
        <v>1</v>
      </c>
      <c r="BS418" s="64">
        <f t="shared" si="221"/>
        <v>1</v>
      </c>
      <c r="BT418" s="60">
        <f t="shared" si="214"/>
        <v>84685.709681005639</v>
      </c>
      <c r="BU418" s="33"/>
    </row>
    <row r="419" spans="2:73" s="22" customFormat="1" ht="13.5" x14ac:dyDescent="0.15">
      <c r="B419" s="563"/>
      <c r="C419" s="535">
        <v>399</v>
      </c>
      <c r="D419" s="536"/>
      <c r="E419" s="537">
        <f t="shared" si="225"/>
        <v>84685.709681005639</v>
      </c>
      <c r="F419" s="486"/>
      <c r="G419" s="486"/>
      <c r="H419" s="538"/>
      <c r="I419" s="485">
        <f t="shared" si="215"/>
        <v>83147.918467905518</v>
      </c>
      <c r="J419" s="486"/>
      <c r="K419" s="486"/>
      <c r="L419" s="538"/>
      <c r="M419" s="539">
        <f t="shared" si="216"/>
        <v>1537.7912131001196</v>
      </c>
      <c r="N419" s="539"/>
      <c r="O419" s="539"/>
      <c r="P419" s="539"/>
      <c r="Q419" s="121">
        <f t="shared" si="217"/>
        <v>1762201.537252238</v>
      </c>
      <c r="R419" s="485"/>
      <c r="S419" s="530"/>
      <c r="T419" s="530"/>
      <c r="U419" s="531"/>
      <c r="V419" s="485"/>
      <c r="W419" s="530"/>
      <c r="X419" s="530"/>
      <c r="Y419" s="531"/>
      <c r="Z419" s="485"/>
      <c r="AA419" s="530"/>
      <c r="AB419" s="530"/>
      <c r="AC419" s="531"/>
      <c r="AD419" s="118">
        <f t="shared" si="223"/>
        <v>0</v>
      </c>
      <c r="AE419" s="532">
        <f t="shared" si="222"/>
        <v>5551799.699973505</v>
      </c>
      <c r="AF419" s="533"/>
      <c r="AG419" s="533"/>
      <c r="AH419" s="534"/>
      <c r="AI419" s="485">
        <f t="shared" si="202"/>
        <v>1762201.537252238</v>
      </c>
      <c r="AJ419" s="486"/>
      <c r="AK419" s="486"/>
      <c r="AL419" s="486"/>
      <c r="AM419" s="487"/>
      <c r="AN419" s="527">
        <f t="shared" si="203"/>
        <v>1</v>
      </c>
      <c r="AO419" s="528"/>
      <c r="AP419" s="529"/>
      <c r="AQ419" s="26"/>
      <c r="AR419" s="26"/>
      <c r="AS419" s="26"/>
      <c r="AT419" s="469"/>
      <c r="AU419" s="469"/>
      <c r="AV419" s="469"/>
      <c r="AW419" s="469"/>
      <c r="AX419" s="27"/>
      <c r="AY419" s="27">
        <f t="shared" si="204"/>
        <v>0</v>
      </c>
      <c r="AZ419" s="27">
        <f t="shared" si="218"/>
        <v>0</v>
      </c>
      <c r="BA419" s="27">
        <f t="shared" si="219"/>
        <v>0</v>
      </c>
      <c r="BB419" s="27">
        <f t="shared" si="205"/>
        <v>0</v>
      </c>
      <c r="BC419" s="27">
        <f t="shared" si="206"/>
        <v>0</v>
      </c>
      <c r="BD419" s="27">
        <f t="shared" si="207"/>
        <v>83147.918467905518</v>
      </c>
      <c r="BE419" s="27">
        <f t="shared" si="208"/>
        <v>1537.7912131001196</v>
      </c>
      <c r="BF419" s="27">
        <f t="shared" si="209"/>
        <v>0</v>
      </c>
      <c r="BG419" s="27"/>
      <c r="BH419" s="27"/>
      <c r="BI419" s="65">
        <f>BI417</f>
        <v>1</v>
      </c>
      <c r="BJ419" s="66">
        <f>BJ417</f>
        <v>0.95</v>
      </c>
      <c r="BK419" s="59">
        <f>BK417</f>
        <v>1.1000000000000001</v>
      </c>
      <c r="BL419" s="66">
        <f>BL417</f>
        <v>1.27</v>
      </c>
      <c r="BM419" s="67">
        <f>BM417</f>
        <v>1.27</v>
      </c>
      <c r="BN419" s="61"/>
      <c r="BO419" s="61" t="str">
        <f t="shared" si="220"/>
        <v xml:space="preserve"> </v>
      </c>
      <c r="BP419" s="62" t="str">
        <f t="shared" si="211"/>
        <v xml:space="preserve"> </v>
      </c>
      <c r="BQ419" s="62" t="e">
        <f t="shared" si="212"/>
        <v>#VALUE!</v>
      </c>
      <c r="BR419" s="63">
        <f t="shared" si="213"/>
        <v>1</v>
      </c>
      <c r="BS419" s="64">
        <f t="shared" si="221"/>
        <v>1</v>
      </c>
      <c r="BT419" s="60">
        <f t="shared" si="214"/>
        <v>84685.709681005639</v>
      </c>
      <c r="BU419" s="33"/>
    </row>
    <row r="420" spans="2:73" s="22" customFormat="1" ht="13.5" x14ac:dyDescent="0.15">
      <c r="B420" s="563"/>
      <c r="C420" s="535">
        <v>400</v>
      </c>
      <c r="D420" s="536"/>
      <c r="E420" s="537">
        <f t="shared" si="225"/>
        <v>84685.709681005639</v>
      </c>
      <c r="F420" s="486"/>
      <c r="G420" s="486"/>
      <c r="H420" s="538"/>
      <c r="I420" s="485">
        <f t="shared" si="215"/>
        <v>83217.20839996211</v>
      </c>
      <c r="J420" s="486"/>
      <c r="K420" s="486"/>
      <c r="L420" s="538"/>
      <c r="M420" s="539">
        <f t="shared" si="216"/>
        <v>1468.5012810435317</v>
      </c>
      <c r="N420" s="539"/>
      <c r="O420" s="539"/>
      <c r="P420" s="539"/>
      <c r="Q420" s="121">
        <f t="shared" si="217"/>
        <v>1678984.3288522759</v>
      </c>
      <c r="R420" s="485"/>
      <c r="S420" s="530"/>
      <c r="T420" s="530"/>
      <c r="U420" s="531"/>
      <c r="V420" s="485"/>
      <c r="W420" s="530"/>
      <c r="X420" s="530"/>
      <c r="Y420" s="531"/>
      <c r="Z420" s="485"/>
      <c r="AA420" s="530"/>
      <c r="AB420" s="530"/>
      <c r="AC420" s="531"/>
      <c r="AD420" s="118">
        <f t="shared" si="223"/>
        <v>0</v>
      </c>
      <c r="AE420" s="532">
        <f t="shared" si="222"/>
        <v>5553268.2012545485</v>
      </c>
      <c r="AF420" s="533"/>
      <c r="AG420" s="533"/>
      <c r="AH420" s="534"/>
      <c r="AI420" s="485">
        <f t="shared" si="202"/>
        <v>1678984.3288522759</v>
      </c>
      <c r="AJ420" s="486"/>
      <c r="AK420" s="486"/>
      <c r="AL420" s="486"/>
      <c r="AM420" s="487"/>
      <c r="AN420" s="527">
        <f t="shared" si="203"/>
        <v>1</v>
      </c>
      <c r="AO420" s="528"/>
      <c r="AP420" s="529"/>
      <c r="AQ420" s="26"/>
      <c r="AR420" s="26"/>
      <c r="AS420" s="26"/>
      <c r="AT420" s="469"/>
      <c r="AU420" s="469"/>
      <c r="AV420" s="469"/>
      <c r="AW420" s="469"/>
      <c r="AX420" s="27"/>
      <c r="AY420" s="27">
        <f t="shared" si="204"/>
        <v>0</v>
      </c>
      <c r="AZ420" s="27">
        <f t="shared" si="218"/>
        <v>0</v>
      </c>
      <c r="BA420" s="27">
        <f t="shared" si="219"/>
        <v>0</v>
      </c>
      <c r="BB420" s="27">
        <f t="shared" si="205"/>
        <v>0</v>
      </c>
      <c r="BC420" s="27">
        <f t="shared" si="206"/>
        <v>0</v>
      </c>
      <c r="BD420" s="27">
        <f t="shared" si="207"/>
        <v>83217.20839996211</v>
      </c>
      <c r="BE420" s="27">
        <f t="shared" si="208"/>
        <v>1468.5012810435317</v>
      </c>
      <c r="BF420" s="27">
        <f t="shared" si="209"/>
        <v>0</v>
      </c>
      <c r="BG420" s="27"/>
      <c r="BH420" s="27"/>
      <c r="BI420" s="65">
        <f>BI417</f>
        <v>1</v>
      </c>
      <c r="BJ420" s="66">
        <f>BJ417</f>
        <v>0.95</v>
      </c>
      <c r="BK420" s="59">
        <f>BK417</f>
        <v>1.1000000000000001</v>
      </c>
      <c r="BL420" s="66">
        <f>BL417</f>
        <v>1.27</v>
      </c>
      <c r="BM420" s="67">
        <f>BM417</f>
        <v>1.27</v>
      </c>
      <c r="BN420" s="61"/>
      <c r="BO420" s="61" t="str">
        <f t="shared" si="220"/>
        <v xml:space="preserve"> </v>
      </c>
      <c r="BP420" s="62" t="str">
        <f t="shared" si="211"/>
        <v xml:space="preserve"> </v>
      </c>
      <c r="BQ420" s="62" t="e">
        <f t="shared" si="212"/>
        <v>#VALUE!</v>
      </c>
      <c r="BR420" s="63">
        <f t="shared" si="213"/>
        <v>1</v>
      </c>
      <c r="BS420" s="64">
        <f t="shared" si="221"/>
        <v>1</v>
      </c>
      <c r="BT420" s="60">
        <f t="shared" si="214"/>
        <v>84685.709681005639</v>
      </c>
      <c r="BU420" s="33"/>
    </row>
    <row r="421" spans="2:73" s="22" customFormat="1" ht="13.5" x14ac:dyDescent="0.15">
      <c r="B421" s="563"/>
      <c r="C421" s="535">
        <v>401</v>
      </c>
      <c r="D421" s="536"/>
      <c r="E421" s="537">
        <f t="shared" si="225"/>
        <v>84685.709681005639</v>
      </c>
      <c r="F421" s="486"/>
      <c r="G421" s="486"/>
      <c r="H421" s="538"/>
      <c r="I421" s="485">
        <f t="shared" si="215"/>
        <v>83286.556073628744</v>
      </c>
      <c r="J421" s="486"/>
      <c r="K421" s="486"/>
      <c r="L421" s="538"/>
      <c r="M421" s="539">
        <f t="shared" si="216"/>
        <v>1399.1536073768966</v>
      </c>
      <c r="N421" s="539"/>
      <c r="O421" s="539"/>
      <c r="P421" s="539"/>
      <c r="Q421" s="121">
        <f t="shared" si="217"/>
        <v>1595697.772778647</v>
      </c>
      <c r="R421" s="485"/>
      <c r="S421" s="530"/>
      <c r="T421" s="530"/>
      <c r="U421" s="531"/>
      <c r="V421" s="485"/>
      <c r="W421" s="530"/>
      <c r="X421" s="530"/>
      <c r="Y421" s="531"/>
      <c r="Z421" s="485"/>
      <c r="AA421" s="530"/>
      <c r="AB421" s="530"/>
      <c r="AC421" s="531"/>
      <c r="AD421" s="118">
        <f t="shared" si="223"/>
        <v>0</v>
      </c>
      <c r="AE421" s="532">
        <f t="shared" si="222"/>
        <v>5554667.3548619254</v>
      </c>
      <c r="AF421" s="533"/>
      <c r="AG421" s="533"/>
      <c r="AH421" s="534"/>
      <c r="AI421" s="485">
        <f t="shared" si="202"/>
        <v>1595697.772778647</v>
      </c>
      <c r="AJ421" s="486"/>
      <c r="AK421" s="486"/>
      <c r="AL421" s="486"/>
      <c r="AM421" s="487"/>
      <c r="AN421" s="527">
        <f t="shared" si="203"/>
        <v>1</v>
      </c>
      <c r="AO421" s="528"/>
      <c r="AP421" s="529"/>
      <c r="AQ421" s="26"/>
      <c r="AR421" s="26"/>
      <c r="AS421" s="26"/>
      <c r="AT421" s="469"/>
      <c r="AU421" s="469"/>
      <c r="AV421" s="469"/>
      <c r="AW421" s="469"/>
      <c r="AX421" s="27"/>
      <c r="AY421" s="27">
        <f t="shared" si="204"/>
        <v>0</v>
      </c>
      <c r="AZ421" s="27">
        <f t="shared" si="218"/>
        <v>0</v>
      </c>
      <c r="BA421" s="27">
        <f t="shared" si="219"/>
        <v>0</v>
      </c>
      <c r="BB421" s="27">
        <f t="shared" si="205"/>
        <v>0</v>
      </c>
      <c r="BC421" s="27">
        <f t="shared" si="206"/>
        <v>0</v>
      </c>
      <c r="BD421" s="27">
        <f t="shared" si="207"/>
        <v>83286.556073628744</v>
      </c>
      <c r="BE421" s="27">
        <f t="shared" si="208"/>
        <v>1399.1536073768966</v>
      </c>
      <c r="BF421" s="27">
        <f t="shared" si="209"/>
        <v>0</v>
      </c>
      <c r="BG421" s="27"/>
      <c r="BH421" s="27"/>
      <c r="BI421" s="65">
        <f>BI417</f>
        <v>1</v>
      </c>
      <c r="BJ421" s="66">
        <f>BJ417</f>
        <v>0.95</v>
      </c>
      <c r="BK421" s="59">
        <f>BK417</f>
        <v>1.1000000000000001</v>
      </c>
      <c r="BL421" s="66">
        <f>BL417</f>
        <v>1.27</v>
      </c>
      <c r="BM421" s="67">
        <f>BM417</f>
        <v>1.27</v>
      </c>
      <c r="BN421" s="61"/>
      <c r="BO421" s="61" t="str">
        <f t="shared" si="220"/>
        <v xml:space="preserve"> </v>
      </c>
      <c r="BP421" s="62" t="str">
        <f t="shared" si="211"/>
        <v xml:space="preserve"> </v>
      </c>
      <c r="BQ421" s="62" t="e">
        <f t="shared" si="212"/>
        <v>#VALUE!</v>
      </c>
      <c r="BR421" s="63">
        <f t="shared" si="213"/>
        <v>1</v>
      </c>
      <c r="BS421" s="64">
        <f t="shared" si="221"/>
        <v>1</v>
      </c>
      <c r="BT421" s="60">
        <f t="shared" si="214"/>
        <v>84685.709681005639</v>
      </c>
      <c r="BU421" s="33"/>
    </row>
    <row r="422" spans="2:73" s="22" customFormat="1" ht="13.5" x14ac:dyDescent="0.15">
      <c r="B422" s="563"/>
      <c r="C422" s="535">
        <v>402</v>
      </c>
      <c r="D422" s="536"/>
      <c r="E422" s="537">
        <f t="shared" si="225"/>
        <v>84685.709681005639</v>
      </c>
      <c r="F422" s="486"/>
      <c r="G422" s="486"/>
      <c r="H422" s="538"/>
      <c r="I422" s="485">
        <f t="shared" si="215"/>
        <v>83355.961537023439</v>
      </c>
      <c r="J422" s="486"/>
      <c r="K422" s="486"/>
      <c r="L422" s="538"/>
      <c r="M422" s="539">
        <f t="shared" si="216"/>
        <v>1329.7481439822059</v>
      </c>
      <c r="N422" s="539"/>
      <c r="O422" s="539"/>
      <c r="P422" s="539"/>
      <c r="Q422" s="121">
        <f t="shared" si="217"/>
        <v>1512341.8112416235</v>
      </c>
      <c r="R422" s="559">
        <f>IF((AD416-V416)&lt;0,AD416+Z422,IF(AD416-V416&lt;V416,AD416+Z422,R416))</f>
        <v>0</v>
      </c>
      <c r="S422" s="560"/>
      <c r="T422" s="560"/>
      <c r="U422" s="561"/>
      <c r="V422" s="485">
        <f>IF((AD416-V416)&lt;0,AD416,IF((AD416-V416)&gt;=0,R422-Z422))</f>
        <v>0</v>
      </c>
      <c r="W422" s="530"/>
      <c r="X422" s="530"/>
      <c r="Y422" s="531"/>
      <c r="Z422" s="485">
        <f>IF(AD416&gt;0,AD416*AN422/100/2,0)</f>
        <v>0</v>
      </c>
      <c r="AA422" s="530"/>
      <c r="AB422" s="530"/>
      <c r="AC422" s="531"/>
      <c r="AD422" s="118">
        <f t="shared" si="223"/>
        <v>0</v>
      </c>
      <c r="AE422" s="532">
        <f t="shared" si="222"/>
        <v>5555997.1030059075</v>
      </c>
      <c r="AF422" s="533"/>
      <c r="AG422" s="533"/>
      <c r="AH422" s="534"/>
      <c r="AI422" s="485">
        <f t="shared" si="202"/>
        <v>1512341.8112416235</v>
      </c>
      <c r="AJ422" s="486"/>
      <c r="AK422" s="486"/>
      <c r="AL422" s="486"/>
      <c r="AM422" s="487"/>
      <c r="AN422" s="527">
        <f t="shared" si="203"/>
        <v>1</v>
      </c>
      <c r="AO422" s="528"/>
      <c r="AP422" s="529"/>
      <c r="AQ422" s="26"/>
      <c r="AR422" s="26"/>
      <c r="AS422" s="26"/>
      <c r="AT422" s="469"/>
      <c r="AU422" s="469"/>
      <c r="AV422" s="469"/>
      <c r="AW422" s="469"/>
      <c r="AX422" s="27"/>
      <c r="AY422" s="27">
        <f t="shared" si="204"/>
        <v>0</v>
      </c>
      <c r="AZ422" s="27">
        <f t="shared" si="218"/>
        <v>0</v>
      </c>
      <c r="BA422" s="27">
        <f t="shared" si="219"/>
        <v>0</v>
      </c>
      <c r="BB422" s="27">
        <f t="shared" si="205"/>
        <v>0</v>
      </c>
      <c r="BC422" s="27">
        <f t="shared" si="206"/>
        <v>0</v>
      </c>
      <c r="BD422" s="27">
        <f t="shared" si="207"/>
        <v>83355.961537023439</v>
      </c>
      <c r="BE422" s="27">
        <f t="shared" si="208"/>
        <v>1329.7481439822059</v>
      </c>
      <c r="BF422" s="27">
        <f t="shared" si="209"/>
        <v>0</v>
      </c>
      <c r="BG422" s="27"/>
      <c r="BH422" s="27"/>
      <c r="BI422" s="65">
        <f>BI417</f>
        <v>1</v>
      </c>
      <c r="BJ422" s="66">
        <f>BJ417</f>
        <v>0.95</v>
      </c>
      <c r="BK422" s="59">
        <f>BK417</f>
        <v>1.1000000000000001</v>
      </c>
      <c r="BL422" s="66">
        <f>BL417</f>
        <v>1.27</v>
      </c>
      <c r="BM422" s="67">
        <f>BM417</f>
        <v>1.27</v>
      </c>
      <c r="BN422" s="61"/>
      <c r="BO422" s="61" t="str">
        <f t="shared" si="220"/>
        <v xml:space="preserve"> </v>
      </c>
      <c r="BP422" s="62" t="str">
        <f t="shared" si="211"/>
        <v xml:space="preserve"> </v>
      </c>
      <c r="BQ422" s="62" t="e">
        <f t="shared" si="212"/>
        <v>#VALUE!</v>
      </c>
      <c r="BR422" s="63">
        <f t="shared" si="213"/>
        <v>1</v>
      </c>
      <c r="BS422" s="64">
        <f t="shared" si="221"/>
        <v>1</v>
      </c>
      <c r="BT422" s="60">
        <f t="shared" si="214"/>
        <v>84685.709681005639</v>
      </c>
      <c r="BU422" s="33"/>
    </row>
    <row r="423" spans="2:73" s="22" customFormat="1" ht="13.5" x14ac:dyDescent="0.15">
      <c r="B423" s="563"/>
      <c r="C423" s="535">
        <v>403</v>
      </c>
      <c r="D423" s="536"/>
      <c r="E423" s="537">
        <f t="shared" si="225"/>
        <v>84685.709681005639</v>
      </c>
      <c r="F423" s="486"/>
      <c r="G423" s="486"/>
      <c r="H423" s="538"/>
      <c r="I423" s="485">
        <f t="shared" si="215"/>
        <v>83425.424838304287</v>
      </c>
      <c r="J423" s="486"/>
      <c r="K423" s="486"/>
      <c r="L423" s="538"/>
      <c r="M423" s="539">
        <f t="shared" si="216"/>
        <v>1260.284842701353</v>
      </c>
      <c r="N423" s="539"/>
      <c r="O423" s="539"/>
      <c r="P423" s="539"/>
      <c r="Q423" s="121">
        <f t="shared" si="217"/>
        <v>1428916.3864033192</v>
      </c>
      <c r="R423" s="485"/>
      <c r="S423" s="530"/>
      <c r="T423" s="530"/>
      <c r="U423" s="531"/>
      <c r="V423" s="485"/>
      <c r="W423" s="530"/>
      <c r="X423" s="530"/>
      <c r="Y423" s="531"/>
      <c r="Z423" s="485"/>
      <c r="AA423" s="530"/>
      <c r="AB423" s="530"/>
      <c r="AC423" s="531"/>
      <c r="AD423" s="118">
        <f t="shared" si="223"/>
        <v>0</v>
      </c>
      <c r="AE423" s="532">
        <f t="shared" si="222"/>
        <v>5557257.3878486091</v>
      </c>
      <c r="AF423" s="533"/>
      <c r="AG423" s="533"/>
      <c r="AH423" s="534"/>
      <c r="AI423" s="485">
        <f t="shared" si="202"/>
        <v>1428916.3864033192</v>
      </c>
      <c r="AJ423" s="486"/>
      <c r="AK423" s="486"/>
      <c r="AL423" s="486"/>
      <c r="AM423" s="487"/>
      <c r="AN423" s="527">
        <f t="shared" si="203"/>
        <v>1</v>
      </c>
      <c r="AO423" s="528"/>
      <c r="AP423" s="529"/>
      <c r="AQ423" s="26"/>
      <c r="AR423" s="26"/>
      <c r="AS423" s="26"/>
      <c r="AT423" s="469"/>
      <c r="AU423" s="469"/>
      <c r="AV423" s="469"/>
      <c r="AW423" s="469"/>
      <c r="AX423" s="27"/>
      <c r="AY423" s="27">
        <f t="shared" si="204"/>
        <v>0</v>
      </c>
      <c r="AZ423" s="27">
        <f t="shared" si="218"/>
        <v>0</v>
      </c>
      <c r="BA423" s="27">
        <f t="shared" si="219"/>
        <v>0</v>
      </c>
      <c r="BB423" s="27">
        <f t="shared" si="205"/>
        <v>0</v>
      </c>
      <c r="BC423" s="27">
        <f t="shared" si="206"/>
        <v>0</v>
      </c>
      <c r="BD423" s="27">
        <f t="shared" si="207"/>
        <v>83425.424838304287</v>
      </c>
      <c r="BE423" s="27">
        <f t="shared" si="208"/>
        <v>1260.284842701353</v>
      </c>
      <c r="BF423" s="27">
        <f t="shared" si="209"/>
        <v>0</v>
      </c>
      <c r="BG423" s="27"/>
      <c r="BH423" s="27"/>
      <c r="BI423" s="72">
        <f t="shared" ref="BI423:BL423" si="227">BI417</f>
        <v>1</v>
      </c>
      <c r="BJ423" s="72">
        <f t="shared" si="227"/>
        <v>0.95</v>
      </c>
      <c r="BK423" s="72">
        <f t="shared" si="227"/>
        <v>1.1000000000000001</v>
      </c>
      <c r="BL423" s="72">
        <f t="shared" si="227"/>
        <v>1.27</v>
      </c>
      <c r="BM423" s="73">
        <f>BM417</f>
        <v>1.27</v>
      </c>
      <c r="BN423" s="61"/>
      <c r="BO423" s="61" t="str">
        <f t="shared" si="220"/>
        <v xml:space="preserve"> </v>
      </c>
      <c r="BP423" s="62" t="str">
        <f t="shared" si="211"/>
        <v xml:space="preserve"> </v>
      </c>
      <c r="BQ423" s="62" t="e">
        <f t="shared" si="212"/>
        <v>#VALUE!</v>
      </c>
      <c r="BR423" s="63">
        <f t="shared" si="213"/>
        <v>1</v>
      </c>
      <c r="BS423" s="64">
        <f t="shared" si="221"/>
        <v>1</v>
      </c>
      <c r="BT423" s="60">
        <f t="shared" si="214"/>
        <v>84685.709681005639</v>
      </c>
      <c r="BU423" s="33"/>
    </row>
    <row r="424" spans="2:73" s="22" customFormat="1" ht="13.5" x14ac:dyDescent="0.15">
      <c r="B424" s="563"/>
      <c r="C424" s="535">
        <v>404</v>
      </c>
      <c r="D424" s="536"/>
      <c r="E424" s="537">
        <f t="shared" si="225"/>
        <v>84685.709681005639</v>
      </c>
      <c r="F424" s="486"/>
      <c r="G424" s="486"/>
      <c r="H424" s="538"/>
      <c r="I424" s="485">
        <f t="shared" si="215"/>
        <v>83494.946025669546</v>
      </c>
      <c r="J424" s="486"/>
      <c r="K424" s="486"/>
      <c r="L424" s="538"/>
      <c r="M424" s="539">
        <f t="shared" si="216"/>
        <v>1190.7636553360992</v>
      </c>
      <c r="N424" s="539"/>
      <c r="O424" s="539"/>
      <c r="P424" s="539"/>
      <c r="Q424" s="121">
        <f t="shared" si="217"/>
        <v>1345421.4403776496</v>
      </c>
      <c r="R424" s="485"/>
      <c r="S424" s="530"/>
      <c r="T424" s="530"/>
      <c r="U424" s="531"/>
      <c r="V424" s="485"/>
      <c r="W424" s="530"/>
      <c r="X424" s="530"/>
      <c r="Y424" s="531"/>
      <c r="Z424" s="485"/>
      <c r="AA424" s="530"/>
      <c r="AB424" s="530"/>
      <c r="AC424" s="531"/>
      <c r="AD424" s="118">
        <f t="shared" si="223"/>
        <v>0</v>
      </c>
      <c r="AE424" s="532">
        <f t="shared" si="222"/>
        <v>5558448.1515039448</v>
      </c>
      <c r="AF424" s="533"/>
      <c r="AG424" s="533"/>
      <c r="AH424" s="534"/>
      <c r="AI424" s="485">
        <f t="shared" si="202"/>
        <v>1345421.4403776496</v>
      </c>
      <c r="AJ424" s="486"/>
      <c r="AK424" s="486"/>
      <c r="AL424" s="486"/>
      <c r="AM424" s="487"/>
      <c r="AN424" s="527">
        <f t="shared" si="203"/>
        <v>1</v>
      </c>
      <c r="AO424" s="528"/>
      <c r="AP424" s="529"/>
      <c r="AQ424" s="26"/>
      <c r="AR424" s="26"/>
      <c r="AS424" s="26"/>
      <c r="AT424" s="469"/>
      <c r="AU424" s="469"/>
      <c r="AV424" s="469"/>
      <c r="AW424" s="469"/>
      <c r="AX424" s="27"/>
      <c r="AY424" s="27">
        <f t="shared" si="204"/>
        <v>0</v>
      </c>
      <c r="AZ424" s="27">
        <f t="shared" si="218"/>
        <v>0</v>
      </c>
      <c r="BA424" s="27">
        <f t="shared" si="219"/>
        <v>0</v>
      </c>
      <c r="BB424" s="27">
        <f t="shared" si="205"/>
        <v>0</v>
      </c>
      <c r="BC424" s="27">
        <f t="shared" si="206"/>
        <v>0</v>
      </c>
      <c r="BD424" s="27">
        <f t="shared" si="207"/>
        <v>83494.946025669546</v>
      </c>
      <c r="BE424" s="27">
        <f t="shared" si="208"/>
        <v>1190.7636553360992</v>
      </c>
      <c r="BF424" s="27">
        <f t="shared" si="209"/>
        <v>0</v>
      </c>
      <c r="BG424" s="27"/>
      <c r="BH424" s="27"/>
      <c r="BI424" s="65">
        <f>BI423</f>
        <v>1</v>
      </c>
      <c r="BJ424" s="66">
        <f>BJ423</f>
        <v>0.95</v>
      </c>
      <c r="BK424" s="59">
        <f>BK423</f>
        <v>1.1000000000000001</v>
      </c>
      <c r="BL424" s="66">
        <f>BL423</f>
        <v>1.27</v>
      </c>
      <c r="BM424" s="67">
        <f>BM423</f>
        <v>1.27</v>
      </c>
      <c r="BN424" s="61"/>
      <c r="BO424" s="61" t="str">
        <f t="shared" si="220"/>
        <v xml:space="preserve"> </v>
      </c>
      <c r="BP424" s="62" t="str">
        <f t="shared" si="211"/>
        <v xml:space="preserve"> </v>
      </c>
      <c r="BQ424" s="62" t="e">
        <f t="shared" si="212"/>
        <v>#VALUE!</v>
      </c>
      <c r="BR424" s="63">
        <f t="shared" si="213"/>
        <v>1</v>
      </c>
      <c r="BS424" s="64">
        <f t="shared" si="221"/>
        <v>1</v>
      </c>
      <c r="BT424" s="60">
        <f t="shared" si="214"/>
        <v>84685.709681005639</v>
      </c>
      <c r="BU424" s="33"/>
    </row>
    <row r="425" spans="2:73" s="22" customFormat="1" ht="13.5" x14ac:dyDescent="0.15">
      <c r="B425" s="563"/>
      <c r="C425" s="535">
        <v>405</v>
      </c>
      <c r="D425" s="536"/>
      <c r="E425" s="537">
        <f t="shared" si="225"/>
        <v>84685.709681005639</v>
      </c>
      <c r="F425" s="486"/>
      <c r="G425" s="486"/>
      <c r="H425" s="538"/>
      <c r="I425" s="485">
        <f t="shared" si="215"/>
        <v>83564.525147357592</v>
      </c>
      <c r="J425" s="486"/>
      <c r="K425" s="486"/>
      <c r="L425" s="538"/>
      <c r="M425" s="539">
        <f t="shared" si="216"/>
        <v>1121.1845336480412</v>
      </c>
      <c r="N425" s="539"/>
      <c r="O425" s="539"/>
      <c r="P425" s="539"/>
      <c r="Q425" s="121">
        <f t="shared" si="217"/>
        <v>1261856.9152302921</v>
      </c>
      <c r="R425" s="485"/>
      <c r="S425" s="530"/>
      <c r="T425" s="530"/>
      <c r="U425" s="531"/>
      <c r="V425" s="485"/>
      <c r="W425" s="530"/>
      <c r="X425" s="530"/>
      <c r="Y425" s="531"/>
      <c r="Z425" s="485"/>
      <c r="AA425" s="530"/>
      <c r="AB425" s="530"/>
      <c r="AC425" s="531"/>
      <c r="AD425" s="118">
        <f t="shared" si="223"/>
        <v>0</v>
      </c>
      <c r="AE425" s="532">
        <f t="shared" si="222"/>
        <v>5559569.336037593</v>
      </c>
      <c r="AF425" s="533"/>
      <c r="AG425" s="533"/>
      <c r="AH425" s="534"/>
      <c r="AI425" s="485">
        <f t="shared" si="202"/>
        <v>1261856.9152302921</v>
      </c>
      <c r="AJ425" s="486"/>
      <c r="AK425" s="486"/>
      <c r="AL425" s="486"/>
      <c r="AM425" s="487"/>
      <c r="AN425" s="527">
        <f t="shared" si="203"/>
        <v>1</v>
      </c>
      <c r="AO425" s="528"/>
      <c r="AP425" s="529"/>
      <c r="AQ425" s="26"/>
      <c r="AR425" s="26"/>
      <c r="AS425" s="26"/>
      <c r="AT425" s="469"/>
      <c r="AU425" s="469"/>
      <c r="AV425" s="469"/>
      <c r="AW425" s="469"/>
      <c r="AX425" s="27"/>
      <c r="AY425" s="27">
        <f t="shared" si="204"/>
        <v>0</v>
      </c>
      <c r="AZ425" s="27">
        <f t="shared" si="218"/>
        <v>0</v>
      </c>
      <c r="BA425" s="27">
        <f t="shared" si="219"/>
        <v>0</v>
      </c>
      <c r="BB425" s="27">
        <f t="shared" si="205"/>
        <v>0</v>
      </c>
      <c r="BC425" s="27">
        <f t="shared" si="206"/>
        <v>0</v>
      </c>
      <c r="BD425" s="27">
        <f t="shared" si="207"/>
        <v>83564.525147357592</v>
      </c>
      <c r="BE425" s="27">
        <f t="shared" si="208"/>
        <v>1121.1845336480412</v>
      </c>
      <c r="BF425" s="27">
        <f t="shared" si="209"/>
        <v>0</v>
      </c>
      <c r="BG425" s="27"/>
      <c r="BH425" s="27"/>
      <c r="BI425" s="65">
        <f>BI423</f>
        <v>1</v>
      </c>
      <c r="BJ425" s="66">
        <f>BJ423</f>
        <v>0.95</v>
      </c>
      <c r="BK425" s="59">
        <f>BK423</f>
        <v>1.1000000000000001</v>
      </c>
      <c r="BL425" s="66">
        <f>BL423</f>
        <v>1.27</v>
      </c>
      <c r="BM425" s="67">
        <f>BM423</f>
        <v>1.27</v>
      </c>
      <c r="BN425" s="61"/>
      <c r="BO425" s="61" t="str">
        <f t="shared" si="220"/>
        <v xml:space="preserve"> </v>
      </c>
      <c r="BP425" s="62" t="str">
        <f t="shared" si="211"/>
        <v xml:space="preserve"> </v>
      </c>
      <c r="BQ425" s="62" t="e">
        <f t="shared" si="212"/>
        <v>#VALUE!</v>
      </c>
      <c r="BR425" s="63">
        <f t="shared" si="213"/>
        <v>1</v>
      </c>
      <c r="BS425" s="64">
        <f t="shared" si="221"/>
        <v>1</v>
      </c>
      <c r="BT425" s="60">
        <f t="shared" si="214"/>
        <v>84685.709681005639</v>
      </c>
      <c r="BU425" s="33"/>
    </row>
    <row r="426" spans="2:73" s="22" customFormat="1" ht="13.5" x14ac:dyDescent="0.15">
      <c r="B426" s="563"/>
      <c r="C426" s="535">
        <v>406</v>
      </c>
      <c r="D426" s="536"/>
      <c r="E426" s="537">
        <f t="shared" si="225"/>
        <v>84685.709681005639</v>
      </c>
      <c r="F426" s="486"/>
      <c r="G426" s="486"/>
      <c r="H426" s="538"/>
      <c r="I426" s="485">
        <f t="shared" si="215"/>
        <v>83634.162251647067</v>
      </c>
      <c r="J426" s="486"/>
      <c r="K426" s="486"/>
      <c r="L426" s="538"/>
      <c r="M426" s="539">
        <f t="shared" si="216"/>
        <v>1051.5474293585769</v>
      </c>
      <c r="N426" s="539"/>
      <c r="O426" s="539"/>
      <c r="P426" s="539"/>
      <c r="Q426" s="121">
        <f t="shared" si="217"/>
        <v>1178222.752978645</v>
      </c>
      <c r="R426" s="485"/>
      <c r="S426" s="530"/>
      <c r="T426" s="530"/>
      <c r="U426" s="531"/>
      <c r="V426" s="485"/>
      <c r="W426" s="530"/>
      <c r="X426" s="530"/>
      <c r="Y426" s="531"/>
      <c r="Z426" s="485"/>
      <c r="AA426" s="530"/>
      <c r="AB426" s="530"/>
      <c r="AC426" s="531"/>
      <c r="AD426" s="118">
        <f t="shared" si="223"/>
        <v>0</v>
      </c>
      <c r="AE426" s="532">
        <f t="shared" si="222"/>
        <v>5560620.8834669515</v>
      </c>
      <c r="AF426" s="533"/>
      <c r="AG426" s="533"/>
      <c r="AH426" s="534"/>
      <c r="AI426" s="485">
        <f t="shared" si="202"/>
        <v>1178222.752978645</v>
      </c>
      <c r="AJ426" s="486"/>
      <c r="AK426" s="486"/>
      <c r="AL426" s="486"/>
      <c r="AM426" s="487"/>
      <c r="AN426" s="527">
        <f t="shared" si="203"/>
        <v>1</v>
      </c>
      <c r="AO426" s="528"/>
      <c r="AP426" s="529"/>
      <c r="AQ426" s="26"/>
      <c r="AR426" s="26"/>
      <c r="AS426" s="26"/>
      <c r="AT426" s="469"/>
      <c r="AU426" s="469"/>
      <c r="AV426" s="469"/>
      <c r="AW426" s="469"/>
      <c r="AX426" s="27"/>
      <c r="AY426" s="27">
        <f t="shared" si="204"/>
        <v>0</v>
      </c>
      <c r="AZ426" s="27">
        <f t="shared" si="218"/>
        <v>0</v>
      </c>
      <c r="BA426" s="27">
        <f t="shared" si="219"/>
        <v>0</v>
      </c>
      <c r="BB426" s="27">
        <f t="shared" si="205"/>
        <v>0</v>
      </c>
      <c r="BC426" s="27">
        <f t="shared" si="206"/>
        <v>0</v>
      </c>
      <c r="BD426" s="27">
        <f t="shared" si="207"/>
        <v>83634.162251647067</v>
      </c>
      <c r="BE426" s="27">
        <f t="shared" si="208"/>
        <v>1051.5474293585769</v>
      </c>
      <c r="BF426" s="27">
        <f t="shared" si="209"/>
        <v>0</v>
      </c>
      <c r="BG426" s="27"/>
      <c r="BH426" s="27"/>
      <c r="BI426" s="65">
        <f>BI423</f>
        <v>1</v>
      </c>
      <c r="BJ426" s="66">
        <f>BJ423</f>
        <v>0.95</v>
      </c>
      <c r="BK426" s="59">
        <f>BK423</f>
        <v>1.1000000000000001</v>
      </c>
      <c r="BL426" s="66">
        <f>BL423</f>
        <v>1.27</v>
      </c>
      <c r="BM426" s="67">
        <f>BM423</f>
        <v>1.27</v>
      </c>
      <c r="BN426" s="61"/>
      <c r="BO426" s="61" t="str">
        <f t="shared" si="220"/>
        <v xml:space="preserve"> </v>
      </c>
      <c r="BP426" s="62" t="str">
        <f t="shared" si="211"/>
        <v xml:space="preserve"> </v>
      </c>
      <c r="BQ426" s="62" t="e">
        <f t="shared" si="212"/>
        <v>#VALUE!</v>
      </c>
      <c r="BR426" s="63">
        <f t="shared" si="213"/>
        <v>1</v>
      </c>
      <c r="BS426" s="64">
        <f t="shared" si="221"/>
        <v>1</v>
      </c>
      <c r="BT426" s="60">
        <f t="shared" si="214"/>
        <v>84685.709681005639</v>
      </c>
      <c r="BU426" s="33"/>
    </row>
    <row r="427" spans="2:73" s="22" customFormat="1" ht="13.5" x14ac:dyDescent="0.15">
      <c r="B427" s="563"/>
      <c r="C427" s="535">
        <v>407</v>
      </c>
      <c r="D427" s="536"/>
      <c r="E427" s="537">
        <f t="shared" si="225"/>
        <v>84685.709681005639</v>
      </c>
      <c r="F427" s="486"/>
      <c r="G427" s="486"/>
      <c r="H427" s="538"/>
      <c r="I427" s="485">
        <f t="shared" si="215"/>
        <v>83703.857386856762</v>
      </c>
      <c r="J427" s="486"/>
      <c r="K427" s="486"/>
      <c r="L427" s="538"/>
      <c r="M427" s="539">
        <f t="shared" si="216"/>
        <v>981.8522941488709</v>
      </c>
      <c r="N427" s="539"/>
      <c r="O427" s="539"/>
      <c r="P427" s="539"/>
      <c r="Q427" s="121">
        <f t="shared" si="217"/>
        <v>1094518.8955917882</v>
      </c>
      <c r="R427" s="485"/>
      <c r="S427" s="530"/>
      <c r="T427" s="530"/>
      <c r="U427" s="531"/>
      <c r="V427" s="485"/>
      <c r="W427" s="530"/>
      <c r="X427" s="530"/>
      <c r="Y427" s="531"/>
      <c r="Z427" s="485"/>
      <c r="AA427" s="530"/>
      <c r="AB427" s="530"/>
      <c r="AC427" s="531"/>
      <c r="AD427" s="118">
        <f t="shared" si="223"/>
        <v>0</v>
      </c>
      <c r="AE427" s="532">
        <f t="shared" si="222"/>
        <v>5561602.7357611004</v>
      </c>
      <c r="AF427" s="533"/>
      <c r="AG427" s="533"/>
      <c r="AH427" s="534"/>
      <c r="AI427" s="485">
        <f t="shared" si="202"/>
        <v>1094518.8955917882</v>
      </c>
      <c r="AJ427" s="486"/>
      <c r="AK427" s="486"/>
      <c r="AL427" s="486"/>
      <c r="AM427" s="487"/>
      <c r="AN427" s="527">
        <f t="shared" si="203"/>
        <v>1</v>
      </c>
      <c r="AO427" s="528"/>
      <c r="AP427" s="529"/>
      <c r="AQ427" s="26"/>
      <c r="AR427" s="26"/>
      <c r="AS427" s="26"/>
      <c r="AT427" s="469"/>
      <c r="AU427" s="469"/>
      <c r="AV427" s="469"/>
      <c r="AW427" s="469"/>
      <c r="AX427" s="27"/>
      <c r="AY427" s="27">
        <f t="shared" si="204"/>
        <v>0</v>
      </c>
      <c r="AZ427" s="27">
        <f t="shared" si="218"/>
        <v>0</v>
      </c>
      <c r="BA427" s="27">
        <f t="shared" si="219"/>
        <v>0</v>
      </c>
      <c r="BB427" s="27">
        <f t="shared" si="205"/>
        <v>0</v>
      </c>
      <c r="BC427" s="27">
        <f t="shared" si="206"/>
        <v>0</v>
      </c>
      <c r="BD427" s="27">
        <f t="shared" si="207"/>
        <v>83703.857386856762</v>
      </c>
      <c r="BE427" s="27">
        <f t="shared" si="208"/>
        <v>981.8522941488709</v>
      </c>
      <c r="BF427" s="27">
        <f t="shared" si="209"/>
        <v>0</v>
      </c>
      <c r="BG427" s="27"/>
      <c r="BH427" s="27"/>
      <c r="BI427" s="65">
        <f>BI423</f>
        <v>1</v>
      </c>
      <c r="BJ427" s="66">
        <f>BJ423</f>
        <v>0.95</v>
      </c>
      <c r="BK427" s="59">
        <f>BK423</f>
        <v>1.1000000000000001</v>
      </c>
      <c r="BL427" s="66">
        <f>BL423</f>
        <v>1.27</v>
      </c>
      <c r="BM427" s="67">
        <f>BM423</f>
        <v>1.27</v>
      </c>
      <c r="BN427" s="61"/>
      <c r="BO427" s="61" t="str">
        <f t="shared" si="220"/>
        <v xml:space="preserve"> </v>
      </c>
      <c r="BP427" s="62" t="str">
        <f t="shared" si="211"/>
        <v xml:space="preserve"> </v>
      </c>
      <c r="BQ427" s="62" t="e">
        <f t="shared" si="212"/>
        <v>#VALUE!</v>
      </c>
      <c r="BR427" s="63">
        <f t="shared" si="213"/>
        <v>1</v>
      </c>
      <c r="BS427" s="64">
        <f t="shared" si="221"/>
        <v>1</v>
      </c>
      <c r="BT427" s="60">
        <f t="shared" si="214"/>
        <v>84685.709681005639</v>
      </c>
      <c r="BU427" s="33"/>
    </row>
    <row r="428" spans="2:73" s="22" customFormat="1" ht="13.5" x14ac:dyDescent="0.15">
      <c r="B428" s="564"/>
      <c r="C428" s="518">
        <v>408</v>
      </c>
      <c r="D428" s="519"/>
      <c r="E428" s="520">
        <f t="shared" si="225"/>
        <v>84685.709681005639</v>
      </c>
      <c r="F428" s="521"/>
      <c r="G428" s="521"/>
      <c r="H428" s="522"/>
      <c r="I428" s="509">
        <f t="shared" si="215"/>
        <v>83773.610601345819</v>
      </c>
      <c r="J428" s="521"/>
      <c r="K428" s="521"/>
      <c r="L428" s="522"/>
      <c r="M428" s="523">
        <f t="shared" si="216"/>
        <v>912.09907965982347</v>
      </c>
      <c r="N428" s="523"/>
      <c r="O428" s="523"/>
      <c r="P428" s="523"/>
      <c r="Q428" s="123">
        <f t="shared" si="217"/>
        <v>1010745.2849904425</v>
      </c>
      <c r="R428" s="509">
        <f>IF((AD422-V422)&lt;0,AD422+Z428,IF(AD422-V422&lt;V422,AD422+Z428,R422))</f>
        <v>0</v>
      </c>
      <c r="S428" s="510"/>
      <c r="T428" s="510"/>
      <c r="U428" s="511"/>
      <c r="V428" s="509">
        <f>IF((AD422-V422)&lt;0,AD422,IF((AD422-V422)&gt;=0,R428-Z428))</f>
        <v>0</v>
      </c>
      <c r="W428" s="510"/>
      <c r="X428" s="510"/>
      <c r="Y428" s="511"/>
      <c r="Z428" s="509">
        <f>IF(AD422&gt;0,AD422*AN428/100/2,0)</f>
        <v>0</v>
      </c>
      <c r="AA428" s="510"/>
      <c r="AB428" s="510"/>
      <c r="AC428" s="511"/>
      <c r="AD428" s="122">
        <f t="shared" si="223"/>
        <v>0</v>
      </c>
      <c r="AE428" s="512">
        <f t="shared" si="222"/>
        <v>5562514.8348407606</v>
      </c>
      <c r="AF428" s="513"/>
      <c r="AG428" s="513"/>
      <c r="AH428" s="514"/>
      <c r="AI428" s="485">
        <f t="shared" si="202"/>
        <v>1010745.2849904425</v>
      </c>
      <c r="AJ428" s="486"/>
      <c r="AK428" s="486"/>
      <c r="AL428" s="486"/>
      <c r="AM428" s="487"/>
      <c r="AN428" s="515">
        <f t="shared" si="203"/>
        <v>1</v>
      </c>
      <c r="AO428" s="516"/>
      <c r="AP428" s="517"/>
      <c r="AQ428" s="25"/>
      <c r="AR428" s="25"/>
      <c r="AS428" s="25"/>
      <c r="AT428" s="469"/>
      <c r="AU428" s="469"/>
      <c r="AV428" s="469"/>
      <c r="AW428" s="469"/>
      <c r="AX428" s="27"/>
      <c r="AY428" s="27">
        <f t="shared" si="204"/>
        <v>0</v>
      </c>
      <c r="AZ428" s="27">
        <f t="shared" si="218"/>
        <v>0</v>
      </c>
      <c r="BA428" s="27">
        <f t="shared" si="219"/>
        <v>0</v>
      </c>
      <c r="BB428" s="27">
        <f t="shared" si="205"/>
        <v>0</v>
      </c>
      <c r="BC428" s="27">
        <f t="shared" si="206"/>
        <v>0</v>
      </c>
      <c r="BD428" s="27">
        <f t="shared" si="207"/>
        <v>83773.610601345819</v>
      </c>
      <c r="BE428" s="27">
        <f t="shared" si="208"/>
        <v>912.09907965982347</v>
      </c>
      <c r="BF428" s="27">
        <f t="shared" si="209"/>
        <v>0</v>
      </c>
      <c r="BG428" s="27"/>
      <c r="BH428" s="27"/>
      <c r="BI428" s="65">
        <f>BI423</f>
        <v>1</v>
      </c>
      <c r="BJ428" s="66">
        <f>BJ423</f>
        <v>0.95</v>
      </c>
      <c r="BK428" s="59">
        <f>BK423</f>
        <v>1.1000000000000001</v>
      </c>
      <c r="BL428" s="66">
        <f>BL423</f>
        <v>1.27</v>
      </c>
      <c r="BM428" s="67">
        <f>BM423</f>
        <v>1.27</v>
      </c>
      <c r="BN428" s="61"/>
      <c r="BO428" s="61" t="str">
        <f t="shared" si="220"/>
        <v xml:space="preserve"> </v>
      </c>
      <c r="BP428" s="62" t="str">
        <f t="shared" si="211"/>
        <v xml:space="preserve"> </v>
      </c>
      <c r="BQ428" s="62" t="e">
        <f t="shared" si="212"/>
        <v>#VALUE!</v>
      </c>
      <c r="BR428" s="63">
        <f t="shared" si="213"/>
        <v>1</v>
      </c>
      <c r="BS428" s="64">
        <f t="shared" si="221"/>
        <v>1</v>
      </c>
      <c r="BT428" s="60">
        <f t="shared" si="214"/>
        <v>84685.709681005639</v>
      </c>
      <c r="BU428" s="33"/>
    </row>
    <row r="429" spans="2:73" s="22" customFormat="1" ht="13.5" x14ac:dyDescent="0.15">
      <c r="B429" s="540">
        <v>35</v>
      </c>
      <c r="C429" s="543">
        <v>409</v>
      </c>
      <c r="D429" s="544"/>
      <c r="E429" s="499">
        <f t="shared" si="225"/>
        <v>84685.709681005639</v>
      </c>
      <c r="F429" s="471"/>
      <c r="G429" s="471"/>
      <c r="H429" s="472"/>
      <c r="I429" s="545">
        <f t="shared" si="215"/>
        <v>83843.421943513604</v>
      </c>
      <c r="J429" s="546"/>
      <c r="K429" s="546"/>
      <c r="L429" s="547"/>
      <c r="M429" s="548">
        <f t="shared" si="216"/>
        <v>842.28773749203538</v>
      </c>
      <c r="N429" s="548"/>
      <c r="O429" s="548"/>
      <c r="P429" s="477"/>
      <c r="Q429" s="48">
        <f t="shared" si="217"/>
        <v>926901.86304692889</v>
      </c>
      <c r="R429" s="549"/>
      <c r="S429" s="550"/>
      <c r="T429" s="550"/>
      <c r="U429" s="551"/>
      <c r="V429" s="549"/>
      <c r="W429" s="550"/>
      <c r="X429" s="550"/>
      <c r="Y429" s="551"/>
      <c r="Z429" s="549"/>
      <c r="AA429" s="550"/>
      <c r="AB429" s="550"/>
      <c r="AC429" s="551"/>
      <c r="AD429" s="114">
        <f t="shared" si="223"/>
        <v>0</v>
      </c>
      <c r="AE429" s="552">
        <f t="shared" si="222"/>
        <v>5563357.122578253</v>
      </c>
      <c r="AF429" s="553"/>
      <c r="AG429" s="553"/>
      <c r="AH429" s="554"/>
      <c r="AI429" s="552">
        <f t="shared" si="202"/>
        <v>926901.86304692889</v>
      </c>
      <c r="AJ429" s="553"/>
      <c r="AK429" s="553"/>
      <c r="AL429" s="553"/>
      <c r="AM429" s="555"/>
      <c r="AN429" s="556">
        <f t="shared" si="203"/>
        <v>1</v>
      </c>
      <c r="AO429" s="557"/>
      <c r="AP429" s="558"/>
      <c r="AQ429" s="51"/>
      <c r="AR429" s="51"/>
      <c r="AS429" s="51"/>
      <c r="AT429" s="469"/>
      <c r="AU429" s="469"/>
      <c r="AV429" s="469"/>
      <c r="AW429" s="469"/>
      <c r="AX429" s="27"/>
      <c r="AY429" s="27">
        <f t="shared" si="204"/>
        <v>0</v>
      </c>
      <c r="AZ429" s="27">
        <f t="shared" si="218"/>
        <v>0</v>
      </c>
      <c r="BA429" s="27">
        <f t="shared" si="219"/>
        <v>0</v>
      </c>
      <c r="BB429" s="27">
        <f t="shared" si="205"/>
        <v>0</v>
      </c>
      <c r="BC429" s="27">
        <f t="shared" si="206"/>
        <v>0</v>
      </c>
      <c r="BD429" s="27">
        <f t="shared" si="207"/>
        <v>83843.421943513604</v>
      </c>
      <c r="BE429" s="27">
        <f t="shared" si="208"/>
        <v>842.28773749203538</v>
      </c>
      <c r="BF429" s="27">
        <f t="shared" si="209"/>
        <v>0</v>
      </c>
      <c r="BG429" s="27"/>
      <c r="BH429" s="27"/>
      <c r="BI429" s="72">
        <f t="shared" ref="BI429:BL429" si="228">BI423</f>
        <v>1</v>
      </c>
      <c r="BJ429" s="72">
        <f t="shared" si="228"/>
        <v>0.95</v>
      </c>
      <c r="BK429" s="72">
        <f t="shared" si="228"/>
        <v>1.1000000000000001</v>
      </c>
      <c r="BL429" s="72">
        <f t="shared" si="228"/>
        <v>1.27</v>
      </c>
      <c r="BM429" s="73">
        <f>BM423</f>
        <v>1.27</v>
      </c>
      <c r="BN429" s="61"/>
      <c r="BO429" s="61" t="str">
        <f t="shared" si="220"/>
        <v xml:space="preserve"> </v>
      </c>
      <c r="BP429" s="62" t="str">
        <f t="shared" si="211"/>
        <v xml:space="preserve"> </v>
      </c>
      <c r="BQ429" s="62" t="e">
        <f t="shared" si="212"/>
        <v>#VALUE!</v>
      </c>
      <c r="BR429" s="63">
        <f t="shared" si="213"/>
        <v>1</v>
      </c>
      <c r="BS429" s="64">
        <f t="shared" si="221"/>
        <v>1</v>
      </c>
      <c r="BT429" s="60">
        <f t="shared" si="214"/>
        <v>84685.709681005639</v>
      </c>
      <c r="BU429" s="33"/>
    </row>
    <row r="430" spans="2:73" s="22" customFormat="1" ht="13.5" x14ac:dyDescent="0.15">
      <c r="B430" s="541"/>
      <c r="C430" s="497">
        <v>410</v>
      </c>
      <c r="D430" s="498"/>
      <c r="E430" s="499">
        <f t="shared" si="225"/>
        <v>84685.709681005639</v>
      </c>
      <c r="F430" s="471"/>
      <c r="G430" s="471"/>
      <c r="H430" s="472"/>
      <c r="I430" s="470">
        <f t="shared" si="215"/>
        <v>83913.291461799861</v>
      </c>
      <c r="J430" s="471"/>
      <c r="K430" s="471"/>
      <c r="L430" s="472"/>
      <c r="M430" s="473">
        <f t="shared" si="216"/>
        <v>772.41821920577411</v>
      </c>
      <c r="N430" s="473"/>
      <c r="O430" s="473"/>
      <c r="P430" s="474"/>
      <c r="Q430" s="47">
        <f t="shared" si="217"/>
        <v>842988.57158512902</v>
      </c>
      <c r="R430" s="470"/>
      <c r="S430" s="475"/>
      <c r="T430" s="475"/>
      <c r="U430" s="476"/>
      <c r="V430" s="470"/>
      <c r="W430" s="475"/>
      <c r="X430" s="475"/>
      <c r="Y430" s="476"/>
      <c r="Z430" s="470"/>
      <c r="AA430" s="475"/>
      <c r="AB430" s="475"/>
      <c r="AC430" s="476"/>
      <c r="AD430" s="117">
        <f t="shared" si="223"/>
        <v>0</v>
      </c>
      <c r="AE430" s="477">
        <f t="shared" si="222"/>
        <v>5564129.540797459</v>
      </c>
      <c r="AF430" s="478"/>
      <c r="AG430" s="478"/>
      <c r="AH430" s="479"/>
      <c r="AI430" s="474">
        <f t="shared" si="202"/>
        <v>842988.57158512902</v>
      </c>
      <c r="AJ430" s="480"/>
      <c r="AK430" s="480"/>
      <c r="AL430" s="480"/>
      <c r="AM430" s="481"/>
      <c r="AN430" s="482">
        <f t="shared" si="203"/>
        <v>1</v>
      </c>
      <c r="AO430" s="483"/>
      <c r="AP430" s="484"/>
      <c r="AQ430" s="26"/>
      <c r="AR430" s="26"/>
      <c r="AS430" s="26"/>
      <c r="AT430" s="469"/>
      <c r="AU430" s="469"/>
      <c r="AV430" s="469"/>
      <c r="AW430" s="469"/>
      <c r="AX430" s="27"/>
      <c r="AY430" s="27">
        <f t="shared" si="204"/>
        <v>0</v>
      </c>
      <c r="AZ430" s="27">
        <f t="shared" si="218"/>
        <v>0</v>
      </c>
      <c r="BA430" s="27">
        <f t="shared" si="219"/>
        <v>0</v>
      </c>
      <c r="BB430" s="27">
        <f t="shared" si="205"/>
        <v>0</v>
      </c>
      <c r="BC430" s="27">
        <f t="shared" si="206"/>
        <v>0</v>
      </c>
      <c r="BD430" s="27">
        <f t="shared" si="207"/>
        <v>83913.291461799861</v>
      </c>
      <c r="BE430" s="27">
        <f t="shared" si="208"/>
        <v>772.41821920577411</v>
      </c>
      <c r="BF430" s="27">
        <f t="shared" si="209"/>
        <v>0</v>
      </c>
      <c r="BG430" s="27"/>
      <c r="BH430" s="27"/>
      <c r="BI430" s="65">
        <f>BI429</f>
        <v>1</v>
      </c>
      <c r="BJ430" s="66">
        <f>BJ429</f>
        <v>0.95</v>
      </c>
      <c r="BK430" s="59">
        <f>BK429</f>
        <v>1.1000000000000001</v>
      </c>
      <c r="BL430" s="66">
        <f>BL429</f>
        <v>1.27</v>
      </c>
      <c r="BM430" s="67">
        <f>BM429</f>
        <v>1.27</v>
      </c>
      <c r="BN430" s="61"/>
      <c r="BO430" s="61" t="str">
        <f t="shared" si="220"/>
        <v xml:space="preserve"> </v>
      </c>
      <c r="BP430" s="62" t="str">
        <f t="shared" si="211"/>
        <v xml:space="preserve"> </v>
      </c>
      <c r="BQ430" s="62" t="e">
        <f t="shared" si="212"/>
        <v>#VALUE!</v>
      </c>
      <c r="BR430" s="63">
        <f t="shared" si="213"/>
        <v>1</v>
      </c>
      <c r="BS430" s="64">
        <f t="shared" si="221"/>
        <v>1</v>
      </c>
      <c r="BT430" s="60">
        <f t="shared" si="214"/>
        <v>84685.709681005639</v>
      </c>
      <c r="BU430" s="33"/>
    </row>
    <row r="431" spans="2:73" s="22" customFormat="1" ht="13.5" x14ac:dyDescent="0.15">
      <c r="B431" s="541"/>
      <c r="C431" s="497">
        <v>411</v>
      </c>
      <c r="D431" s="498"/>
      <c r="E431" s="499">
        <f t="shared" si="225"/>
        <v>84685.709681005639</v>
      </c>
      <c r="F431" s="471"/>
      <c r="G431" s="471"/>
      <c r="H431" s="472"/>
      <c r="I431" s="470">
        <f t="shared" si="215"/>
        <v>83983.219204684705</v>
      </c>
      <c r="J431" s="471"/>
      <c r="K431" s="471"/>
      <c r="L431" s="472"/>
      <c r="M431" s="473">
        <f t="shared" si="216"/>
        <v>702.49047632094096</v>
      </c>
      <c r="N431" s="473"/>
      <c r="O431" s="473"/>
      <c r="P431" s="474"/>
      <c r="Q431" s="47">
        <f t="shared" si="217"/>
        <v>759005.3523804443</v>
      </c>
      <c r="R431" s="470"/>
      <c r="S431" s="475"/>
      <c r="T431" s="475"/>
      <c r="U431" s="476"/>
      <c r="V431" s="470"/>
      <c r="W431" s="475"/>
      <c r="X431" s="475"/>
      <c r="Y431" s="476"/>
      <c r="Z431" s="470"/>
      <c r="AA431" s="475"/>
      <c r="AB431" s="475"/>
      <c r="AC431" s="476"/>
      <c r="AD431" s="117">
        <f t="shared" si="223"/>
        <v>0</v>
      </c>
      <c r="AE431" s="477">
        <f t="shared" si="222"/>
        <v>5564832.0312737795</v>
      </c>
      <c r="AF431" s="478"/>
      <c r="AG431" s="478"/>
      <c r="AH431" s="479"/>
      <c r="AI431" s="474">
        <f t="shared" si="202"/>
        <v>759005.3523804443</v>
      </c>
      <c r="AJ431" s="480"/>
      <c r="AK431" s="480"/>
      <c r="AL431" s="480"/>
      <c r="AM431" s="481"/>
      <c r="AN431" s="482">
        <f t="shared" si="203"/>
        <v>1</v>
      </c>
      <c r="AO431" s="483"/>
      <c r="AP431" s="484"/>
      <c r="AQ431" s="26"/>
      <c r="AR431" s="26"/>
      <c r="AS431" s="26"/>
      <c r="AT431" s="469"/>
      <c r="AU431" s="469"/>
      <c r="AV431" s="469"/>
      <c r="AW431" s="469"/>
      <c r="AX431" s="27"/>
      <c r="AY431" s="27">
        <f t="shared" si="204"/>
        <v>0</v>
      </c>
      <c r="AZ431" s="27">
        <f t="shared" si="218"/>
        <v>0</v>
      </c>
      <c r="BA431" s="27">
        <f t="shared" si="219"/>
        <v>0</v>
      </c>
      <c r="BB431" s="27">
        <f t="shared" si="205"/>
        <v>0</v>
      </c>
      <c r="BC431" s="27">
        <f t="shared" si="206"/>
        <v>0</v>
      </c>
      <c r="BD431" s="27">
        <f t="shared" si="207"/>
        <v>83983.219204684705</v>
      </c>
      <c r="BE431" s="27">
        <f t="shared" si="208"/>
        <v>702.49047632094096</v>
      </c>
      <c r="BF431" s="27">
        <f t="shared" si="209"/>
        <v>0</v>
      </c>
      <c r="BG431" s="27"/>
      <c r="BH431" s="27"/>
      <c r="BI431" s="65">
        <f>BI429</f>
        <v>1</v>
      </c>
      <c r="BJ431" s="66">
        <f>BJ429</f>
        <v>0.95</v>
      </c>
      <c r="BK431" s="59">
        <f>BK429</f>
        <v>1.1000000000000001</v>
      </c>
      <c r="BL431" s="66">
        <f>BL429</f>
        <v>1.27</v>
      </c>
      <c r="BM431" s="67">
        <f>BM429</f>
        <v>1.27</v>
      </c>
      <c r="BN431" s="61"/>
      <c r="BO431" s="61" t="str">
        <f t="shared" si="220"/>
        <v xml:space="preserve"> </v>
      </c>
      <c r="BP431" s="62" t="str">
        <f t="shared" si="211"/>
        <v xml:space="preserve"> </v>
      </c>
      <c r="BQ431" s="62" t="e">
        <f t="shared" si="212"/>
        <v>#VALUE!</v>
      </c>
      <c r="BR431" s="63">
        <f t="shared" si="213"/>
        <v>1</v>
      </c>
      <c r="BS431" s="64">
        <f t="shared" si="221"/>
        <v>1</v>
      </c>
      <c r="BT431" s="60">
        <f t="shared" si="214"/>
        <v>84685.709681005639</v>
      </c>
      <c r="BU431" s="33"/>
    </row>
    <row r="432" spans="2:73" s="22" customFormat="1" ht="13.5" x14ac:dyDescent="0.15">
      <c r="B432" s="541"/>
      <c r="C432" s="497">
        <v>412</v>
      </c>
      <c r="D432" s="498"/>
      <c r="E432" s="499">
        <f t="shared" si="225"/>
        <v>84685.709681005639</v>
      </c>
      <c r="F432" s="471"/>
      <c r="G432" s="471"/>
      <c r="H432" s="472"/>
      <c r="I432" s="470">
        <f t="shared" si="215"/>
        <v>84053.2052206886</v>
      </c>
      <c r="J432" s="471"/>
      <c r="K432" s="471"/>
      <c r="L432" s="472"/>
      <c r="M432" s="473">
        <f t="shared" si="216"/>
        <v>632.50446031703689</v>
      </c>
      <c r="N432" s="473"/>
      <c r="O432" s="473"/>
      <c r="P432" s="474"/>
      <c r="Q432" s="47">
        <f t="shared" si="217"/>
        <v>674952.1471597557</v>
      </c>
      <c r="R432" s="470"/>
      <c r="S432" s="475"/>
      <c r="T432" s="475"/>
      <c r="U432" s="476"/>
      <c r="V432" s="470"/>
      <c r="W432" s="475"/>
      <c r="X432" s="475"/>
      <c r="Y432" s="476"/>
      <c r="Z432" s="470"/>
      <c r="AA432" s="475"/>
      <c r="AB432" s="475"/>
      <c r="AC432" s="476"/>
      <c r="AD432" s="117">
        <f t="shared" si="223"/>
        <v>0</v>
      </c>
      <c r="AE432" s="477">
        <f t="shared" si="222"/>
        <v>5565464.5357340965</v>
      </c>
      <c r="AF432" s="478"/>
      <c r="AG432" s="478"/>
      <c r="AH432" s="479"/>
      <c r="AI432" s="474">
        <f t="shared" si="202"/>
        <v>674952.1471597557</v>
      </c>
      <c r="AJ432" s="480"/>
      <c r="AK432" s="480"/>
      <c r="AL432" s="480"/>
      <c r="AM432" s="481"/>
      <c r="AN432" s="482">
        <f t="shared" si="203"/>
        <v>1</v>
      </c>
      <c r="AO432" s="483"/>
      <c r="AP432" s="484"/>
      <c r="AQ432" s="26"/>
      <c r="AR432" s="26"/>
      <c r="AS432" s="26"/>
      <c r="AT432" s="469"/>
      <c r="AU432" s="469"/>
      <c r="AV432" s="469"/>
      <c r="AW432" s="469"/>
      <c r="AX432" s="27"/>
      <c r="AY432" s="27">
        <f t="shared" si="204"/>
        <v>0</v>
      </c>
      <c r="AZ432" s="27">
        <f t="shared" si="218"/>
        <v>0</v>
      </c>
      <c r="BA432" s="27">
        <f t="shared" si="219"/>
        <v>0</v>
      </c>
      <c r="BB432" s="27">
        <f t="shared" si="205"/>
        <v>0</v>
      </c>
      <c r="BC432" s="27">
        <f t="shared" si="206"/>
        <v>0</v>
      </c>
      <c r="BD432" s="27">
        <f t="shared" si="207"/>
        <v>84053.2052206886</v>
      </c>
      <c r="BE432" s="27">
        <f t="shared" si="208"/>
        <v>632.50446031703689</v>
      </c>
      <c r="BF432" s="27">
        <f t="shared" si="209"/>
        <v>0</v>
      </c>
      <c r="BG432" s="27"/>
      <c r="BH432" s="27"/>
      <c r="BI432" s="65">
        <f>BI429</f>
        <v>1</v>
      </c>
      <c r="BJ432" s="66">
        <f>BJ429</f>
        <v>0.95</v>
      </c>
      <c r="BK432" s="59">
        <f>BK429</f>
        <v>1.1000000000000001</v>
      </c>
      <c r="BL432" s="66">
        <f>BL429</f>
        <v>1.27</v>
      </c>
      <c r="BM432" s="67">
        <f>BM429</f>
        <v>1.27</v>
      </c>
      <c r="BN432" s="61"/>
      <c r="BO432" s="61" t="str">
        <f t="shared" si="220"/>
        <v xml:space="preserve"> </v>
      </c>
      <c r="BP432" s="62" t="str">
        <f t="shared" si="211"/>
        <v xml:space="preserve"> </v>
      </c>
      <c r="BQ432" s="62" t="e">
        <f t="shared" si="212"/>
        <v>#VALUE!</v>
      </c>
      <c r="BR432" s="63">
        <f t="shared" si="213"/>
        <v>1</v>
      </c>
      <c r="BS432" s="64">
        <f t="shared" si="221"/>
        <v>1</v>
      </c>
      <c r="BT432" s="60">
        <f t="shared" si="214"/>
        <v>84685.709681005639</v>
      </c>
      <c r="BU432" s="33"/>
    </row>
    <row r="433" spans="1:72" ht="13.5" x14ac:dyDescent="0.15">
      <c r="A433" s="22"/>
      <c r="B433" s="541"/>
      <c r="C433" s="497">
        <v>413</v>
      </c>
      <c r="D433" s="498"/>
      <c r="E433" s="499">
        <f t="shared" si="225"/>
        <v>84685.709681005639</v>
      </c>
      <c r="F433" s="471"/>
      <c r="G433" s="471"/>
      <c r="H433" s="472"/>
      <c r="I433" s="470">
        <f t="shared" si="215"/>
        <v>84123.24955837251</v>
      </c>
      <c r="J433" s="471"/>
      <c r="K433" s="471"/>
      <c r="L433" s="472"/>
      <c r="M433" s="473">
        <f t="shared" si="216"/>
        <v>562.4601226331298</v>
      </c>
      <c r="N433" s="473"/>
      <c r="O433" s="473"/>
      <c r="P433" s="474"/>
      <c r="Q433" s="47">
        <f t="shared" si="217"/>
        <v>590828.89760138316</v>
      </c>
      <c r="R433" s="470"/>
      <c r="S433" s="475"/>
      <c r="T433" s="475"/>
      <c r="U433" s="476"/>
      <c r="V433" s="470"/>
      <c r="W433" s="475"/>
      <c r="X433" s="475"/>
      <c r="Y433" s="476"/>
      <c r="Z433" s="470"/>
      <c r="AA433" s="475"/>
      <c r="AB433" s="475"/>
      <c r="AC433" s="476"/>
      <c r="AD433" s="117">
        <f t="shared" si="223"/>
        <v>0</v>
      </c>
      <c r="AE433" s="477">
        <f t="shared" si="222"/>
        <v>5566026.9958567293</v>
      </c>
      <c r="AF433" s="478"/>
      <c r="AG433" s="478"/>
      <c r="AH433" s="479"/>
      <c r="AI433" s="474">
        <f t="shared" si="202"/>
        <v>590828.89760138316</v>
      </c>
      <c r="AJ433" s="480"/>
      <c r="AK433" s="480"/>
      <c r="AL433" s="480"/>
      <c r="AM433" s="481"/>
      <c r="AN433" s="482">
        <f t="shared" si="203"/>
        <v>1</v>
      </c>
      <c r="AO433" s="483"/>
      <c r="AP433" s="484"/>
      <c r="AQ433" s="26"/>
      <c r="AR433" s="26"/>
      <c r="AS433" s="26"/>
      <c r="AT433" s="469"/>
      <c r="AU433" s="469"/>
      <c r="AV433" s="469"/>
      <c r="AW433" s="469"/>
      <c r="AX433" s="27"/>
      <c r="AY433" s="27">
        <f t="shared" si="204"/>
        <v>0</v>
      </c>
      <c r="AZ433" s="27">
        <f t="shared" si="218"/>
        <v>0</v>
      </c>
      <c r="BA433" s="27">
        <f t="shared" si="219"/>
        <v>0</v>
      </c>
      <c r="BB433" s="27">
        <f t="shared" si="205"/>
        <v>0</v>
      </c>
      <c r="BC433" s="27">
        <f t="shared" si="206"/>
        <v>0</v>
      </c>
      <c r="BD433" s="27">
        <f t="shared" si="207"/>
        <v>84123.24955837251</v>
      </c>
      <c r="BE433" s="27">
        <f t="shared" si="208"/>
        <v>562.4601226331298</v>
      </c>
      <c r="BF433" s="27">
        <f t="shared" si="209"/>
        <v>0</v>
      </c>
      <c r="BG433" s="27"/>
      <c r="BH433" s="27"/>
      <c r="BI433" s="65">
        <f>BI429</f>
        <v>1</v>
      </c>
      <c r="BJ433" s="66">
        <f>BJ429</f>
        <v>0.95</v>
      </c>
      <c r="BK433" s="59">
        <f>BK429</f>
        <v>1.1000000000000001</v>
      </c>
      <c r="BL433" s="66">
        <f>BL429</f>
        <v>1.27</v>
      </c>
      <c r="BM433" s="67">
        <f>BM429</f>
        <v>1.27</v>
      </c>
      <c r="BN433" s="61"/>
      <c r="BO433" s="61" t="str">
        <f t="shared" si="220"/>
        <v xml:space="preserve"> </v>
      </c>
      <c r="BP433" s="62" t="str">
        <f t="shared" si="211"/>
        <v xml:space="preserve"> </v>
      </c>
      <c r="BQ433" s="62" t="e">
        <f t="shared" si="212"/>
        <v>#VALUE!</v>
      </c>
      <c r="BR433" s="63">
        <f t="shared" si="213"/>
        <v>1</v>
      </c>
      <c r="BS433" s="64">
        <f t="shared" si="221"/>
        <v>1</v>
      </c>
      <c r="BT433" s="60">
        <f t="shared" si="214"/>
        <v>84685.709681005639</v>
      </c>
    </row>
    <row r="434" spans="1:72" ht="13.5" x14ac:dyDescent="0.15">
      <c r="A434" s="22"/>
      <c r="B434" s="541"/>
      <c r="C434" s="497">
        <v>414</v>
      </c>
      <c r="D434" s="498"/>
      <c r="E434" s="499">
        <f t="shared" si="225"/>
        <v>84685.709681005639</v>
      </c>
      <c r="F434" s="471"/>
      <c r="G434" s="471"/>
      <c r="H434" s="472"/>
      <c r="I434" s="470">
        <f t="shared" si="215"/>
        <v>84193.352266337824</v>
      </c>
      <c r="J434" s="471"/>
      <c r="K434" s="471"/>
      <c r="L434" s="472"/>
      <c r="M434" s="473">
        <f t="shared" si="216"/>
        <v>492.35741466781928</v>
      </c>
      <c r="N434" s="473"/>
      <c r="O434" s="473"/>
      <c r="P434" s="474"/>
      <c r="Q434" s="47">
        <f t="shared" si="217"/>
        <v>506635.54533504532</v>
      </c>
      <c r="R434" s="524">
        <f>IF((AD428-V428)&lt;0,AD428+Z434,IF(AD428-V428&lt;V428,AD428+Z434,R428))</f>
        <v>0</v>
      </c>
      <c r="S434" s="525"/>
      <c r="T434" s="525"/>
      <c r="U434" s="526"/>
      <c r="V434" s="470">
        <f>IF((AD428-V428)&lt;0,AD428,IF((AD428-V428)&gt;=0,R434-Z434))</f>
        <v>0</v>
      </c>
      <c r="W434" s="475"/>
      <c r="X434" s="475"/>
      <c r="Y434" s="476"/>
      <c r="Z434" s="470">
        <f>IF(AD428&gt;0,AD428*AN434/100/2,0)</f>
        <v>0</v>
      </c>
      <c r="AA434" s="475"/>
      <c r="AB434" s="475"/>
      <c r="AC434" s="476"/>
      <c r="AD434" s="117">
        <f t="shared" si="223"/>
        <v>0</v>
      </c>
      <c r="AE434" s="477">
        <f t="shared" si="222"/>
        <v>5566519.3532713968</v>
      </c>
      <c r="AF434" s="478"/>
      <c r="AG434" s="478"/>
      <c r="AH434" s="479"/>
      <c r="AI434" s="474">
        <f t="shared" si="202"/>
        <v>506635.54533504532</v>
      </c>
      <c r="AJ434" s="480"/>
      <c r="AK434" s="480"/>
      <c r="AL434" s="480"/>
      <c r="AM434" s="481"/>
      <c r="AN434" s="482">
        <f t="shared" si="203"/>
        <v>1</v>
      </c>
      <c r="AO434" s="483"/>
      <c r="AP434" s="484"/>
      <c r="AQ434" s="26"/>
      <c r="AR434" s="26"/>
      <c r="AS434" s="26"/>
      <c r="AT434" s="469"/>
      <c r="AU434" s="469"/>
      <c r="AV434" s="469"/>
      <c r="AW434" s="469"/>
      <c r="AX434" s="27"/>
      <c r="AY434" s="27">
        <f t="shared" si="204"/>
        <v>0</v>
      </c>
      <c r="AZ434" s="27">
        <f t="shared" si="218"/>
        <v>0</v>
      </c>
      <c r="BA434" s="27">
        <f t="shared" si="219"/>
        <v>0</v>
      </c>
      <c r="BB434" s="27">
        <f t="shared" si="205"/>
        <v>0</v>
      </c>
      <c r="BC434" s="27">
        <f t="shared" si="206"/>
        <v>0</v>
      </c>
      <c r="BD434" s="27">
        <f t="shared" si="207"/>
        <v>84193.352266337824</v>
      </c>
      <c r="BE434" s="27">
        <f t="shared" si="208"/>
        <v>492.35741466781928</v>
      </c>
      <c r="BF434" s="27">
        <f t="shared" si="209"/>
        <v>0</v>
      </c>
      <c r="BG434" s="27"/>
      <c r="BH434" s="27"/>
      <c r="BI434" s="65">
        <f>BI429</f>
        <v>1</v>
      </c>
      <c r="BJ434" s="66">
        <f>BJ429</f>
        <v>0.95</v>
      </c>
      <c r="BK434" s="59">
        <f>BK429</f>
        <v>1.1000000000000001</v>
      </c>
      <c r="BL434" s="66">
        <f>BL429</f>
        <v>1.27</v>
      </c>
      <c r="BM434" s="67">
        <f>BM429</f>
        <v>1.27</v>
      </c>
      <c r="BN434" s="61"/>
      <c r="BO434" s="61" t="str">
        <f t="shared" si="220"/>
        <v xml:space="preserve"> </v>
      </c>
      <c r="BP434" s="62" t="str">
        <f t="shared" si="211"/>
        <v xml:space="preserve"> </v>
      </c>
      <c r="BQ434" s="62" t="e">
        <f t="shared" si="212"/>
        <v>#VALUE!</v>
      </c>
      <c r="BR434" s="63">
        <f t="shared" si="213"/>
        <v>1</v>
      </c>
      <c r="BS434" s="64">
        <f t="shared" si="221"/>
        <v>1</v>
      </c>
      <c r="BT434" s="60">
        <f t="shared" si="214"/>
        <v>84685.709681005639</v>
      </c>
    </row>
    <row r="435" spans="1:72" ht="13.5" x14ac:dyDescent="0.15">
      <c r="A435" s="22"/>
      <c r="B435" s="541"/>
      <c r="C435" s="497">
        <v>415</v>
      </c>
      <c r="D435" s="498"/>
      <c r="E435" s="499">
        <f t="shared" si="225"/>
        <v>84685.709681005639</v>
      </c>
      <c r="F435" s="471"/>
      <c r="G435" s="471"/>
      <c r="H435" s="472"/>
      <c r="I435" s="470">
        <f t="shared" si="215"/>
        <v>84263.513393226429</v>
      </c>
      <c r="J435" s="471"/>
      <c r="K435" s="471"/>
      <c r="L435" s="472"/>
      <c r="M435" s="473">
        <f t="shared" si="216"/>
        <v>422.1962877792044</v>
      </c>
      <c r="N435" s="473"/>
      <c r="O435" s="473"/>
      <c r="P435" s="474"/>
      <c r="Q435" s="47">
        <f t="shared" si="217"/>
        <v>422372.03194181889</v>
      </c>
      <c r="R435" s="470"/>
      <c r="S435" s="475"/>
      <c r="T435" s="475"/>
      <c r="U435" s="476"/>
      <c r="V435" s="470"/>
      <c r="W435" s="475"/>
      <c r="X435" s="475"/>
      <c r="Y435" s="476"/>
      <c r="Z435" s="470"/>
      <c r="AA435" s="475"/>
      <c r="AB435" s="475"/>
      <c r="AC435" s="476"/>
      <c r="AD435" s="117">
        <f t="shared" si="223"/>
        <v>0</v>
      </c>
      <c r="AE435" s="477">
        <f t="shared" si="222"/>
        <v>5566941.549559176</v>
      </c>
      <c r="AF435" s="478"/>
      <c r="AG435" s="478"/>
      <c r="AH435" s="479"/>
      <c r="AI435" s="474">
        <f t="shared" si="202"/>
        <v>422372.03194181889</v>
      </c>
      <c r="AJ435" s="480"/>
      <c r="AK435" s="480"/>
      <c r="AL435" s="480"/>
      <c r="AM435" s="481"/>
      <c r="AN435" s="482">
        <f t="shared" si="203"/>
        <v>1</v>
      </c>
      <c r="AO435" s="483"/>
      <c r="AP435" s="484"/>
      <c r="AQ435" s="26"/>
      <c r="AR435" s="26"/>
      <c r="AS435" s="26"/>
      <c r="AT435" s="469"/>
      <c r="AU435" s="469"/>
      <c r="AV435" s="469"/>
      <c r="AW435" s="469"/>
      <c r="AX435" s="27"/>
      <c r="AY435" s="27">
        <f t="shared" si="204"/>
        <v>0</v>
      </c>
      <c r="AZ435" s="27">
        <f t="shared" si="218"/>
        <v>0</v>
      </c>
      <c r="BA435" s="27">
        <f t="shared" si="219"/>
        <v>0</v>
      </c>
      <c r="BB435" s="27">
        <f t="shared" si="205"/>
        <v>0</v>
      </c>
      <c r="BC435" s="27">
        <f t="shared" si="206"/>
        <v>0</v>
      </c>
      <c r="BD435" s="27">
        <f t="shared" si="207"/>
        <v>84263.513393226429</v>
      </c>
      <c r="BE435" s="27">
        <f t="shared" si="208"/>
        <v>422.1962877792044</v>
      </c>
      <c r="BF435" s="27">
        <f t="shared" si="209"/>
        <v>0</v>
      </c>
      <c r="BG435" s="27"/>
      <c r="BH435" s="27"/>
      <c r="BI435" s="72">
        <f>BI429</f>
        <v>1</v>
      </c>
      <c r="BJ435" s="72">
        <f t="shared" ref="BJ435:BL435" si="229">BJ429</f>
        <v>0.95</v>
      </c>
      <c r="BK435" s="72">
        <f t="shared" si="229"/>
        <v>1.1000000000000001</v>
      </c>
      <c r="BL435" s="72">
        <f t="shared" si="229"/>
        <v>1.27</v>
      </c>
      <c r="BM435" s="73">
        <f>BM429</f>
        <v>1.27</v>
      </c>
      <c r="BN435" s="61"/>
      <c r="BO435" s="61" t="str">
        <f t="shared" si="220"/>
        <v xml:space="preserve"> </v>
      </c>
      <c r="BP435" s="62" t="str">
        <f t="shared" si="211"/>
        <v xml:space="preserve"> </v>
      </c>
      <c r="BQ435" s="62" t="e">
        <f t="shared" si="212"/>
        <v>#VALUE!</v>
      </c>
      <c r="BR435" s="63">
        <f t="shared" si="213"/>
        <v>1</v>
      </c>
      <c r="BS435" s="64">
        <f t="shared" si="221"/>
        <v>1</v>
      </c>
      <c r="BT435" s="60">
        <f t="shared" si="214"/>
        <v>84685.709681005639</v>
      </c>
    </row>
    <row r="436" spans="1:72" ht="13.5" x14ac:dyDescent="0.15">
      <c r="A436" s="22"/>
      <c r="B436" s="541"/>
      <c r="C436" s="497">
        <v>416</v>
      </c>
      <c r="D436" s="498"/>
      <c r="E436" s="499">
        <f t="shared" si="225"/>
        <v>84685.709681005639</v>
      </c>
      <c r="F436" s="471"/>
      <c r="G436" s="471"/>
      <c r="H436" s="472"/>
      <c r="I436" s="470">
        <f t="shared" si="215"/>
        <v>84333.732987720796</v>
      </c>
      <c r="J436" s="471"/>
      <c r="K436" s="471"/>
      <c r="L436" s="472"/>
      <c r="M436" s="473">
        <f t="shared" si="216"/>
        <v>351.97669328484909</v>
      </c>
      <c r="N436" s="473"/>
      <c r="O436" s="473"/>
      <c r="P436" s="474"/>
      <c r="Q436" s="47">
        <f t="shared" si="217"/>
        <v>338038.29895409808</v>
      </c>
      <c r="R436" s="470"/>
      <c r="S436" s="475"/>
      <c r="T436" s="475"/>
      <c r="U436" s="476"/>
      <c r="V436" s="470"/>
      <c r="W436" s="475"/>
      <c r="X436" s="475"/>
      <c r="Y436" s="476"/>
      <c r="Z436" s="470"/>
      <c r="AA436" s="475"/>
      <c r="AB436" s="475"/>
      <c r="AC436" s="476"/>
      <c r="AD436" s="117">
        <f t="shared" si="223"/>
        <v>0</v>
      </c>
      <c r="AE436" s="477">
        <f t="shared" si="222"/>
        <v>5567293.5262524607</v>
      </c>
      <c r="AF436" s="478"/>
      <c r="AG436" s="478"/>
      <c r="AH436" s="479"/>
      <c r="AI436" s="474">
        <f t="shared" si="202"/>
        <v>338038.29895409808</v>
      </c>
      <c r="AJ436" s="480"/>
      <c r="AK436" s="480"/>
      <c r="AL436" s="480"/>
      <c r="AM436" s="481"/>
      <c r="AN436" s="482">
        <f t="shared" si="203"/>
        <v>1</v>
      </c>
      <c r="AO436" s="483"/>
      <c r="AP436" s="484"/>
      <c r="AQ436" s="26"/>
      <c r="AR436" s="26"/>
      <c r="AS436" s="26"/>
      <c r="AT436" s="469"/>
      <c r="AU436" s="469"/>
      <c r="AV436" s="469"/>
      <c r="AW436" s="469"/>
      <c r="AX436" s="27"/>
      <c r="AY436" s="27">
        <f t="shared" si="204"/>
        <v>0</v>
      </c>
      <c r="AZ436" s="27">
        <f t="shared" si="218"/>
        <v>0</v>
      </c>
      <c r="BA436" s="27">
        <f t="shared" si="219"/>
        <v>0</v>
      </c>
      <c r="BB436" s="27">
        <f t="shared" si="205"/>
        <v>0</v>
      </c>
      <c r="BC436" s="27">
        <f t="shared" si="206"/>
        <v>0</v>
      </c>
      <c r="BD436" s="27">
        <f t="shared" si="207"/>
        <v>84333.732987720796</v>
      </c>
      <c r="BE436" s="27">
        <f t="shared" si="208"/>
        <v>351.97669328484909</v>
      </c>
      <c r="BF436" s="27">
        <f t="shared" si="209"/>
        <v>0</v>
      </c>
      <c r="BG436" s="27"/>
      <c r="BH436" s="27"/>
      <c r="BI436" s="65">
        <f>BI435</f>
        <v>1</v>
      </c>
      <c r="BJ436" s="66">
        <f>BJ435</f>
        <v>0.95</v>
      </c>
      <c r="BK436" s="59">
        <f>BK435</f>
        <v>1.1000000000000001</v>
      </c>
      <c r="BL436" s="66">
        <f>BL435</f>
        <v>1.27</v>
      </c>
      <c r="BM436" s="67">
        <f>BM435</f>
        <v>1.27</v>
      </c>
      <c r="BN436" s="61"/>
      <c r="BO436" s="61" t="str">
        <f t="shared" si="220"/>
        <v xml:space="preserve"> </v>
      </c>
      <c r="BP436" s="62" t="str">
        <f t="shared" si="211"/>
        <v xml:space="preserve"> </v>
      </c>
      <c r="BQ436" s="62" t="e">
        <f t="shared" si="212"/>
        <v>#VALUE!</v>
      </c>
      <c r="BR436" s="63">
        <f t="shared" si="213"/>
        <v>1</v>
      </c>
      <c r="BS436" s="64">
        <f t="shared" si="221"/>
        <v>1</v>
      </c>
      <c r="BT436" s="60">
        <f t="shared" si="214"/>
        <v>84685.709681005639</v>
      </c>
    </row>
    <row r="437" spans="1:72" ht="13.5" x14ac:dyDescent="0.15">
      <c r="A437" s="22"/>
      <c r="B437" s="541"/>
      <c r="C437" s="497">
        <v>417</v>
      </c>
      <c r="D437" s="498"/>
      <c r="E437" s="499">
        <f t="shared" si="225"/>
        <v>84685.709681005639</v>
      </c>
      <c r="F437" s="471"/>
      <c r="G437" s="471"/>
      <c r="H437" s="472"/>
      <c r="I437" s="470">
        <f t="shared" si="215"/>
        <v>84404.011098543895</v>
      </c>
      <c r="J437" s="471"/>
      <c r="K437" s="471"/>
      <c r="L437" s="472"/>
      <c r="M437" s="473">
        <f t="shared" si="216"/>
        <v>281.6985824617484</v>
      </c>
      <c r="N437" s="473"/>
      <c r="O437" s="473"/>
      <c r="P437" s="474"/>
      <c r="Q437" s="47">
        <f t="shared" si="217"/>
        <v>253634.2878555542</v>
      </c>
      <c r="R437" s="470"/>
      <c r="S437" s="475"/>
      <c r="T437" s="475"/>
      <c r="U437" s="476"/>
      <c r="V437" s="470"/>
      <c r="W437" s="475"/>
      <c r="X437" s="475"/>
      <c r="Y437" s="476"/>
      <c r="Z437" s="470"/>
      <c r="AA437" s="475"/>
      <c r="AB437" s="475"/>
      <c r="AC437" s="476"/>
      <c r="AD437" s="117">
        <f t="shared" si="223"/>
        <v>0</v>
      </c>
      <c r="AE437" s="477">
        <f t="shared" si="222"/>
        <v>5567575.2248349227</v>
      </c>
      <c r="AF437" s="478"/>
      <c r="AG437" s="478"/>
      <c r="AH437" s="479"/>
      <c r="AI437" s="474">
        <f t="shared" si="202"/>
        <v>253634.2878555542</v>
      </c>
      <c r="AJ437" s="480"/>
      <c r="AK437" s="480"/>
      <c r="AL437" s="480"/>
      <c r="AM437" s="481"/>
      <c r="AN437" s="482">
        <f t="shared" si="203"/>
        <v>1</v>
      </c>
      <c r="AO437" s="483"/>
      <c r="AP437" s="484"/>
      <c r="AQ437" s="26"/>
      <c r="AR437" s="26"/>
      <c r="AS437" s="26"/>
      <c r="AT437" s="469"/>
      <c r="AU437" s="469"/>
      <c r="AV437" s="469"/>
      <c r="AW437" s="469"/>
      <c r="AX437" s="27"/>
      <c r="AY437" s="27">
        <f t="shared" si="204"/>
        <v>0</v>
      </c>
      <c r="AZ437" s="27">
        <f t="shared" si="218"/>
        <v>0</v>
      </c>
      <c r="BA437" s="27">
        <f t="shared" si="219"/>
        <v>0</v>
      </c>
      <c r="BB437" s="27">
        <f t="shared" si="205"/>
        <v>0</v>
      </c>
      <c r="BC437" s="27">
        <f t="shared" si="206"/>
        <v>0</v>
      </c>
      <c r="BD437" s="27">
        <f t="shared" si="207"/>
        <v>84404.011098543895</v>
      </c>
      <c r="BE437" s="27">
        <f t="shared" si="208"/>
        <v>281.6985824617484</v>
      </c>
      <c r="BF437" s="27">
        <f t="shared" si="209"/>
        <v>0</v>
      </c>
      <c r="BG437" s="27"/>
      <c r="BH437" s="27"/>
      <c r="BI437" s="65">
        <f>BI435</f>
        <v>1</v>
      </c>
      <c r="BJ437" s="66">
        <f>BJ435</f>
        <v>0.95</v>
      </c>
      <c r="BK437" s="59">
        <f>BK435</f>
        <v>1.1000000000000001</v>
      </c>
      <c r="BL437" s="66">
        <f>BL435</f>
        <v>1.27</v>
      </c>
      <c r="BM437" s="67">
        <f>BM435</f>
        <v>1.27</v>
      </c>
      <c r="BN437" s="61"/>
      <c r="BO437" s="61" t="str">
        <f t="shared" si="220"/>
        <v xml:space="preserve"> </v>
      </c>
      <c r="BP437" s="62" t="str">
        <f t="shared" si="211"/>
        <v xml:space="preserve"> </v>
      </c>
      <c r="BQ437" s="62" t="e">
        <f t="shared" si="212"/>
        <v>#VALUE!</v>
      </c>
      <c r="BR437" s="63">
        <f t="shared" si="213"/>
        <v>1</v>
      </c>
      <c r="BS437" s="64">
        <f t="shared" si="221"/>
        <v>1</v>
      </c>
      <c r="BT437" s="60">
        <f t="shared" si="214"/>
        <v>84685.709681005639</v>
      </c>
    </row>
    <row r="438" spans="1:72" ht="13.5" x14ac:dyDescent="0.15">
      <c r="A438" s="22"/>
      <c r="B438" s="541"/>
      <c r="C438" s="497">
        <v>418</v>
      </c>
      <c r="D438" s="498"/>
      <c r="E438" s="499">
        <f t="shared" si="225"/>
        <v>84685.709681005639</v>
      </c>
      <c r="F438" s="471"/>
      <c r="G438" s="471"/>
      <c r="H438" s="472"/>
      <c r="I438" s="470">
        <f t="shared" si="215"/>
        <v>84474.34777445934</v>
      </c>
      <c r="J438" s="471"/>
      <c r="K438" s="471"/>
      <c r="L438" s="472"/>
      <c r="M438" s="473">
        <f t="shared" si="216"/>
        <v>211.36190654629516</v>
      </c>
      <c r="N438" s="473"/>
      <c r="O438" s="473"/>
      <c r="P438" s="474"/>
      <c r="Q438" s="47">
        <f t="shared" si="217"/>
        <v>169159.94008109486</v>
      </c>
      <c r="R438" s="470"/>
      <c r="S438" s="475"/>
      <c r="T438" s="475"/>
      <c r="U438" s="476"/>
      <c r="V438" s="470"/>
      <c r="W438" s="475"/>
      <c r="X438" s="475"/>
      <c r="Y438" s="476"/>
      <c r="Z438" s="470"/>
      <c r="AA438" s="475"/>
      <c r="AB438" s="475"/>
      <c r="AC438" s="476"/>
      <c r="AD438" s="117">
        <f t="shared" si="223"/>
        <v>0</v>
      </c>
      <c r="AE438" s="477">
        <f t="shared" si="222"/>
        <v>5567786.5867414689</v>
      </c>
      <c r="AF438" s="478"/>
      <c r="AG438" s="478"/>
      <c r="AH438" s="479"/>
      <c r="AI438" s="474">
        <f t="shared" si="202"/>
        <v>169159.94008109486</v>
      </c>
      <c r="AJ438" s="480"/>
      <c r="AK438" s="480"/>
      <c r="AL438" s="480"/>
      <c r="AM438" s="481"/>
      <c r="AN438" s="482">
        <f t="shared" si="203"/>
        <v>1</v>
      </c>
      <c r="AO438" s="483"/>
      <c r="AP438" s="484"/>
      <c r="AQ438" s="26"/>
      <c r="AR438" s="26"/>
      <c r="AS438" s="26"/>
      <c r="AT438" s="469"/>
      <c r="AU438" s="469"/>
      <c r="AV438" s="469"/>
      <c r="AW438" s="469"/>
      <c r="AX438" s="27"/>
      <c r="AY438" s="27">
        <f t="shared" si="204"/>
        <v>0</v>
      </c>
      <c r="AZ438" s="27">
        <f t="shared" si="218"/>
        <v>0</v>
      </c>
      <c r="BA438" s="27">
        <f t="shared" si="219"/>
        <v>0</v>
      </c>
      <c r="BB438" s="27">
        <f t="shared" si="205"/>
        <v>0</v>
      </c>
      <c r="BC438" s="27">
        <f t="shared" si="206"/>
        <v>0</v>
      </c>
      <c r="BD438" s="27">
        <f t="shared" si="207"/>
        <v>84474.34777445934</v>
      </c>
      <c r="BE438" s="27">
        <f t="shared" si="208"/>
        <v>211.36190654629516</v>
      </c>
      <c r="BF438" s="27">
        <f t="shared" si="209"/>
        <v>0</v>
      </c>
      <c r="BG438" s="27"/>
      <c r="BH438" s="27"/>
      <c r="BI438" s="65">
        <f>BI435</f>
        <v>1</v>
      </c>
      <c r="BJ438" s="66">
        <f>BJ435</f>
        <v>0.95</v>
      </c>
      <c r="BK438" s="59">
        <f>BK435</f>
        <v>1.1000000000000001</v>
      </c>
      <c r="BL438" s="66">
        <f>BL435</f>
        <v>1.27</v>
      </c>
      <c r="BM438" s="67">
        <f>BM435</f>
        <v>1.27</v>
      </c>
      <c r="BN438" s="61"/>
      <c r="BO438" s="61" t="str">
        <f t="shared" si="220"/>
        <v xml:space="preserve"> </v>
      </c>
      <c r="BP438" s="62" t="str">
        <f t="shared" si="211"/>
        <v xml:space="preserve"> </v>
      </c>
      <c r="BQ438" s="62" t="e">
        <f t="shared" si="212"/>
        <v>#VALUE!</v>
      </c>
      <c r="BR438" s="63">
        <f t="shared" si="213"/>
        <v>1</v>
      </c>
      <c r="BS438" s="64">
        <f t="shared" si="221"/>
        <v>1</v>
      </c>
      <c r="BT438" s="60">
        <f t="shared" si="214"/>
        <v>84685.709681005639</v>
      </c>
    </row>
    <row r="439" spans="1:72" ht="13.5" x14ac:dyDescent="0.15">
      <c r="A439" s="22"/>
      <c r="B439" s="541"/>
      <c r="C439" s="497">
        <v>419</v>
      </c>
      <c r="D439" s="498"/>
      <c r="E439" s="499">
        <f t="shared" si="225"/>
        <v>84685.709681005639</v>
      </c>
      <c r="F439" s="471"/>
      <c r="G439" s="471"/>
      <c r="H439" s="472"/>
      <c r="I439" s="470">
        <f t="shared" si="215"/>
        <v>84544.743064271388</v>
      </c>
      <c r="J439" s="471"/>
      <c r="K439" s="471"/>
      <c r="L439" s="472"/>
      <c r="M439" s="473">
        <f t="shared" si="216"/>
        <v>140.96661673424572</v>
      </c>
      <c r="N439" s="473"/>
      <c r="O439" s="473"/>
      <c r="P439" s="474"/>
      <c r="Q439" s="47">
        <f t="shared" si="217"/>
        <v>84615.197016823469</v>
      </c>
      <c r="R439" s="470"/>
      <c r="S439" s="475"/>
      <c r="T439" s="475"/>
      <c r="U439" s="476"/>
      <c r="V439" s="470"/>
      <c r="W439" s="475"/>
      <c r="X439" s="475"/>
      <c r="Y439" s="476"/>
      <c r="Z439" s="470"/>
      <c r="AA439" s="475"/>
      <c r="AB439" s="475"/>
      <c r="AC439" s="476"/>
      <c r="AD439" s="117">
        <f t="shared" si="223"/>
        <v>0</v>
      </c>
      <c r="AE439" s="477">
        <f t="shared" si="222"/>
        <v>5567927.5533582028</v>
      </c>
      <c r="AF439" s="478"/>
      <c r="AG439" s="478"/>
      <c r="AH439" s="479"/>
      <c r="AI439" s="474">
        <f t="shared" si="202"/>
        <v>84615.197016823469</v>
      </c>
      <c r="AJ439" s="480"/>
      <c r="AK439" s="480"/>
      <c r="AL439" s="480"/>
      <c r="AM439" s="481"/>
      <c r="AN439" s="482">
        <f t="shared" si="203"/>
        <v>1</v>
      </c>
      <c r="AO439" s="483"/>
      <c r="AP439" s="484"/>
      <c r="AQ439" s="26"/>
      <c r="AR439" s="26"/>
      <c r="AS439" s="26"/>
      <c r="AT439" s="469"/>
      <c r="AU439" s="469"/>
      <c r="AV439" s="469"/>
      <c r="AW439" s="469"/>
      <c r="AX439" s="27"/>
      <c r="AY439" s="27">
        <f t="shared" si="204"/>
        <v>0</v>
      </c>
      <c r="AZ439" s="27">
        <f t="shared" si="218"/>
        <v>0</v>
      </c>
      <c r="BA439" s="27">
        <f t="shared" si="219"/>
        <v>0</v>
      </c>
      <c r="BB439" s="27">
        <f t="shared" si="205"/>
        <v>0</v>
      </c>
      <c r="BC439" s="27">
        <f t="shared" si="206"/>
        <v>0</v>
      </c>
      <c r="BD439" s="27">
        <f t="shared" si="207"/>
        <v>84544.743064271388</v>
      </c>
      <c r="BE439" s="27">
        <f t="shared" si="208"/>
        <v>140.96661673424572</v>
      </c>
      <c r="BF439" s="27">
        <f t="shared" si="209"/>
        <v>0</v>
      </c>
      <c r="BG439" s="27"/>
      <c r="BH439" s="27"/>
      <c r="BI439" s="65">
        <f>BI435</f>
        <v>1</v>
      </c>
      <c r="BJ439" s="66">
        <f>BJ435</f>
        <v>0.95</v>
      </c>
      <c r="BK439" s="59">
        <f>BK435</f>
        <v>1.1000000000000001</v>
      </c>
      <c r="BL439" s="66">
        <f>BL435</f>
        <v>1.27</v>
      </c>
      <c r="BM439" s="67">
        <f>BM435</f>
        <v>1.27</v>
      </c>
      <c r="BN439" s="61"/>
      <c r="BO439" s="61" t="str">
        <f t="shared" si="220"/>
        <v xml:space="preserve"> </v>
      </c>
      <c r="BP439" s="62" t="str">
        <f t="shared" si="211"/>
        <v xml:space="preserve"> </v>
      </c>
      <c r="BQ439" s="62" t="e">
        <f t="shared" si="212"/>
        <v>#VALUE!</v>
      </c>
      <c r="BR439" s="63">
        <f t="shared" si="213"/>
        <v>1</v>
      </c>
      <c r="BS439" s="64">
        <f t="shared" si="221"/>
        <v>1</v>
      </c>
      <c r="BT439" s="60">
        <f t="shared" si="214"/>
        <v>84685.709681005639</v>
      </c>
    </row>
    <row r="440" spans="1:72" ht="14.25" thickBot="1" x14ac:dyDescent="0.2">
      <c r="A440" s="22"/>
      <c r="B440" s="542"/>
      <c r="C440" s="488">
        <v>420</v>
      </c>
      <c r="D440" s="489"/>
      <c r="E440" s="490">
        <f t="shared" si="225"/>
        <v>84685.709681004155</v>
      </c>
      <c r="F440" s="491"/>
      <c r="G440" s="491"/>
      <c r="H440" s="492"/>
      <c r="I440" s="493">
        <f t="shared" si="215"/>
        <v>84615.197016823469</v>
      </c>
      <c r="J440" s="491"/>
      <c r="K440" s="491"/>
      <c r="L440" s="492"/>
      <c r="M440" s="494">
        <f t="shared" si="216"/>
        <v>70.51266418068623</v>
      </c>
      <c r="N440" s="494"/>
      <c r="O440" s="494"/>
      <c r="P440" s="494"/>
      <c r="Q440" s="54">
        <f t="shared" si="217"/>
        <v>0</v>
      </c>
      <c r="R440" s="493">
        <f>IF((AD434-V434)&lt;0,AD434+Z440,IF(AD434-V434&lt;V434,AD434+Z440,R434))</f>
        <v>0</v>
      </c>
      <c r="S440" s="495"/>
      <c r="T440" s="495"/>
      <c r="U440" s="496"/>
      <c r="V440" s="493">
        <f>IF((AD434-V434)&lt;0,AD434,IF((AD434-V434)&gt;=0,R440-Z440))</f>
        <v>0</v>
      </c>
      <c r="W440" s="495"/>
      <c r="X440" s="495"/>
      <c r="Y440" s="496"/>
      <c r="Z440" s="493">
        <f>IF(AD434&gt;0,AD434*AN440/100/2,0)</f>
        <v>0</v>
      </c>
      <c r="AA440" s="495"/>
      <c r="AB440" s="495"/>
      <c r="AC440" s="496"/>
      <c r="AD440" s="124">
        <f t="shared" si="223"/>
        <v>0</v>
      </c>
      <c r="AE440" s="504">
        <f t="shared" si="222"/>
        <v>5567998.066022383</v>
      </c>
      <c r="AF440" s="500"/>
      <c r="AG440" s="500"/>
      <c r="AH440" s="505"/>
      <c r="AI440" s="506">
        <f t="shared" si="202"/>
        <v>0</v>
      </c>
      <c r="AJ440" s="507"/>
      <c r="AK440" s="507"/>
      <c r="AL440" s="507"/>
      <c r="AM440" s="508"/>
      <c r="AN440" s="501">
        <f t="shared" si="203"/>
        <v>1</v>
      </c>
      <c r="AO440" s="502"/>
      <c r="AP440" s="503"/>
      <c r="AQ440" s="55"/>
      <c r="AR440" s="55"/>
      <c r="AS440" s="55"/>
      <c r="AT440" s="500"/>
      <c r="AU440" s="500"/>
      <c r="AV440" s="500"/>
      <c r="AW440" s="500"/>
      <c r="AX440" s="56"/>
      <c r="AY440" s="56">
        <f t="shared" si="204"/>
        <v>0</v>
      </c>
      <c r="AZ440" s="56">
        <f t="shared" si="218"/>
        <v>0</v>
      </c>
      <c r="BA440" s="56">
        <f t="shared" si="219"/>
        <v>0</v>
      </c>
      <c r="BB440" s="56">
        <f t="shared" si="205"/>
        <v>0</v>
      </c>
      <c r="BC440" s="56">
        <f t="shared" si="206"/>
        <v>0</v>
      </c>
      <c r="BD440" s="56">
        <f t="shared" si="207"/>
        <v>84615.197016823469</v>
      </c>
      <c r="BE440" s="56">
        <f t="shared" si="208"/>
        <v>70.51266418068623</v>
      </c>
      <c r="BF440" s="56">
        <f t="shared" si="209"/>
        <v>0</v>
      </c>
      <c r="BG440" s="56"/>
      <c r="BH440" s="56"/>
      <c r="BI440" s="68">
        <f>BI435</f>
        <v>1</v>
      </c>
      <c r="BJ440" s="69">
        <f>BJ435</f>
        <v>0.95</v>
      </c>
      <c r="BK440" s="70">
        <f>BK435</f>
        <v>1.1000000000000001</v>
      </c>
      <c r="BL440" s="69">
        <f>BL435</f>
        <v>1.27</v>
      </c>
      <c r="BM440" s="71">
        <f>BM435</f>
        <v>1.27</v>
      </c>
      <c r="BN440" s="61"/>
      <c r="BO440" s="61" t="str">
        <f t="shared" si="220"/>
        <v xml:space="preserve"> </v>
      </c>
      <c r="BP440" s="62" t="str">
        <f t="shared" si="211"/>
        <v xml:space="preserve"> </v>
      </c>
      <c r="BQ440" s="62" t="e">
        <f t="shared" si="212"/>
        <v>#VALUE!</v>
      </c>
      <c r="BR440" s="63">
        <f t="shared" si="213"/>
        <v>1</v>
      </c>
      <c r="BS440" s="64">
        <f t="shared" si="221"/>
        <v>1</v>
      </c>
      <c r="BT440" s="60">
        <f t="shared" si="214"/>
        <v>84685.709681004155</v>
      </c>
    </row>
    <row r="441" spans="1:72" ht="13.5" customHeight="1" x14ac:dyDescent="0.15"/>
    <row r="442" spans="1:72" ht="13.5" customHeight="1" x14ac:dyDescent="0.15"/>
    <row r="443" spans="1:72" ht="13.5" customHeight="1" x14ac:dyDescent="0.15"/>
  </sheetData>
  <mergeCells count="4756">
    <mergeCell ref="BL14:BM14"/>
    <mergeCell ref="BL15:BM15"/>
    <mergeCell ref="BL13:BM13"/>
    <mergeCell ref="BJ13:BK13"/>
    <mergeCell ref="BL16:BM16"/>
    <mergeCell ref="AN18:AP20"/>
    <mergeCell ref="V1:X1"/>
    <mergeCell ref="B7:H7"/>
    <mergeCell ref="I7:M7"/>
    <mergeCell ref="B6:H6"/>
    <mergeCell ref="I6:M6"/>
    <mergeCell ref="BN18:BQ18"/>
    <mergeCell ref="B19:B20"/>
    <mergeCell ref="C19:D20"/>
    <mergeCell ref="E19:Q19"/>
    <mergeCell ref="R19:AD19"/>
    <mergeCell ref="AE19:AH20"/>
    <mergeCell ref="AI19:AM20"/>
    <mergeCell ref="AT19:AW19"/>
    <mergeCell ref="BN19:BQ19"/>
    <mergeCell ref="E20:H20"/>
    <mergeCell ref="I20:L20"/>
    <mergeCell ref="M20:P20"/>
    <mergeCell ref="R20:U20"/>
    <mergeCell ref="P6:V6"/>
    <mergeCell ref="V20:Y20"/>
    <mergeCell ref="Z20:AC20"/>
    <mergeCell ref="AT20:AW20"/>
    <mergeCell ref="AE7:AJ7"/>
    <mergeCell ref="BM18:BM19"/>
    <mergeCell ref="BI18:BI19"/>
    <mergeCell ref="BJ18:BJ19"/>
    <mergeCell ref="BJ8:BK8"/>
    <mergeCell ref="BJ9:BK9"/>
    <mergeCell ref="BJ10:BK10"/>
    <mergeCell ref="BK18:BK19"/>
    <mergeCell ref="BL18:BL19"/>
    <mergeCell ref="B21:B32"/>
    <mergeCell ref="C21:D21"/>
    <mergeCell ref="E21:H21"/>
    <mergeCell ref="I21:L21"/>
    <mergeCell ref="M21:P21"/>
    <mergeCell ref="R21:U21"/>
    <mergeCell ref="V21:Y21"/>
    <mergeCell ref="Z21:AC21"/>
    <mergeCell ref="AE21:AH21"/>
    <mergeCell ref="AI21:AM21"/>
    <mergeCell ref="AN21:AP21"/>
    <mergeCell ref="AT21:AW21"/>
    <mergeCell ref="AT24:AW24"/>
    <mergeCell ref="C25:D25"/>
    <mergeCell ref="E25:H25"/>
    <mergeCell ref="I25:L25"/>
    <mergeCell ref="M25:P25"/>
    <mergeCell ref="R25:U25"/>
    <mergeCell ref="V25:Y25"/>
    <mergeCell ref="Z25:AC25"/>
    <mergeCell ref="AE25:AH25"/>
    <mergeCell ref="AI25:AM25"/>
    <mergeCell ref="AN25:AP25"/>
    <mergeCell ref="AT25:AW25"/>
    <mergeCell ref="V24:Y24"/>
    <mergeCell ref="Z24:AC24"/>
    <mergeCell ref="C22:D22"/>
    <mergeCell ref="E22:H22"/>
    <mergeCell ref="I22:L22"/>
    <mergeCell ref="M22:P22"/>
    <mergeCell ref="AN22:AP22"/>
    <mergeCell ref="AT22:AW22"/>
    <mergeCell ref="C23:D23"/>
    <mergeCell ref="E23:H23"/>
    <mergeCell ref="I23:L23"/>
    <mergeCell ref="M23:P23"/>
    <mergeCell ref="R23:U23"/>
    <mergeCell ref="V23:Y23"/>
    <mergeCell ref="Z23:AC23"/>
    <mergeCell ref="AE23:AH23"/>
    <mergeCell ref="AI23:AM23"/>
    <mergeCell ref="AN23:AP23"/>
    <mergeCell ref="AT23:AW23"/>
    <mergeCell ref="R22:U22"/>
    <mergeCell ref="V22:Y22"/>
    <mergeCell ref="Z22:AC22"/>
    <mergeCell ref="AE22:AH22"/>
    <mergeCell ref="AI22:AM22"/>
    <mergeCell ref="E24:H24"/>
    <mergeCell ref="I24:L24"/>
    <mergeCell ref="M24:P24"/>
    <mergeCell ref="R24:U24"/>
    <mergeCell ref="AE24:AH24"/>
    <mergeCell ref="AI24:AM24"/>
    <mergeCell ref="AN24:AP24"/>
    <mergeCell ref="C24:D24"/>
    <mergeCell ref="AT26:AW26"/>
    <mergeCell ref="C27:D27"/>
    <mergeCell ref="E27:H27"/>
    <mergeCell ref="I27:L27"/>
    <mergeCell ref="M27:P27"/>
    <mergeCell ref="R27:U27"/>
    <mergeCell ref="V27:Y27"/>
    <mergeCell ref="Z27:AC27"/>
    <mergeCell ref="AE27:AH27"/>
    <mergeCell ref="AI27:AM27"/>
    <mergeCell ref="AN27:AP27"/>
    <mergeCell ref="AT27:AW27"/>
    <mergeCell ref="V26:Y26"/>
    <mergeCell ref="Z26:AC26"/>
    <mergeCell ref="AE26:AH26"/>
    <mergeCell ref="AI26:AM26"/>
    <mergeCell ref="AN26:AP26"/>
    <mergeCell ref="C26:D26"/>
    <mergeCell ref="E26:H26"/>
    <mergeCell ref="I26:L26"/>
    <mergeCell ref="M26:P26"/>
    <mergeCell ref="R26:U26"/>
    <mergeCell ref="AT28:AW28"/>
    <mergeCell ref="C29:D29"/>
    <mergeCell ref="E29:H29"/>
    <mergeCell ref="I29:L29"/>
    <mergeCell ref="M29:P29"/>
    <mergeCell ref="R29:U29"/>
    <mergeCell ref="V29:Y29"/>
    <mergeCell ref="Z29:AC29"/>
    <mergeCell ref="AE29:AH29"/>
    <mergeCell ref="AI29:AM29"/>
    <mergeCell ref="AN29:AP29"/>
    <mergeCell ref="AT29:AW29"/>
    <mergeCell ref="V28:Y28"/>
    <mergeCell ref="Z28:AC28"/>
    <mergeCell ref="AE28:AH28"/>
    <mergeCell ref="AI28:AM28"/>
    <mergeCell ref="AN28:AP28"/>
    <mergeCell ref="C28:D28"/>
    <mergeCell ref="E28:H28"/>
    <mergeCell ref="I28:L28"/>
    <mergeCell ref="M28:P28"/>
    <mergeCell ref="R28:U28"/>
    <mergeCell ref="AT30:AW30"/>
    <mergeCell ref="C31:D31"/>
    <mergeCell ref="E31:H31"/>
    <mergeCell ref="I31:L31"/>
    <mergeCell ref="M31:P31"/>
    <mergeCell ref="R31:U31"/>
    <mergeCell ref="V31:Y31"/>
    <mergeCell ref="Z31:AC31"/>
    <mergeCell ref="AE31:AH31"/>
    <mergeCell ref="AI31:AM31"/>
    <mergeCell ref="AN31:AP31"/>
    <mergeCell ref="AT31:AW31"/>
    <mergeCell ref="V30:Y30"/>
    <mergeCell ref="Z30:AC30"/>
    <mergeCell ref="AE30:AH30"/>
    <mergeCell ref="AI30:AM30"/>
    <mergeCell ref="AN30:AP30"/>
    <mergeCell ref="C30:D30"/>
    <mergeCell ref="E30:H30"/>
    <mergeCell ref="I30:L30"/>
    <mergeCell ref="M30:P30"/>
    <mergeCell ref="R30:U30"/>
    <mergeCell ref="AT32:AW32"/>
    <mergeCell ref="B33:B44"/>
    <mergeCell ref="C33:D33"/>
    <mergeCell ref="E33:H33"/>
    <mergeCell ref="I33:L33"/>
    <mergeCell ref="M33:P33"/>
    <mergeCell ref="R33:U33"/>
    <mergeCell ref="V33:Y33"/>
    <mergeCell ref="Z33:AC33"/>
    <mergeCell ref="AE33:AH33"/>
    <mergeCell ref="AI33:AM33"/>
    <mergeCell ref="AN33:AP33"/>
    <mergeCell ref="AT33:AW33"/>
    <mergeCell ref="C34:D34"/>
    <mergeCell ref="E34:H34"/>
    <mergeCell ref="I34:L34"/>
    <mergeCell ref="V32:Y32"/>
    <mergeCell ref="Z32:AC32"/>
    <mergeCell ref="AE32:AH32"/>
    <mergeCell ref="AI32:AM32"/>
    <mergeCell ref="AN32:AP32"/>
    <mergeCell ref="C32:D32"/>
    <mergeCell ref="E32:H32"/>
    <mergeCell ref="I32:L32"/>
    <mergeCell ref="M32:P32"/>
    <mergeCell ref="R32:U32"/>
    <mergeCell ref="AI34:AM34"/>
    <mergeCell ref="AN34:AP34"/>
    <mergeCell ref="AT34:AW34"/>
    <mergeCell ref="C35:D35"/>
    <mergeCell ref="E35:H35"/>
    <mergeCell ref="I35:L35"/>
    <mergeCell ref="M35:P35"/>
    <mergeCell ref="R35:U35"/>
    <mergeCell ref="V35:Y35"/>
    <mergeCell ref="Z35:AC35"/>
    <mergeCell ref="AE35:AH35"/>
    <mergeCell ref="AI35:AM35"/>
    <mergeCell ref="AN35:AP35"/>
    <mergeCell ref="AT35:AW35"/>
    <mergeCell ref="M34:P34"/>
    <mergeCell ref="R34:U34"/>
    <mergeCell ref="V34:Y34"/>
    <mergeCell ref="Z34:AC34"/>
    <mergeCell ref="AE34:AH34"/>
    <mergeCell ref="AT36:AW36"/>
    <mergeCell ref="C37:D37"/>
    <mergeCell ref="E37:H37"/>
    <mergeCell ref="I37:L37"/>
    <mergeCell ref="M37:P37"/>
    <mergeCell ref="R37:U37"/>
    <mergeCell ref="V37:Y37"/>
    <mergeCell ref="Z37:AC37"/>
    <mergeCell ref="AE37:AH37"/>
    <mergeCell ref="AI37:AM37"/>
    <mergeCell ref="AN37:AP37"/>
    <mergeCell ref="AT37:AW37"/>
    <mergeCell ref="V36:Y36"/>
    <mergeCell ref="Z36:AC36"/>
    <mergeCell ref="AE36:AH36"/>
    <mergeCell ref="AI36:AM36"/>
    <mergeCell ref="AN36:AP36"/>
    <mergeCell ref="C36:D36"/>
    <mergeCell ref="E36:H36"/>
    <mergeCell ref="I36:L36"/>
    <mergeCell ref="M36:P36"/>
    <mergeCell ref="R36:U36"/>
    <mergeCell ref="AT38:AW38"/>
    <mergeCell ref="C39:D39"/>
    <mergeCell ref="E39:H39"/>
    <mergeCell ref="I39:L39"/>
    <mergeCell ref="M39:P39"/>
    <mergeCell ref="R39:U39"/>
    <mergeCell ref="V39:Y39"/>
    <mergeCell ref="Z39:AC39"/>
    <mergeCell ref="AE39:AH39"/>
    <mergeCell ref="AI39:AM39"/>
    <mergeCell ref="AN39:AP39"/>
    <mergeCell ref="AT39:AW39"/>
    <mergeCell ref="V38:Y38"/>
    <mergeCell ref="Z38:AC38"/>
    <mergeCell ref="AE38:AH38"/>
    <mergeCell ref="AI38:AM38"/>
    <mergeCell ref="AN38:AP38"/>
    <mergeCell ref="C38:D38"/>
    <mergeCell ref="E38:H38"/>
    <mergeCell ref="I38:L38"/>
    <mergeCell ref="M38:P38"/>
    <mergeCell ref="R38:U38"/>
    <mergeCell ref="AT40:AW40"/>
    <mergeCell ref="C41:D41"/>
    <mergeCell ref="E41:H41"/>
    <mergeCell ref="I41:L41"/>
    <mergeCell ref="M41:P41"/>
    <mergeCell ref="R41:U41"/>
    <mergeCell ref="V41:Y41"/>
    <mergeCell ref="Z41:AC41"/>
    <mergeCell ref="AE41:AH41"/>
    <mergeCell ref="AI41:AM41"/>
    <mergeCell ref="AN41:AP41"/>
    <mergeCell ref="AT41:AW41"/>
    <mergeCell ref="V40:Y40"/>
    <mergeCell ref="Z40:AC40"/>
    <mergeCell ref="AE40:AH40"/>
    <mergeCell ref="AI40:AM40"/>
    <mergeCell ref="AN40:AP40"/>
    <mergeCell ref="C40:D40"/>
    <mergeCell ref="E40:H40"/>
    <mergeCell ref="I40:L40"/>
    <mergeCell ref="M40:P40"/>
    <mergeCell ref="R40:U40"/>
    <mergeCell ref="AT42:AW42"/>
    <mergeCell ref="C43:D43"/>
    <mergeCell ref="E43:H43"/>
    <mergeCell ref="I43:L43"/>
    <mergeCell ref="M43:P43"/>
    <mergeCell ref="R43:U43"/>
    <mergeCell ref="V43:Y43"/>
    <mergeCell ref="Z43:AC43"/>
    <mergeCell ref="AE43:AH43"/>
    <mergeCell ref="AI43:AM43"/>
    <mergeCell ref="AN43:AP43"/>
    <mergeCell ref="AT43:AW43"/>
    <mergeCell ref="V42:Y42"/>
    <mergeCell ref="Z42:AC42"/>
    <mergeCell ref="AE42:AH42"/>
    <mergeCell ref="AI42:AM42"/>
    <mergeCell ref="AN42:AP42"/>
    <mergeCell ref="C42:D42"/>
    <mergeCell ref="E42:H42"/>
    <mergeCell ref="I42:L42"/>
    <mergeCell ref="M42:P42"/>
    <mergeCell ref="R42:U42"/>
    <mergeCell ref="AT44:AW44"/>
    <mergeCell ref="B45:B56"/>
    <mergeCell ref="C45:D45"/>
    <mergeCell ref="E45:H45"/>
    <mergeCell ref="I45:L45"/>
    <mergeCell ref="M45:P45"/>
    <mergeCell ref="R45:U45"/>
    <mergeCell ref="V45:Y45"/>
    <mergeCell ref="Z45:AC45"/>
    <mergeCell ref="AE45:AH45"/>
    <mergeCell ref="AI45:AM45"/>
    <mergeCell ref="AN45:AP45"/>
    <mergeCell ref="AT45:AW45"/>
    <mergeCell ref="C46:D46"/>
    <mergeCell ref="E46:H46"/>
    <mergeCell ref="I46:L46"/>
    <mergeCell ref="V44:Y44"/>
    <mergeCell ref="Z44:AC44"/>
    <mergeCell ref="AE44:AH44"/>
    <mergeCell ref="AI44:AM44"/>
    <mergeCell ref="AN44:AP44"/>
    <mergeCell ref="C44:D44"/>
    <mergeCell ref="E44:H44"/>
    <mergeCell ref="I44:L44"/>
    <mergeCell ref="M44:P44"/>
    <mergeCell ref="R44:U44"/>
    <mergeCell ref="AI46:AM46"/>
    <mergeCell ref="AN46:AP46"/>
    <mergeCell ref="AT46:AW46"/>
    <mergeCell ref="C47:D47"/>
    <mergeCell ref="E47:H47"/>
    <mergeCell ref="I47:L47"/>
    <mergeCell ref="M47:P47"/>
    <mergeCell ref="R47:U47"/>
    <mergeCell ref="V47:Y47"/>
    <mergeCell ref="Z47:AC47"/>
    <mergeCell ref="AE47:AH47"/>
    <mergeCell ref="AI47:AM47"/>
    <mergeCell ref="AN47:AP47"/>
    <mergeCell ref="AT47:AW47"/>
    <mergeCell ref="M46:P46"/>
    <mergeCell ref="R46:U46"/>
    <mergeCell ref="V46:Y46"/>
    <mergeCell ref="Z46:AC46"/>
    <mergeCell ref="AE46:AH46"/>
    <mergeCell ref="AT48:AW48"/>
    <mergeCell ref="C49:D49"/>
    <mergeCell ref="E49:H49"/>
    <mergeCell ref="I49:L49"/>
    <mergeCell ref="M49:P49"/>
    <mergeCell ref="R49:U49"/>
    <mergeCell ref="V49:Y49"/>
    <mergeCell ref="Z49:AC49"/>
    <mergeCell ref="AE49:AH49"/>
    <mergeCell ref="AI49:AM49"/>
    <mergeCell ref="AN49:AP49"/>
    <mergeCell ref="AT49:AW49"/>
    <mergeCell ref="V48:Y48"/>
    <mergeCell ref="Z48:AC48"/>
    <mergeCell ref="AE48:AH48"/>
    <mergeCell ref="AI48:AM48"/>
    <mergeCell ref="AN48:AP48"/>
    <mergeCell ref="C48:D48"/>
    <mergeCell ref="E48:H48"/>
    <mergeCell ref="I48:L48"/>
    <mergeCell ref="M48:P48"/>
    <mergeCell ref="R48:U48"/>
    <mergeCell ref="AT50:AW50"/>
    <mergeCell ref="C51:D51"/>
    <mergeCell ref="E51:H51"/>
    <mergeCell ref="I51:L51"/>
    <mergeCell ref="M51:P51"/>
    <mergeCell ref="R51:U51"/>
    <mergeCell ref="V51:Y51"/>
    <mergeCell ref="Z51:AC51"/>
    <mergeCell ref="AE51:AH51"/>
    <mergeCell ref="AI51:AM51"/>
    <mergeCell ref="AN51:AP51"/>
    <mergeCell ref="AT51:AW51"/>
    <mergeCell ref="V50:Y50"/>
    <mergeCell ref="Z50:AC50"/>
    <mergeCell ref="AE50:AH50"/>
    <mergeCell ref="AI50:AM50"/>
    <mergeCell ref="AN50:AP50"/>
    <mergeCell ref="C50:D50"/>
    <mergeCell ref="E50:H50"/>
    <mergeCell ref="I50:L50"/>
    <mergeCell ref="M50:P50"/>
    <mergeCell ref="R50:U50"/>
    <mergeCell ref="AT52:AW52"/>
    <mergeCell ref="C53:D53"/>
    <mergeCell ref="E53:H53"/>
    <mergeCell ref="I53:L53"/>
    <mergeCell ref="M53:P53"/>
    <mergeCell ref="R53:U53"/>
    <mergeCell ref="V53:Y53"/>
    <mergeCell ref="Z53:AC53"/>
    <mergeCell ref="AE53:AH53"/>
    <mergeCell ref="AI53:AM53"/>
    <mergeCell ref="AN53:AP53"/>
    <mergeCell ref="AT53:AW53"/>
    <mergeCell ref="V52:Y52"/>
    <mergeCell ref="Z52:AC52"/>
    <mergeCell ref="AE52:AH52"/>
    <mergeCell ref="AI52:AM52"/>
    <mergeCell ref="AN52:AP52"/>
    <mergeCell ref="C52:D52"/>
    <mergeCell ref="E52:H52"/>
    <mergeCell ref="I52:L52"/>
    <mergeCell ref="M52:P52"/>
    <mergeCell ref="R52:U52"/>
    <mergeCell ref="AT54:AW54"/>
    <mergeCell ref="C55:D55"/>
    <mergeCell ref="E55:H55"/>
    <mergeCell ref="I55:L55"/>
    <mergeCell ref="M55:P55"/>
    <mergeCell ref="R55:U55"/>
    <mergeCell ref="V55:Y55"/>
    <mergeCell ref="Z55:AC55"/>
    <mergeCell ref="AE55:AH55"/>
    <mergeCell ref="AI55:AM55"/>
    <mergeCell ref="AN55:AP55"/>
    <mergeCell ref="AT55:AW55"/>
    <mergeCell ref="V54:Y54"/>
    <mergeCell ref="Z54:AC54"/>
    <mergeCell ref="AE54:AH54"/>
    <mergeCell ref="AI54:AM54"/>
    <mergeCell ref="AN54:AP54"/>
    <mergeCell ref="C54:D54"/>
    <mergeCell ref="E54:H54"/>
    <mergeCell ref="I54:L54"/>
    <mergeCell ref="M54:P54"/>
    <mergeCell ref="R54:U54"/>
    <mergeCell ref="AT56:AW56"/>
    <mergeCell ref="B57:B68"/>
    <mergeCell ref="C57:D57"/>
    <mergeCell ref="E57:H57"/>
    <mergeCell ref="I57:L57"/>
    <mergeCell ref="M57:P57"/>
    <mergeCell ref="R57:U57"/>
    <mergeCell ref="V57:Y57"/>
    <mergeCell ref="Z57:AC57"/>
    <mergeCell ref="AE57:AH57"/>
    <mergeCell ref="AI57:AM57"/>
    <mergeCell ref="AN57:AP57"/>
    <mergeCell ref="AT57:AW57"/>
    <mergeCell ref="C58:D58"/>
    <mergeCell ref="E58:H58"/>
    <mergeCell ref="I58:L58"/>
    <mergeCell ref="V56:Y56"/>
    <mergeCell ref="Z56:AC56"/>
    <mergeCell ref="AE56:AH56"/>
    <mergeCell ref="AI56:AM56"/>
    <mergeCell ref="AN56:AP56"/>
    <mergeCell ref="C56:D56"/>
    <mergeCell ref="E56:H56"/>
    <mergeCell ref="I56:L56"/>
    <mergeCell ref="M56:P56"/>
    <mergeCell ref="R56:U56"/>
    <mergeCell ref="AI58:AM58"/>
    <mergeCell ref="AN58:AP58"/>
    <mergeCell ref="AT58:AW58"/>
    <mergeCell ref="C59:D59"/>
    <mergeCell ref="E59:H59"/>
    <mergeCell ref="I59:L59"/>
    <mergeCell ref="M59:P59"/>
    <mergeCell ref="R59:U59"/>
    <mergeCell ref="V59:Y59"/>
    <mergeCell ref="Z59:AC59"/>
    <mergeCell ref="AE59:AH59"/>
    <mergeCell ref="AI59:AM59"/>
    <mergeCell ref="AN59:AP59"/>
    <mergeCell ref="AT59:AW59"/>
    <mergeCell ref="M58:P58"/>
    <mergeCell ref="R58:U58"/>
    <mergeCell ref="V58:Y58"/>
    <mergeCell ref="Z58:AC58"/>
    <mergeCell ref="AE58:AH58"/>
    <mergeCell ref="AT60:AW60"/>
    <mergeCell ref="C61:D61"/>
    <mergeCell ref="E61:H61"/>
    <mergeCell ref="I61:L61"/>
    <mergeCell ref="M61:P61"/>
    <mergeCell ref="R61:U61"/>
    <mergeCell ref="V61:Y61"/>
    <mergeCell ref="Z61:AC61"/>
    <mergeCell ref="AE61:AH61"/>
    <mergeCell ref="AI61:AM61"/>
    <mergeCell ref="AN61:AP61"/>
    <mergeCell ref="AT61:AW61"/>
    <mergeCell ref="V60:Y60"/>
    <mergeCell ref="Z60:AC60"/>
    <mergeCell ref="AE60:AH60"/>
    <mergeCell ref="AI60:AM60"/>
    <mergeCell ref="AN60:AP60"/>
    <mergeCell ref="C60:D60"/>
    <mergeCell ref="E60:H60"/>
    <mergeCell ref="I60:L60"/>
    <mergeCell ref="M60:P60"/>
    <mergeCell ref="R60:U60"/>
    <mergeCell ref="AT62:AW62"/>
    <mergeCell ref="C63:D63"/>
    <mergeCell ref="E63:H63"/>
    <mergeCell ref="I63:L63"/>
    <mergeCell ref="M63:P63"/>
    <mergeCell ref="R63:U63"/>
    <mergeCell ref="V63:Y63"/>
    <mergeCell ref="Z63:AC63"/>
    <mergeCell ref="AE63:AH63"/>
    <mergeCell ref="AI63:AM63"/>
    <mergeCell ref="AN63:AP63"/>
    <mergeCell ref="AT63:AW63"/>
    <mergeCell ref="V62:Y62"/>
    <mergeCell ref="Z62:AC62"/>
    <mergeCell ref="AE62:AH62"/>
    <mergeCell ref="AI62:AM62"/>
    <mergeCell ref="AN62:AP62"/>
    <mergeCell ref="C62:D62"/>
    <mergeCell ref="E62:H62"/>
    <mergeCell ref="I62:L62"/>
    <mergeCell ref="M62:P62"/>
    <mergeCell ref="R62:U62"/>
    <mergeCell ref="AT64:AW64"/>
    <mergeCell ref="C65:D65"/>
    <mergeCell ref="E65:H65"/>
    <mergeCell ref="I65:L65"/>
    <mergeCell ref="M65:P65"/>
    <mergeCell ref="R65:U65"/>
    <mergeCell ref="V65:Y65"/>
    <mergeCell ref="Z65:AC65"/>
    <mergeCell ref="AE65:AH65"/>
    <mergeCell ref="AI65:AM65"/>
    <mergeCell ref="AN65:AP65"/>
    <mergeCell ref="AT65:AW65"/>
    <mergeCell ref="V64:Y64"/>
    <mergeCell ref="Z64:AC64"/>
    <mergeCell ref="AE64:AH64"/>
    <mergeCell ref="AI64:AM64"/>
    <mergeCell ref="AN64:AP64"/>
    <mergeCell ref="C64:D64"/>
    <mergeCell ref="E64:H64"/>
    <mergeCell ref="I64:L64"/>
    <mergeCell ref="M64:P64"/>
    <mergeCell ref="R64:U64"/>
    <mergeCell ref="AT66:AW66"/>
    <mergeCell ref="C67:D67"/>
    <mergeCell ref="E67:H67"/>
    <mergeCell ref="I67:L67"/>
    <mergeCell ref="M67:P67"/>
    <mergeCell ref="R67:U67"/>
    <mergeCell ref="V67:Y67"/>
    <mergeCell ref="Z67:AC67"/>
    <mergeCell ref="AE67:AH67"/>
    <mergeCell ref="AI67:AM67"/>
    <mergeCell ref="AN67:AP67"/>
    <mergeCell ref="AT67:AW67"/>
    <mergeCell ref="V66:Y66"/>
    <mergeCell ref="Z66:AC66"/>
    <mergeCell ref="AE66:AH66"/>
    <mergeCell ref="AI66:AM66"/>
    <mergeCell ref="AN66:AP66"/>
    <mergeCell ref="C66:D66"/>
    <mergeCell ref="E66:H66"/>
    <mergeCell ref="I66:L66"/>
    <mergeCell ref="M66:P66"/>
    <mergeCell ref="R66:U66"/>
    <mergeCell ref="AT68:AW68"/>
    <mergeCell ref="B69:B80"/>
    <mergeCell ref="C69:D69"/>
    <mergeCell ref="E69:H69"/>
    <mergeCell ref="I69:L69"/>
    <mergeCell ref="M69:P69"/>
    <mergeCell ref="R69:U69"/>
    <mergeCell ref="V69:Y69"/>
    <mergeCell ref="Z69:AC69"/>
    <mergeCell ref="AE69:AH69"/>
    <mergeCell ref="AI69:AM69"/>
    <mergeCell ref="AN69:AP69"/>
    <mergeCell ref="AT69:AW69"/>
    <mergeCell ref="C70:D70"/>
    <mergeCell ref="E70:H70"/>
    <mergeCell ref="I70:L70"/>
    <mergeCell ref="V68:Y68"/>
    <mergeCell ref="Z68:AC68"/>
    <mergeCell ref="AE68:AH68"/>
    <mergeCell ref="AI68:AM68"/>
    <mergeCell ref="AN68:AP68"/>
    <mergeCell ref="C68:D68"/>
    <mergeCell ref="E68:H68"/>
    <mergeCell ref="I68:L68"/>
    <mergeCell ref="M68:P68"/>
    <mergeCell ref="R68:U68"/>
    <mergeCell ref="AI70:AM70"/>
    <mergeCell ref="AN70:AP70"/>
    <mergeCell ref="AT70:AW70"/>
    <mergeCell ref="C71:D71"/>
    <mergeCell ref="E71:H71"/>
    <mergeCell ref="I71:L71"/>
    <mergeCell ref="M71:P71"/>
    <mergeCell ref="R71:U71"/>
    <mergeCell ref="V71:Y71"/>
    <mergeCell ref="Z71:AC71"/>
    <mergeCell ref="AE71:AH71"/>
    <mergeCell ref="AI71:AM71"/>
    <mergeCell ref="AN71:AP71"/>
    <mergeCell ref="AT71:AW71"/>
    <mergeCell ref="M70:P70"/>
    <mergeCell ref="R70:U70"/>
    <mergeCell ref="V70:Y70"/>
    <mergeCell ref="Z70:AC70"/>
    <mergeCell ref="AE70:AH70"/>
    <mergeCell ref="AT72:AW72"/>
    <mergeCell ref="C73:D73"/>
    <mergeCell ref="E73:H73"/>
    <mergeCell ref="I73:L73"/>
    <mergeCell ref="M73:P73"/>
    <mergeCell ref="R73:U73"/>
    <mergeCell ref="V73:Y73"/>
    <mergeCell ref="Z73:AC73"/>
    <mergeCell ref="AE73:AH73"/>
    <mergeCell ref="AI73:AM73"/>
    <mergeCell ref="AN73:AP73"/>
    <mergeCell ref="AT73:AW73"/>
    <mergeCell ref="V72:Y72"/>
    <mergeCell ref="Z72:AC72"/>
    <mergeCell ref="AE72:AH72"/>
    <mergeCell ref="AI72:AM72"/>
    <mergeCell ref="AN72:AP72"/>
    <mergeCell ref="C72:D72"/>
    <mergeCell ref="E72:H72"/>
    <mergeCell ref="I72:L72"/>
    <mergeCell ref="M72:P72"/>
    <mergeCell ref="R72:U72"/>
    <mergeCell ref="AT74:AW74"/>
    <mergeCell ref="C75:D75"/>
    <mergeCell ref="E75:H75"/>
    <mergeCell ref="I75:L75"/>
    <mergeCell ref="M75:P75"/>
    <mergeCell ref="R75:U75"/>
    <mergeCell ref="V75:Y75"/>
    <mergeCell ref="Z75:AC75"/>
    <mergeCell ref="AE75:AH75"/>
    <mergeCell ref="AI75:AM75"/>
    <mergeCell ref="AN75:AP75"/>
    <mergeCell ref="AT75:AW75"/>
    <mergeCell ref="V74:Y74"/>
    <mergeCell ref="Z74:AC74"/>
    <mergeCell ref="AE74:AH74"/>
    <mergeCell ref="AI74:AM74"/>
    <mergeCell ref="AN74:AP74"/>
    <mergeCell ref="C74:D74"/>
    <mergeCell ref="E74:H74"/>
    <mergeCell ref="I74:L74"/>
    <mergeCell ref="M74:P74"/>
    <mergeCell ref="R74:U74"/>
    <mergeCell ref="AT76:AW76"/>
    <mergeCell ref="C77:D77"/>
    <mergeCell ref="E77:H77"/>
    <mergeCell ref="I77:L77"/>
    <mergeCell ref="M77:P77"/>
    <mergeCell ref="R77:U77"/>
    <mergeCell ref="V77:Y77"/>
    <mergeCell ref="Z77:AC77"/>
    <mergeCell ref="AE77:AH77"/>
    <mergeCell ref="AI77:AM77"/>
    <mergeCell ref="AN77:AP77"/>
    <mergeCell ref="AT77:AW77"/>
    <mergeCell ref="V76:Y76"/>
    <mergeCell ref="Z76:AC76"/>
    <mergeCell ref="AE76:AH76"/>
    <mergeCell ref="AI76:AM76"/>
    <mergeCell ref="AN76:AP76"/>
    <mergeCell ref="C76:D76"/>
    <mergeCell ref="E76:H76"/>
    <mergeCell ref="I76:L76"/>
    <mergeCell ref="M76:P76"/>
    <mergeCell ref="R76:U76"/>
    <mergeCell ref="AT78:AW78"/>
    <mergeCell ref="C79:D79"/>
    <mergeCell ref="E79:H79"/>
    <mergeCell ref="I79:L79"/>
    <mergeCell ref="M79:P79"/>
    <mergeCell ref="R79:U79"/>
    <mergeCell ref="V79:Y79"/>
    <mergeCell ref="Z79:AC79"/>
    <mergeCell ref="AE79:AH79"/>
    <mergeCell ref="AI79:AM79"/>
    <mergeCell ref="AN79:AP79"/>
    <mergeCell ref="AT79:AW79"/>
    <mergeCell ref="V78:Y78"/>
    <mergeCell ref="Z78:AC78"/>
    <mergeCell ref="AE78:AH78"/>
    <mergeCell ref="AI78:AM78"/>
    <mergeCell ref="AN78:AP78"/>
    <mergeCell ref="C78:D78"/>
    <mergeCell ref="E78:H78"/>
    <mergeCell ref="I78:L78"/>
    <mergeCell ref="M78:P78"/>
    <mergeCell ref="R78:U78"/>
    <mergeCell ref="AT80:AW80"/>
    <mergeCell ref="B81:B92"/>
    <mergeCell ref="C81:D81"/>
    <mergeCell ref="E81:H81"/>
    <mergeCell ref="I81:L81"/>
    <mergeCell ref="M81:P81"/>
    <mergeCell ref="R81:U81"/>
    <mergeCell ref="V81:Y81"/>
    <mergeCell ref="Z81:AC81"/>
    <mergeCell ref="AE81:AH81"/>
    <mergeCell ref="AI81:AM81"/>
    <mergeCell ref="AN81:AP81"/>
    <mergeCell ref="AT81:AW81"/>
    <mergeCell ref="C82:D82"/>
    <mergeCell ref="E82:H82"/>
    <mergeCell ref="I82:L82"/>
    <mergeCell ref="V80:Y80"/>
    <mergeCell ref="Z80:AC80"/>
    <mergeCell ref="AE80:AH80"/>
    <mergeCell ref="AI80:AM80"/>
    <mergeCell ref="AN80:AP80"/>
    <mergeCell ref="C80:D80"/>
    <mergeCell ref="E80:H80"/>
    <mergeCell ref="I80:L80"/>
    <mergeCell ref="M80:P80"/>
    <mergeCell ref="R80:U80"/>
    <mergeCell ref="AI82:AM82"/>
    <mergeCell ref="AN82:AP82"/>
    <mergeCell ref="AT82:AW82"/>
    <mergeCell ref="C83:D83"/>
    <mergeCell ref="E83:H83"/>
    <mergeCell ref="I83:L83"/>
    <mergeCell ref="M83:P83"/>
    <mergeCell ref="R83:U83"/>
    <mergeCell ref="V83:Y83"/>
    <mergeCell ref="Z83:AC83"/>
    <mergeCell ref="AE83:AH83"/>
    <mergeCell ref="AI83:AM83"/>
    <mergeCell ref="AN83:AP83"/>
    <mergeCell ref="AT83:AW83"/>
    <mergeCell ref="M82:P82"/>
    <mergeCell ref="R82:U82"/>
    <mergeCell ref="V82:Y82"/>
    <mergeCell ref="Z82:AC82"/>
    <mergeCell ref="AE82:AH82"/>
    <mergeCell ref="AT84:AW84"/>
    <mergeCell ref="C85:D85"/>
    <mergeCell ref="E85:H85"/>
    <mergeCell ref="I85:L85"/>
    <mergeCell ref="M85:P85"/>
    <mergeCell ref="R85:U85"/>
    <mergeCell ref="V85:Y85"/>
    <mergeCell ref="Z85:AC85"/>
    <mergeCell ref="AE85:AH85"/>
    <mergeCell ref="AI85:AM85"/>
    <mergeCell ref="AN85:AP85"/>
    <mergeCell ref="AT85:AW85"/>
    <mergeCell ref="V84:Y84"/>
    <mergeCell ref="Z84:AC84"/>
    <mergeCell ref="AE84:AH84"/>
    <mergeCell ref="AI84:AM84"/>
    <mergeCell ref="AN84:AP84"/>
    <mergeCell ref="C84:D84"/>
    <mergeCell ref="E84:H84"/>
    <mergeCell ref="I84:L84"/>
    <mergeCell ref="M84:P84"/>
    <mergeCell ref="R84:U84"/>
    <mergeCell ref="AT86:AW86"/>
    <mergeCell ref="C87:D87"/>
    <mergeCell ref="E87:H87"/>
    <mergeCell ref="I87:L87"/>
    <mergeCell ref="M87:P87"/>
    <mergeCell ref="R87:U87"/>
    <mergeCell ref="V87:Y87"/>
    <mergeCell ref="Z87:AC87"/>
    <mergeCell ref="AE87:AH87"/>
    <mergeCell ref="AI87:AM87"/>
    <mergeCell ref="AN87:AP87"/>
    <mergeCell ref="AT87:AW87"/>
    <mergeCell ref="V86:Y86"/>
    <mergeCell ref="Z86:AC86"/>
    <mergeCell ref="AE86:AH86"/>
    <mergeCell ref="AI86:AM86"/>
    <mergeCell ref="AN86:AP86"/>
    <mergeCell ref="C86:D86"/>
    <mergeCell ref="E86:H86"/>
    <mergeCell ref="I86:L86"/>
    <mergeCell ref="M86:P86"/>
    <mergeCell ref="R86:U86"/>
    <mergeCell ref="AT88:AW88"/>
    <mergeCell ref="C89:D89"/>
    <mergeCell ref="E89:H89"/>
    <mergeCell ref="I89:L89"/>
    <mergeCell ref="M89:P89"/>
    <mergeCell ref="R89:U89"/>
    <mergeCell ref="V89:Y89"/>
    <mergeCell ref="Z89:AC89"/>
    <mergeCell ref="AE89:AH89"/>
    <mergeCell ref="AI89:AM89"/>
    <mergeCell ref="AN89:AP89"/>
    <mergeCell ref="AT89:AW89"/>
    <mergeCell ref="V88:Y88"/>
    <mergeCell ref="Z88:AC88"/>
    <mergeCell ref="AE88:AH88"/>
    <mergeCell ref="AI88:AM88"/>
    <mergeCell ref="AN88:AP88"/>
    <mergeCell ref="C88:D88"/>
    <mergeCell ref="E88:H88"/>
    <mergeCell ref="I88:L88"/>
    <mergeCell ref="M88:P88"/>
    <mergeCell ref="R88:U88"/>
    <mergeCell ref="AT90:AW90"/>
    <mergeCell ref="C91:D91"/>
    <mergeCell ref="E91:H91"/>
    <mergeCell ref="I91:L91"/>
    <mergeCell ref="M91:P91"/>
    <mergeCell ref="R91:U91"/>
    <mergeCell ref="V91:Y91"/>
    <mergeCell ref="Z91:AC91"/>
    <mergeCell ref="AE91:AH91"/>
    <mergeCell ref="AI91:AM91"/>
    <mergeCell ref="AN91:AP91"/>
    <mergeCell ref="AT91:AW91"/>
    <mergeCell ref="V90:Y90"/>
    <mergeCell ref="Z90:AC90"/>
    <mergeCell ref="AE90:AH90"/>
    <mergeCell ref="AI90:AM90"/>
    <mergeCell ref="AN90:AP90"/>
    <mergeCell ref="C90:D90"/>
    <mergeCell ref="E90:H90"/>
    <mergeCell ref="I90:L90"/>
    <mergeCell ref="M90:P90"/>
    <mergeCell ref="R90:U90"/>
    <mergeCell ref="AT92:AW92"/>
    <mergeCell ref="B93:B104"/>
    <mergeCell ref="C93:D93"/>
    <mergeCell ref="E93:H93"/>
    <mergeCell ref="I93:L93"/>
    <mergeCell ref="M93:P93"/>
    <mergeCell ref="R93:U93"/>
    <mergeCell ref="V93:Y93"/>
    <mergeCell ref="Z93:AC93"/>
    <mergeCell ref="AE93:AH93"/>
    <mergeCell ref="AI93:AM93"/>
    <mergeCell ref="AN93:AP93"/>
    <mergeCell ref="AT93:AW93"/>
    <mergeCell ref="C94:D94"/>
    <mergeCell ref="E94:H94"/>
    <mergeCell ref="I94:L94"/>
    <mergeCell ref="V92:Y92"/>
    <mergeCell ref="Z92:AC92"/>
    <mergeCell ref="AE92:AH92"/>
    <mergeCell ref="AI92:AM92"/>
    <mergeCell ref="AN92:AP92"/>
    <mergeCell ref="C92:D92"/>
    <mergeCell ref="E92:H92"/>
    <mergeCell ref="I92:L92"/>
    <mergeCell ref="M92:P92"/>
    <mergeCell ref="R92:U92"/>
    <mergeCell ref="AI94:AM94"/>
    <mergeCell ref="AN94:AP94"/>
    <mergeCell ref="AT94:AW94"/>
    <mergeCell ref="C95:D95"/>
    <mergeCell ref="E95:H95"/>
    <mergeCell ref="I95:L95"/>
    <mergeCell ref="M95:P95"/>
    <mergeCell ref="R95:U95"/>
    <mergeCell ref="V95:Y95"/>
    <mergeCell ref="Z95:AC95"/>
    <mergeCell ref="AE95:AH95"/>
    <mergeCell ref="AI95:AM95"/>
    <mergeCell ref="AN95:AP95"/>
    <mergeCell ref="AT95:AW95"/>
    <mergeCell ref="M94:P94"/>
    <mergeCell ref="R94:U94"/>
    <mergeCell ref="V94:Y94"/>
    <mergeCell ref="Z94:AC94"/>
    <mergeCell ref="AE94:AH94"/>
    <mergeCell ref="AT96:AW96"/>
    <mergeCell ref="C97:D97"/>
    <mergeCell ref="E97:H97"/>
    <mergeCell ref="I97:L97"/>
    <mergeCell ref="M97:P97"/>
    <mergeCell ref="R97:U97"/>
    <mergeCell ref="V97:Y97"/>
    <mergeCell ref="Z97:AC97"/>
    <mergeCell ref="AE97:AH97"/>
    <mergeCell ref="AI97:AM97"/>
    <mergeCell ref="AN97:AP97"/>
    <mergeCell ref="AT97:AW97"/>
    <mergeCell ref="V96:Y96"/>
    <mergeCell ref="Z96:AC96"/>
    <mergeCell ref="AE96:AH96"/>
    <mergeCell ref="AI96:AM96"/>
    <mergeCell ref="AN96:AP96"/>
    <mergeCell ref="C96:D96"/>
    <mergeCell ref="E96:H96"/>
    <mergeCell ref="I96:L96"/>
    <mergeCell ref="M96:P96"/>
    <mergeCell ref="R96:U96"/>
    <mergeCell ref="AT98:AW98"/>
    <mergeCell ref="C99:D99"/>
    <mergeCell ref="E99:H99"/>
    <mergeCell ref="I99:L99"/>
    <mergeCell ref="M99:P99"/>
    <mergeCell ref="R99:U99"/>
    <mergeCell ref="V99:Y99"/>
    <mergeCell ref="Z99:AC99"/>
    <mergeCell ref="AE99:AH99"/>
    <mergeCell ref="AI99:AM99"/>
    <mergeCell ref="AN99:AP99"/>
    <mergeCell ref="AT99:AW99"/>
    <mergeCell ref="V98:Y98"/>
    <mergeCell ref="Z98:AC98"/>
    <mergeCell ref="AE98:AH98"/>
    <mergeCell ref="AI98:AM98"/>
    <mergeCell ref="AN98:AP98"/>
    <mergeCell ref="C98:D98"/>
    <mergeCell ref="E98:H98"/>
    <mergeCell ref="I98:L98"/>
    <mergeCell ref="M98:P98"/>
    <mergeCell ref="R98:U98"/>
    <mergeCell ref="AT100:AW100"/>
    <mergeCell ref="C101:D101"/>
    <mergeCell ref="E101:H101"/>
    <mergeCell ref="I101:L101"/>
    <mergeCell ref="M101:P101"/>
    <mergeCell ref="R101:U101"/>
    <mergeCell ref="V101:Y101"/>
    <mergeCell ref="Z101:AC101"/>
    <mergeCell ref="AE101:AH101"/>
    <mergeCell ref="AI101:AM101"/>
    <mergeCell ref="AN101:AP101"/>
    <mergeCell ref="AT101:AW101"/>
    <mergeCell ref="V100:Y100"/>
    <mergeCell ref="Z100:AC100"/>
    <mergeCell ref="AE100:AH100"/>
    <mergeCell ref="AI100:AM100"/>
    <mergeCell ref="AN100:AP100"/>
    <mergeCell ref="C100:D100"/>
    <mergeCell ref="E100:H100"/>
    <mergeCell ref="I100:L100"/>
    <mergeCell ref="M100:P100"/>
    <mergeCell ref="R100:U100"/>
    <mergeCell ref="AT102:AW102"/>
    <mergeCell ref="C103:D103"/>
    <mergeCell ref="E103:H103"/>
    <mergeCell ref="I103:L103"/>
    <mergeCell ref="M103:P103"/>
    <mergeCell ref="R103:U103"/>
    <mergeCell ref="V103:Y103"/>
    <mergeCell ref="Z103:AC103"/>
    <mergeCell ref="AE103:AH103"/>
    <mergeCell ref="AI103:AM103"/>
    <mergeCell ref="AN103:AP103"/>
    <mergeCell ref="AT103:AW103"/>
    <mergeCell ref="V102:Y102"/>
    <mergeCell ref="Z102:AC102"/>
    <mergeCell ref="AE102:AH102"/>
    <mergeCell ref="AI102:AM102"/>
    <mergeCell ref="AN102:AP102"/>
    <mergeCell ref="C102:D102"/>
    <mergeCell ref="E102:H102"/>
    <mergeCell ref="I102:L102"/>
    <mergeCell ref="M102:P102"/>
    <mergeCell ref="R102:U102"/>
    <mergeCell ref="AT104:AW104"/>
    <mergeCell ref="B105:B116"/>
    <mergeCell ref="C105:D105"/>
    <mergeCell ref="E105:H105"/>
    <mergeCell ref="I105:L105"/>
    <mergeCell ref="M105:P105"/>
    <mergeCell ref="R105:U105"/>
    <mergeCell ref="V105:Y105"/>
    <mergeCell ref="Z105:AC105"/>
    <mergeCell ref="AE105:AH105"/>
    <mergeCell ref="AI105:AM105"/>
    <mergeCell ref="AN105:AP105"/>
    <mergeCell ref="AT105:AW105"/>
    <mergeCell ref="C106:D106"/>
    <mergeCell ref="E106:H106"/>
    <mergeCell ref="I106:L106"/>
    <mergeCell ref="V104:Y104"/>
    <mergeCell ref="Z104:AC104"/>
    <mergeCell ref="AE104:AH104"/>
    <mergeCell ref="AI104:AM104"/>
    <mergeCell ref="AN104:AP104"/>
    <mergeCell ref="C104:D104"/>
    <mergeCell ref="E104:H104"/>
    <mergeCell ref="I104:L104"/>
    <mergeCell ref="M104:P104"/>
    <mergeCell ref="R104:U104"/>
    <mergeCell ref="AI106:AM106"/>
    <mergeCell ref="AN106:AP106"/>
    <mergeCell ref="AT106:AW106"/>
    <mergeCell ref="C107:D107"/>
    <mergeCell ref="E107:H107"/>
    <mergeCell ref="I107:L107"/>
    <mergeCell ref="M107:P107"/>
    <mergeCell ref="R107:U107"/>
    <mergeCell ref="V107:Y107"/>
    <mergeCell ref="Z107:AC107"/>
    <mergeCell ref="AE107:AH107"/>
    <mergeCell ref="AI107:AM107"/>
    <mergeCell ref="AN107:AP107"/>
    <mergeCell ref="AT107:AW107"/>
    <mergeCell ref="M106:P106"/>
    <mergeCell ref="R106:U106"/>
    <mergeCell ref="V106:Y106"/>
    <mergeCell ref="Z106:AC106"/>
    <mergeCell ref="AE106:AH106"/>
    <mergeCell ref="AT108:AW108"/>
    <mergeCell ref="C109:D109"/>
    <mergeCell ref="E109:H109"/>
    <mergeCell ref="I109:L109"/>
    <mergeCell ref="M109:P109"/>
    <mergeCell ref="R109:U109"/>
    <mergeCell ref="V109:Y109"/>
    <mergeCell ref="Z109:AC109"/>
    <mergeCell ref="AE109:AH109"/>
    <mergeCell ref="AI109:AM109"/>
    <mergeCell ref="AN109:AP109"/>
    <mergeCell ref="AT109:AW109"/>
    <mergeCell ref="V108:Y108"/>
    <mergeCell ref="Z108:AC108"/>
    <mergeCell ref="AE108:AH108"/>
    <mergeCell ref="AI108:AM108"/>
    <mergeCell ref="AN108:AP108"/>
    <mergeCell ref="C108:D108"/>
    <mergeCell ref="E108:H108"/>
    <mergeCell ref="I108:L108"/>
    <mergeCell ref="M108:P108"/>
    <mergeCell ref="R108:U108"/>
    <mergeCell ref="AT110:AW110"/>
    <mergeCell ref="C111:D111"/>
    <mergeCell ref="E111:H111"/>
    <mergeCell ref="I111:L111"/>
    <mergeCell ref="M111:P111"/>
    <mergeCell ref="R111:U111"/>
    <mergeCell ref="V111:Y111"/>
    <mergeCell ref="Z111:AC111"/>
    <mergeCell ref="AE111:AH111"/>
    <mergeCell ref="AI111:AM111"/>
    <mergeCell ref="AN111:AP111"/>
    <mergeCell ref="AT111:AW111"/>
    <mergeCell ref="V110:Y110"/>
    <mergeCell ref="Z110:AC110"/>
    <mergeCell ref="AE110:AH110"/>
    <mergeCell ref="AI110:AM110"/>
    <mergeCell ref="AN110:AP110"/>
    <mergeCell ref="C110:D110"/>
    <mergeCell ref="E110:H110"/>
    <mergeCell ref="I110:L110"/>
    <mergeCell ref="M110:P110"/>
    <mergeCell ref="R110:U110"/>
    <mergeCell ref="AT112:AW112"/>
    <mergeCell ref="C113:D113"/>
    <mergeCell ref="E113:H113"/>
    <mergeCell ref="I113:L113"/>
    <mergeCell ref="M113:P113"/>
    <mergeCell ref="R113:U113"/>
    <mergeCell ref="V113:Y113"/>
    <mergeCell ref="Z113:AC113"/>
    <mergeCell ref="AE113:AH113"/>
    <mergeCell ref="AI113:AM113"/>
    <mergeCell ref="AN113:AP113"/>
    <mergeCell ref="AT113:AW113"/>
    <mergeCell ref="V112:Y112"/>
    <mergeCell ref="Z112:AC112"/>
    <mergeCell ref="AE112:AH112"/>
    <mergeCell ref="AI112:AM112"/>
    <mergeCell ref="AN112:AP112"/>
    <mergeCell ref="C112:D112"/>
    <mergeCell ref="E112:H112"/>
    <mergeCell ref="I112:L112"/>
    <mergeCell ref="M112:P112"/>
    <mergeCell ref="R112:U112"/>
    <mergeCell ref="AT114:AW114"/>
    <mergeCell ref="C115:D115"/>
    <mergeCell ref="E115:H115"/>
    <mergeCell ref="I115:L115"/>
    <mergeCell ref="M115:P115"/>
    <mergeCell ref="R115:U115"/>
    <mergeCell ref="V115:Y115"/>
    <mergeCell ref="Z115:AC115"/>
    <mergeCell ref="AE115:AH115"/>
    <mergeCell ref="AI115:AM115"/>
    <mergeCell ref="AN115:AP115"/>
    <mergeCell ref="AT115:AW115"/>
    <mergeCell ref="V114:Y114"/>
    <mergeCell ref="Z114:AC114"/>
    <mergeCell ref="AE114:AH114"/>
    <mergeCell ref="AI114:AM114"/>
    <mergeCell ref="AN114:AP114"/>
    <mergeCell ref="C114:D114"/>
    <mergeCell ref="E114:H114"/>
    <mergeCell ref="I114:L114"/>
    <mergeCell ref="M114:P114"/>
    <mergeCell ref="R114:U114"/>
    <mergeCell ref="AT116:AW116"/>
    <mergeCell ref="B117:B128"/>
    <mergeCell ref="C117:D117"/>
    <mergeCell ref="E117:H117"/>
    <mergeCell ref="I117:L117"/>
    <mergeCell ref="M117:P117"/>
    <mergeCell ref="R117:U117"/>
    <mergeCell ref="V117:Y117"/>
    <mergeCell ref="Z117:AC117"/>
    <mergeCell ref="AE117:AH117"/>
    <mergeCell ref="AI117:AM117"/>
    <mergeCell ref="AN117:AP117"/>
    <mergeCell ref="AT117:AW117"/>
    <mergeCell ref="C118:D118"/>
    <mergeCell ref="E118:H118"/>
    <mergeCell ref="I118:L118"/>
    <mergeCell ref="V116:Y116"/>
    <mergeCell ref="Z116:AC116"/>
    <mergeCell ref="AE116:AH116"/>
    <mergeCell ref="AI116:AM116"/>
    <mergeCell ref="AN116:AP116"/>
    <mergeCell ref="C116:D116"/>
    <mergeCell ref="E116:H116"/>
    <mergeCell ref="I116:L116"/>
    <mergeCell ref="M116:P116"/>
    <mergeCell ref="R116:U116"/>
    <mergeCell ref="AI118:AM118"/>
    <mergeCell ref="AN118:AP118"/>
    <mergeCell ref="AT118:AW118"/>
    <mergeCell ref="C119:D119"/>
    <mergeCell ref="E119:H119"/>
    <mergeCell ref="I119:L119"/>
    <mergeCell ref="M119:P119"/>
    <mergeCell ref="R119:U119"/>
    <mergeCell ref="V119:Y119"/>
    <mergeCell ref="Z119:AC119"/>
    <mergeCell ref="AE119:AH119"/>
    <mergeCell ref="AI119:AM119"/>
    <mergeCell ref="AN119:AP119"/>
    <mergeCell ref="AT119:AW119"/>
    <mergeCell ref="M118:P118"/>
    <mergeCell ref="R118:U118"/>
    <mergeCell ref="V118:Y118"/>
    <mergeCell ref="Z118:AC118"/>
    <mergeCell ref="AE118:AH118"/>
    <mergeCell ref="AT120:AW120"/>
    <mergeCell ref="C121:D121"/>
    <mergeCell ref="E121:H121"/>
    <mergeCell ref="I121:L121"/>
    <mergeCell ref="M121:P121"/>
    <mergeCell ref="R121:U121"/>
    <mergeCell ref="V121:Y121"/>
    <mergeCell ref="Z121:AC121"/>
    <mergeCell ref="AE121:AH121"/>
    <mergeCell ref="AI121:AM121"/>
    <mergeCell ref="AN121:AP121"/>
    <mergeCell ref="AT121:AW121"/>
    <mergeCell ref="V120:Y120"/>
    <mergeCell ref="Z120:AC120"/>
    <mergeCell ref="AE120:AH120"/>
    <mergeCell ref="AI120:AM120"/>
    <mergeCell ref="AN120:AP120"/>
    <mergeCell ref="C120:D120"/>
    <mergeCell ref="E120:H120"/>
    <mergeCell ref="I120:L120"/>
    <mergeCell ref="M120:P120"/>
    <mergeCell ref="R120:U120"/>
    <mergeCell ref="AT122:AW122"/>
    <mergeCell ref="C123:D123"/>
    <mergeCell ref="E123:H123"/>
    <mergeCell ref="I123:L123"/>
    <mergeCell ref="M123:P123"/>
    <mergeCell ref="R123:U123"/>
    <mergeCell ref="V123:Y123"/>
    <mergeCell ref="Z123:AC123"/>
    <mergeCell ref="AE123:AH123"/>
    <mergeCell ref="AI123:AM123"/>
    <mergeCell ref="AN123:AP123"/>
    <mergeCell ref="AT123:AW123"/>
    <mergeCell ref="V122:Y122"/>
    <mergeCell ref="Z122:AC122"/>
    <mergeCell ref="AE122:AH122"/>
    <mergeCell ref="AI122:AM122"/>
    <mergeCell ref="AN122:AP122"/>
    <mergeCell ref="C122:D122"/>
    <mergeCell ref="E122:H122"/>
    <mergeCell ref="I122:L122"/>
    <mergeCell ref="M122:P122"/>
    <mergeCell ref="R122:U122"/>
    <mergeCell ref="AT124:AW124"/>
    <mergeCell ref="C125:D125"/>
    <mergeCell ref="E125:H125"/>
    <mergeCell ref="I125:L125"/>
    <mergeCell ref="M125:P125"/>
    <mergeCell ref="R125:U125"/>
    <mergeCell ref="V125:Y125"/>
    <mergeCell ref="Z125:AC125"/>
    <mergeCell ref="AE125:AH125"/>
    <mergeCell ref="AI125:AM125"/>
    <mergeCell ref="AN125:AP125"/>
    <mergeCell ref="AT125:AW125"/>
    <mergeCell ref="V124:Y124"/>
    <mergeCell ref="Z124:AC124"/>
    <mergeCell ref="AE124:AH124"/>
    <mergeCell ref="AI124:AM124"/>
    <mergeCell ref="AN124:AP124"/>
    <mergeCell ref="C124:D124"/>
    <mergeCell ref="E124:H124"/>
    <mergeCell ref="I124:L124"/>
    <mergeCell ref="M124:P124"/>
    <mergeCell ref="R124:U124"/>
    <mergeCell ref="AT126:AW126"/>
    <mergeCell ref="C127:D127"/>
    <mergeCell ref="E127:H127"/>
    <mergeCell ref="I127:L127"/>
    <mergeCell ref="M127:P127"/>
    <mergeCell ref="R127:U127"/>
    <mergeCell ref="V127:Y127"/>
    <mergeCell ref="Z127:AC127"/>
    <mergeCell ref="AE127:AH127"/>
    <mergeCell ref="AI127:AM127"/>
    <mergeCell ref="AN127:AP127"/>
    <mergeCell ref="AT127:AW127"/>
    <mergeCell ref="V126:Y126"/>
    <mergeCell ref="Z126:AC126"/>
    <mergeCell ref="AE126:AH126"/>
    <mergeCell ref="AI126:AM126"/>
    <mergeCell ref="AN126:AP126"/>
    <mergeCell ref="C126:D126"/>
    <mergeCell ref="E126:H126"/>
    <mergeCell ref="I126:L126"/>
    <mergeCell ref="M126:P126"/>
    <mergeCell ref="R126:U126"/>
    <mergeCell ref="AT128:AW128"/>
    <mergeCell ref="B129:B140"/>
    <mergeCell ref="C129:D129"/>
    <mergeCell ref="E129:H129"/>
    <mergeCell ref="I129:L129"/>
    <mergeCell ref="M129:P129"/>
    <mergeCell ref="R129:U129"/>
    <mergeCell ref="V129:Y129"/>
    <mergeCell ref="Z129:AC129"/>
    <mergeCell ref="AE129:AH129"/>
    <mergeCell ref="AI129:AM129"/>
    <mergeCell ref="AN129:AP129"/>
    <mergeCell ref="AT129:AW129"/>
    <mergeCell ref="C130:D130"/>
    <mergeCell ref="E130:H130"/>
    <mergeCell ref="I130:L130"/>
    <mergeCell ref="V128:Y128"/>
    <mergeCell ref="Z128:AC128"/>
    <mergeCell ref="AE128:AH128"/>
    <mergeCell ref="AI128:AM128"/>
    <mergeCell ref="AN128:AP128"/>
    <mergeCell ref="C128:D128"/>
    <mergeCell ref="E128:H128"/>
    <mergeCell ref="I128:L128"/>
    <mergeCell ref="M128:P128"/>
    <mergeCell ref="R128:U128"/>
    <mergeCell ref="AI130:AM130"/>
    <mergeCell ref="AN130:AP130"/>
    <mergeCell ref="AT130:AW130"/>
    <mergeCell ref="C131:D131"/>
    <mergeCell ref="E131:H131"/>
    <mergeCell ref="I131:L131"/>
    <mergeCell ref="M131:P131"/>
    <mergeCell ref="R131:U131"/>
    <mergeCell ref="V131:Y131"/>
    <mergeCell ref="Z131:AC131"/>
    <mergeCell ref="AE131:AH131"/>
    <mergeCell ref="AI131:AM131"/>
    <mergeCell ref="AN131:AP131"/>
    <mergeCell ref="AT131:AW131"/>
    <mergeCell ref="M130:P130"/>
    <mergeCell ref="R130:U130"/>
    <mergeCell ref="V130:Y130"/>
    <mergeCell ref="Z130:AC130"/>
    <mergeCell ref="AE130:AH130"/>
    <mergeCell ref="AT132:AW132"/>
    <mergeCell ref="C133:D133"/>
    <mergeCell ref="E133:H133"/>
    <mergeCell ref="I133:L133"/>
    <mergeCell ref="M133:P133"/>
    <mergeCell ref="R133:U133"/>
    <mergeCell ref="V133:Y133"/>
    <mergeCell ref="Z133:AC133"/>
    <mergeCell ref="AE133:AH133"/>
    <mergeCell ref="AI133:AM133"/>
    <mergeCell ref="AN133:AP133"/>
    <mergeCell ref="AT133:AW133"/>
    <mergeCell ref="V132:Y132"/>
    <mergeCell ref="Z132:AC132"/>
    <mergeCell ref="AE132:AH132"/>
    <mergeCell ref="AI132:AM132"/>
    <mergeCell ref="AN132:AP132"/>
    <mergeCell ref="C132:D132"/>
    <mergeCell ref="E132:H132"/>
    <mergeCell ref="I132:L132"/>
    <mergeCell ref="M132:P132"/>
    <mergeCell ref="R132:U132"/>
    <mergeCell ref="AT134:AW134"/>
    <mergeCell ref="C135:D135"/>
    <mergeCell ref="E135:H135"/>
    <mergeCell ref="I135:L135"/>
    <mergeCell ref="M135:P135"/>
    <mergeCell ref="R135:U135"/>
    <mergeCell ref="V135:Y135"/>
    <mergeCell ref="Z135:AC135"/>
    <mergeCell ref="AE135:AH135"/>
    <mergeCell ref="AI135:AM135"/>
    <mergeCell ref="AN135:AP135"/>
    <mergeCell ref="AT135:AW135"/>
    <mergeCell ref="V134:Y134"/>
    <mergeCell ref="Z134:AC134"/>
    <mergeCell ref="AE134:AH134"/>
    <mergeCell ref="AI134:AM134"/>
    <mergeCell ref="AN134:AP134"/>
    <mergeCell ref="C134:D134"/>
    <mergeCell ref="E134:H134"/>
    <mergeCell ref="I134:L134"/>
    <mergeCell ref="M134:P134"/>
    <mergeCell ref="R134:U134"/>
    <mergeCell ref="AT136:AW136"/>
    <mergeCell ref="C137:D137"/>
    <mergeCell ref="E137:H137"/>
    <mergeCell ref="I137:L137"/>
    <mergeCell ref="M137:P137"/>
    <mergeCell ref="R137:U137"/>
    <mergeCell ref="V137:Y137"/>
    <mergeCell ref="Z137:AC137"/>
    <mergeCell ref="AE137:AH137"/>
    <mergeCell ref="AI137:AM137"/>
    <mergeCell ref="AN137:AP137"/>
    <mergeCell ref="AT137:AW137"/>
    <mergeCell ref="V136:Y136"/>
    <mergeCell ref="Z136:AC136"/>
    <mergeCell ref="AE136:AH136"/>
    <mergeCell ref="AI136:AM136"/>
    <mergeCell ref="AN136:AP136"/>
    <mergeCell ref="C136:D136"/>
    <mergeCell ref="E136:H136"/>
    <mergeCell ref="I136:L136"/>
    <mergeCell ref="M136:P136"/>
    <mergeCell ref="R136:U136"/>
    <mergeCell ref="AT138:AW138"/>
    <mergeCell ref="C139:D139"/>
    <mergeCell ref="E139:H139"/>
    <mergeCell ref="I139:L139"/>
    <mergeCell ref="M139:P139"/>
    <mergeCell ref="R139:U139"/>
    <mergeCell ref="V139:Y139"/>
    <mergeCell ref="Z139:AC139"/>
    <mergeCell ref="AE139:AH139"/>
    <mergeCell ref="AI139:AM139"/>
    <mergeCell ref="AN139:AP139"/>
    <mergeCell ref="AT139:AW139"/>
    <mergeCell ref="V138:Y138"/>
    <mergeCell ref="Z138:AC138"/>
    <mergeCell ref="AE138:AH138"/>
    <mergeCell ref="AI138:AM138"/>
    <mergeCell ref="AN138:AP138"/>
    <mergeCell ref="C138:D138"/>
    <mergeCell ref="E138:H138"/>
    <mergeCell ref="I138:L138"/>
    <mergeCell ref="M138:P138"/>
    <mergeCell ref="R138:U138"/>
    <mergeCell ref="AT140:AW140"/>
    <mergeCell ref="B141:B152"/>
    <mergeCell ref="C141:D141"/>
    <mergeCell ref="E141:H141"/>
    <mergeCell ref="I141:L141"/>
    <mergeCell ref="M141:P141"/>
    <mergeCell ref="R141:U141"/>
    <mergeCell ref="V141:Y141"/>
    <mergeCell ref="Z141:AC141"/>
    <mergeCell ref="AE141:AH141"/>
    <mergeCell ref="AI141:AM141"/>
    <mergeCell ref="AN141:AP141"/>
    <mergeCell ref="AT141:AW141"/>
    <mergeCell ref="C142:D142"/>
    <mergeCell ref="E142:H142"/>
    <mergeCell ref="I142:L142"/>
    <mergeCell ref="V140:Y140"/>
    <mergeCell ref="Z140:AC140"/>
    <mergeCell ref="AE140:AH140"/>
    <mergeCell ref="AI140:AM140"/>
    <mergeCell ref="AN140:AP140"/>
    <mergeCell ref="C140:D140"/>
    <mergeCell ref="E140:H140"/>
    <mergeCell ref="I140:L140"/>
    <mergeCell ref="M140:P140"/>
    <mergeCell ref="R140:U140"/>
    <mergeCell ref="AI142:AM142"/>
    <mergeCell ref="AN142:AP142"/>
    <mergeCell ref="AT142:AW142"/>
    <mergeCell ref="C143:D143"/>
    <mergeCell ref="E143:H143"/>
    <mergeCell ref="I143:L143"/>
    <mergeCell ref="M143:P143"/>
    <mergeCell ref="R143:U143"/>
    <mergeCell ref="V143:Y143"/>
    <mergeCell ref="Z143:AC143"/>
    <mergeCell ref="AE143:AH143"/>
    <mergeCell ref="AI143:AM143"/>
    <mergeCell ref="AN143:AP143"/>
    <mergeCell ref="AT143:AW143"/>
    <mergeCell ref="M142:P142"/>
    <mergeCell ref="R142:U142"/>
    <mergeCell ref="V142:Y142"/>
    <mergeCell ref="Z142:AC142"/>
    <mergeCell ref="AE142:AH142"/>
    <mergeCell ref="AT144:AW144"/>
    <mergeCell ref="C145:D145"/>
    <mergeCell ref="E145:H145"/>
    <mergeCell ref="I145:L145"/>
    <mergeCell ref="M145:P145"/>
    <mergeCell ref="R145:U145"/>
    <mergeCell ref="V145:Y145"/>
    <mergeCell ref="Z145:AC145"/>
    <mergeCell ref="AE145:AH145"/>
    <mergeCell ref="AI145:AM145"/>
    <mergeCell ref="AN145:AP145"/>
    <mergeCell ref="AT145:AW145"/>
    <mergeCell ref="V144:Y144"/>
    <mergeCell ref="Z144:AC144"/>
    <mergeCell ref="AE144:AH144"/>
    <mergeCell ref="AI144:AM144"/>
    <mergeCell ref="AN144:AP144"/>
    <mergeCell ref="C144:D144"/>
    <mergeCell ref="E144:H144"/>
    <mergeCell ref="I144:L144"/>
    <mergeCell ref="M144:P144"/>
    <mergeCell ref="R144:U144"/>
    <mergeCell ref="AT146:AW146"/>
    <mergeCell ref="C147:D147"/>
    <mergeCell ref="E147:H147"/>
    <mergeCell ref="I147:L147"/>
    <mergeCell ref="M147:P147"/>
    <mergeCell ref="R147:U147"/>
    <mergeCell ref="V147:Y147"/>
    <mergeCell ref="Z147:AC147"/>
    <mergeCell ref="AE147:AH147"/>
    <mergeCell ref="AI147:AM147"/>
    <mergeCell ref="AN147:AP147"/>
    <mergeCell ref="AT147:AW147"/>
    <mergeCell ref="V146:Y146"/>
    <mergeCell ref="Z146:AC146"/>
    <mergeCell ref="AE146:AH146"/>
    <mergeCell ref="AI146:AM146"/>
    <mergeCell ref="AN146:AP146"/>
    <mergeCell ref="C146:D146"/>
    <mergeCell ref="E146:H146"/>
    <mergeCell ref="I146:L146"/>
    <mergeCell ref="M146:P146"/>
    <mergeCell ref="R146:U146"/>
    <mergeCell ref="AT148:AW148"/>
    <mergeCell ref="C149:D149"/>
    <mergeCell ref="E149:H149"/>
    <mergeCell ref="I149:L149"/>
    <mergeCell ref="M149:P149"/>
    <mergeCell ref="R149:U149"/>
    <mergeCell ref="V149:Y149"/>
    <mergeCell ref="Z149:AC149"/>
    <mergeCell ref="AE149:AH149"/>
    <mergeCell ref="AI149:AM149"/>
    <mergeCell ref="AN149:AP149"/>
    <mergeCell ref="AT149:AW149"/>
    <mergeCell ref="V148:Y148"/>
    <mergeCell ref="Z148:AC148"/>
    <mergeCell ref="AE148:AH148"/>
    <mergeCell ref="AI148:AM148"/>
    <mergeCell ref="AN148:AP148"/>
    <mergeCell ref="C148:D148"/>
    <mergeCell ref="E148:H148"/>
    <mergeCell ref="I148:L148"/>
    <mergeCell ref="M148:P148"/>
    <mergeCell ref="R148:U148"/>
    <mergeCell ref="AT150:AW150"/>
    <mergeCell ref="C151:D151"/>
    <mergeCell ref="E151:H151"/>
    <mergeCell ref="I151:L151"/>
    <mergeCell ref="M151:P151"/>
    <mergeCell ref="R151:U151"/>
    <mergeCell ref="V151:Y151"/>
    <mergeCell ref="Z151:AC151"/>
    <mergeCell ref="AE151:AH151"/>
    <mergeCell ref="AI151:AM151"/>
    <mergeCell ref="AN151:AP151"/>
    <mergeCell ref="AT151:AW151"/>
    <mergeCell ref="V150:Y150"/>
    <mergeCell ref="Z150:AC150"/>
    <mergeCell ref="AE150:AH150"/>
    <mergeCell ref="AI150:AM150"/>
    <mergeCell ref="AN150:AP150"/>
    <mergeCell ref="C150:D150"/>
    <mergeCell ref="E150:H150"/>
    <mergeCell ref="I150:L150"/>
    <mergeCell ref="M150:P150"/>
    <mergeCell ref="R150:U150"/>
    <mergeCell ref="AT152:AW152"/>
    <mergeCell ref="B153:B164"/>
    <mergeCell ref="C153:D153"/>
    <mergeCell ref="E153:H153"/>
    <mergeCell ref="I153:L153"/>
    <mergeCell ref="M153:P153"/>
    <mergeCell ref="R153:U153"/>
    <mergeCell ref="V153:Y153"/>
    <mergeCell ref="Z153:AC153"/>
    <mergeCell ref="AE153:AH153"/>
    <mergeCell ref="AI153:AM153"/>
    <mergeCell ref="AN153:AP153"/>
    <mergeCell ref="AT153:AW153"/>
    <mergeCell ref="C154:D154"/>
    <mergeCell ref="E154:H154"/>
    <mergeCell ref="I154:L154"/>
    <mergeCell ref="V152:Y152"/>
    <mergeCell ref="Z152:AC152"/>
    <mergeCell ref="AE152:AH152"/>
    <mergeCell ref="AI152:AM152"/>
    <mergeCell ref="AN152:AP152"/>
    <mergeCell ref="C152:D152"/>
    <mergeCell ref="E152:H152"/>
    <mergeCell ref="I152:L152"/>
    <mergeCell ref="M152:P152"/>
    <mergeCell ref="R152:U152"/>
    <mergeCell ref="AI154:AM154"/>
    <mergeCell ref="AN154:AP154"/>
    <mergeCell ref="AT154:AW154"/>
    <mergeCell ref="C155:D155"/>
    <mergeCell ref="E155:H155"/>
    <mergeCell ref="I155:L155"/>
    <mergeCell ref="M155:P155"/>
    <mergeCell ref="R155:U155"/>
    <mergeCell ref="V155:Y155"/>
    <mergeCell ref="Z155:AC155"/>
    <mergeCell ref="AE155:AH155"/>
    <mergeCell ref="AI155:AM155"/>
    <mergeCell ref="AN155:AP155"/>
    <mergeCell ref="AT155:AW155"/>
    <mergeCell ref="M154:P154"/>
    <mergeCell ref="R154:U154"/>
    <mergeCell ref="V154:Y154"/>
    <mergeCell ref="Z154:AC154"/>
    <mergeCell ref="AE154:AH154"/>
    <mergeCell ref="AT156:AW156"/>
    <mergeCell ref="C157:D157"/>
    <mergeCell ref="E157:H157"/>
    <mergeCell ref="I157:L157"/>
    <mergeCell ref="M157:P157"/>
    <mergeCell ref="R157:U157"/>
    <mergeCell ref="V157:Y157"/>
    <mergeCell ref="Z157:AC157"/>
    <mergeCell ref="AE157:AH157"/>
    <mergeCell ref="AI157:AM157"/>
    <mergeCell ref="AN157:AP157"/>
    <mergeCell ref="AT157:AW157"/>
    <mergeCell ref="V156:Y156"/>
    <mergeCell ref="Z156:AC156"/>
    <mergeCell ref="AE156:AH156"/>
    <mergeCell ref="AI156:AM156"/>
    <mergeCell ref="AN156:AP156"/>
    <mergeCell ref="C156:D156"/>
    <mergeCell ref="E156:H156"/>
    <mergeCell ref="I156:L156"/>
    <mergeCell ref="M156:P156"/>
    <mergeCell ref="R156:U156"/>
    <mergeCell ref="AT158:AW158"/>
    <mergeCell ref="C159:D159"/>
    <mergeCell ref="E159:H159"/>
    <mergeCell ref="I159:L159"/>
    <mergeCell ref="M159:P159"/>
    <mergeCell ref="R159:U159"/>
    <mergeCell ref="V159:Y159"/>
    <mergeCell ref="Z159:AC159"/>
    <mergeCell ref="AE159:AH159"/>
    <mergeCell ref="AI159:AM159"/>
    <mergeCell ref="AN159:AP159"/>
    <mergeCell ref="AT159:AW159"/>
    <mergeCell ref="V158:Y158"/>
    <mergeCell ref="Z158:AC158"/>
    <mergeCell ref="AE158:AH158"/>
    <mergeCell ref="AI158:AM158"/>
    <mergeCell ref="AN158:AP158"/>
    <mergeCell ref="C158:D158"/>
    <mergeCell ref="E158:H158"/>
    <mergeCell ref="I158:L158"/>
    <mergeCell ref="M158:P158"/>
    <mergeCell ref="R158:U158"/>
    <mergeCell ref="AT160:AW160"/>
    <mergeCell ref="C161:D161"/>
    <mergeCell ref="E161:H161"/>
    <mergeCell ref="I161:L161"/>
    <mergeCell ref="M161:P161"/>
    <mergeCell ref="R161:U161"/>
    <mergeCell ref="V161:Y161"/>
    <mergeCell ref="Z161:AC161"/>
    <mergeCell ref="AE161:AH161"/>
    <mergeCell ref="AI161:AM161"/>
    <mergeCell ref="AN161:AP161"/>
    <mergeCell ref="AT161:AW161"/>
    <mergeCell ref="V160:Y160"/>
    <mergeCell ref="Z160:AC160"/>
    <mergeCell ref="AE160:AH160"/>
    <mergeCell ref="AI160:AM160"/>
    <mergeCell ref="AN160:AP160"/>
    <mergeCell ref="C160:D160"/>
    <mergeCell ref="E160:H160"/>
    <mergeCell ref="I160:L160"/>
    <mergeCell ref="M160:P160"/>
    <mergeCell ref="R160:U160"/>
    <mergeCell ref="AT162:AW162"/>
    <mergeCell ref="C163:D163"/>
    <mergeCell ref="E163:H163"/>
    <mergeCell ref="I163:L163"/>
    <mergeCell ref="M163:P163"/>
    <mergeCell ref="R163:U163"/>
    <mergeCell ref="V163:Y163"/>
    <mergeCell ref="Z163:AC163"/>
    <mergeCell ref="AE163:AH163"/>
    <mergeCell ref="AI163:AM163"/>
    <mergeCell ref="AN163:AP163"/>
    <mergeCell ref="AT163:AW163"/>
    <mergeCell ref="V162:Y162"/>
    <mergeCell ref="Z162:AC162"/>
    <mergeCell ref="AE162:AH162"/>
    <mergeCell ref="AI162:AM162"/>
    <mergeCell ref="AN162:AP162"/>
    <mergeCell ref="C162:D162"/>
    <mergeCell ref="E162:H162"/>
    <mergeCell ref="I162:L162"/>
    <mergeCell ref="M162:P162"/>
    <mergeCell ref="R162:U162"/>
    <mergeCell ref="AT164:AW164"/>
    <mergeCell ref="B165:B176"/>
    <mergeCell ref="C165:D165"/>
    <mergeCell ref="E165:H165"/>
    <mergeCell ref="I165:L165"/>
    <mergeCell ref="M165:P165"/>
    <mergeCell ref="R165:U165"/>
    <mergeCell ref="V165:Y165"/>
    <mergeCell ref="Z165:AC165"/>
    <mergeCell ref="AE165:AH165"/>
    <mergeCell ref="AI165:AM165"/>
    <mergeCell ref="AN165:AP165"/>
    <mergeCell ref="AT165:AW165"/>
    <mergeCell ref="C166:D166"/>
    <mergeCell ref="E166:H166"/>
    <mergeCell ref="I166:L166"/>
    <mergeCell ref="V164:Y164"/>
    <mergeCell ref="Z164:AC164"/>
    <mergeCell ref="AE164:AH164"/>
    <mergeCell ref="AI164:AM164"/>
    <mergeCell ref="AN164:AP164"/>
    <mergeCell ref="C164:D164"/>
    <mergeCell ref="E164:H164"/>
    <mergeCell ref="I164:L164"/>
    <mergeCell ref="M164:P164"/>
    <mergeCell ref="R164:U164"/>
    <mergeCell ref="AI166:AM166"/>
    <mergeCell ref="AN166:AP166"/>
    <mergeCell ref="AT166:AW166"/>
    <mergeCell ref="C167:D167"/>
    <mergeCell ref="E167:H167"/>
    <mergeCell ref="I167:L167"/>
    <mergeCell ref="M167:P167"/>
    <mergeCell ref="R167:U167"/>
    <mergeCell ref="V167:Y167"/>
    <mergeCell ref="Z167:AC167"/>
    <mergeCell ref="AE167:AH167"/>
    <mergeCell ref="AI167:AM167"/>
    <mergeCell ref="AN167:AP167"/>
    <mergeCell ref="AT167:AW167"/>
    <mergeCell ref="M166:P166"/>
    <mergeCell ref="R166:U166"/>
    <mergeCell ref="V166:Y166"/>
    <mergeCell ref="Z166:AC166"/>
    <mergeCell ref="AE166:AH166"/>
    <mergeCell ref="AT168:AW168"/>
    <mergeCell ref="C169:D169"/>
    <mergeCell ref="E169:H169"/>
    <mergeCell ref="I169:L169"/>
    <mergeCell ref="M169:P169"/>
    <mergeCell ref="R169:U169"/>
    <mergeCell ref="V169:Y169"/>
    <mergeCell ref="Z169:AC169"/>
    <mergeCell ref="AE169:AH169"/>
    <mergeCell ref="AI169:AM169"/>
    <mergeCell ref="AN169:AP169"/>
    <mergeCell ref="AT169:AW169"/>
    <mergeCell ref="V168:Y168"/>
    <mergeCell ref="Z168:AC168"/>
    <mergeCell ref="AE168:AH168"/>
    <mergeCell ref="AI168:AM168"/>
    <mergeCell ref="AN168:AP168"/>
    <mergeCell ref="C168:D168"/>
    <mergeCell ref="E168:H168"/>
    <mergeCell ref="I168:L168"/>
    <mergeCell ref="M168:P168"/>
    <mergeCell ref="R168:U168"/>
    <mergeCell ref="AT170:AW170"/>
    <mergeCell ref="C171:D171"/>
    <mergeCell ref="E171:H171"/>
    <mergeCell ref="I171:L171"/>
    <mergeCell ref="M171:P171"/>
    <mergeCell ref="R171:U171"/>
    <mergeCell ref="V171:Y171"/>
    <mergeCell ref="Z171:AC171"/>
    <mergeCell ref="AE171:AH171"/>
    <mergeCell ref="AI171:AM171"/>
    <mergeCell ref="AN171:AP171"/>
    <mergeCell ref="AT171:AW171"/>
    <mergeCell ref="V170:Y170"/>
    <mergeCell ref="Z170:AC170"/>
    <mergeCell ref="AE170:AH170"/>
    <mergeCell ref="AI170:AM170"/>
    <mergeCell ref="AN170:AP170"/>
    <mergeCell ref="C170:D170"/>
    <mergeCell ref="E170:H170"/>
    <mergeCell ref="I170:L170"/>
    <mergeCell ref="M170:P170"/>
    <mergeCell ref="R170:U170"/>
    <mergeCell ref="AT172:AW172"/>
    <mergeCell ref="C173:D173"/>
    <mergeCell ref="E173:H173"/>
    <mergeCell ref="I173:L173"/>
    <mergeCell ref="M173:P173"/>
    <mergeCell ref="R173:U173"/>
    <mergeCell ref="V173:Y173"/>
    <mergeCell ref="Z173:AC173"/>
    <mergeCell ref="AE173:AH173"/>
    <mergeCell ref="AI173:AM173"/>
    <mergeCell ref="AN173:AP173"/>
    <mergeCell ref="AT173:AW173"/>
    <mergeCell ref="V172:Y172"/>
    <mergeCell ref="Z172:AC172"/>
    <mergeCell ref="AE172:AH172"/>
    <mergeCell ref="AI172:AM172"/>
    <mergeCell ref="AN172:AP172"/>
    <mergeCell ref="C172:D172"/>
    <mergeCell ref="E172:H172"/>
    <mergeCell ref="I172:L172"/>
    <mergeCell ref="M172:P172"/>
    <mergeCell ref="R172:U172"/>
    <mergeCell ref="AT174:AW174"/>
    <mergeCell ref="C175:D175"/>
    <mergeCell ref="E175:H175"/>
    <mergeCell ref="I175:L175"/>
    <mergeCell ref="M175:P175"/>
    <mergeCell ref="R175:U175"/>
    <mergeCell ref="V175:Y175"/>
    <mergeCell ref="Z175:AC175"/>
    <mergeCell ref="AE175:AH175"/>
    <mergeCell ref="AI175:AM175"/>
    <mergeCell ref="AN175:AP175"/>
    <mergeCell ref="AT175:AW175"/>
    <mergeCell ref="V174:Y174"/>
    <mergeCell ref="Z174:AC174"/>
    <mergeCell ref="AE174:AH174"/>
    <mergeCell ref="AI174:AM174"/>
    <mergeCell ref="AN174:AP174"/>
    <mergeCell ref="C174:D174"/>
    <mergeCell ref="E174:H174"/>
    <mergeCell ref="I174:L174"/>
    <mergeCell ref="M174:P174"/>
    <mergeCell ref="R174:U174"/>
    <mergeCell ref="AT176:AW176"/>
    <mergeCell ref="B177:B188"/>
    <mergeCell ref="C177:D177"/>
    <mergeCell ref="E177:H177"/>
    <mergeCell ref="I177:L177"/>
    <mergeCell ref="M177:P177"/>
    <mergeCell ref="R177:U177"/>
    <mergeCell ref="V177:Y177"/>
    <mergeCell ref="Z177:AC177"/>
    <mergeCell ref="AE177:AH177"/>
    <mergeCell ref="AI177:AM177"/>
    <mergeCell ref="AN177:AP177"/>
    <mergeCell ref="AT177:AW177"/>
    <mergeCell ref="C178:D178"/>
    <mergeCell ref="E178:H178"/>
    <mergeCell ref="I178:L178"/>
    <mergeCell ref="V176:Y176"/>
    <mergeCell ref="Z176:AC176"/>
    <mergeCell ref="AE176:AH176"/>
    <mergeCell ref="AI176:AM176"/>
    <mergeCell ref="AN176:AP176"/>
    <mergeCell ref="C176:D176"/>
    <mergeCell ref="E176:H176"/>
    <mergeCell ref="I176:L176"/>
    <mergeCell ref="M176:P176"/>
    <mergeCell ref="R176:U176"/>
    <mergeCell ref="AI178:AM178"/>
    <mergeCell ref="AN178:AP178"/>
    <mergeCell ref="AT178:AW178"/>
    <mergeCell ref="C179:D179"/>
    <mergeCell ref="E179:H179"/>
    <mergeCell ref="I179:L179"/>
    <mergeCell ref="M179:P179"/>
    <mergeCell ref="R179:U179"/>
    <mergeCell ref="V179:Y179"/>
    <mergeCell ref="Z179:AC179"/>
    <mergeCell ref="AE179:AH179"/>
    <mergeCell ref="AI179:AM179"/>
    <mergeCell ref="AN179:AP179"/>
    <mergeCell ref="AT179:AW179"/>
    <mergeCell ref="M178:P178"/>
    <mergeCell ref="R178:U178"/>
    <mergeCell ref="V178:Y178"/>
    <mergeCell ref="Z178:AC178"/>
    <mergeCell ref="AE178:AH178"/>
    <mergeCell ref="AT180:AW180"/>
    <mergeCell ref="C181:D181"/>
    <mergeCell ref="E181:H181"/>
    <mergeCell ref="I181:L181"/>
    <mergeCell ref="M181:P181"/>
    <mergeCell ref="R181:U181"/>
    <mergeCell ref="V181:Y181"/>
    <mergeCell ref="Z181:AC181"/>
    <mergeCell ref="AE181:AH181"/>
    <mergeCell ref="AI181:AM181"/>
    <mergeCell ref="AN181:AP181"/>
    <mergeCell ref="AT181:AW181"/>
    <mergeCell ref="V180:Y180"/>
    <mergeCell ref="Z180:AC180"/>
    <mergeCell ref="AE180:AH180"/>
    <mergeCell ref="AI180:AM180"/>
    <mergeCell ref="AN180:AP180"/>
    <mergeCell ref="C180:D180"/>
    <mergeCell ref="E180:H180"/>
    <mergeCell ref="I180:L180"/>
    <mergeCell ref="M180:P180"/>
    <mergeCell ref="R180:U180"/>
    <mergeCell ref="AT182:AW182"/>
    <mergeCell ref="C183:D183"/>
    <mergeCell ref="E183:H183"/>
    <mergeCell ref="I183:L183"/>
    <mergeCell ref="M183:P183"/>
    <mergeCell ref="R183:U183"/>
    <mergeCell ref="V183:Y183"/>
    <mergeCell ref="Z183:AC183"/>
    <mergeCell ref="AE183:AH183"/>
    <mergeCell ref="AI183:AM183"/>
    <mergeCell ref="AN183:AP183"/>
    <mergeCell ref="AT183:AW183"/>
    <mergeCell ref="V182:Y182"/>
    <mergeCell ref="Z182:AC182"/>
    <mergeCell ref="AE182:AH182"/>
    <mergeCell ref="AI182:AM182"/>
    <mergeCell ref="AN182:AP182"/>
    <mergeCell ref="C182:D182"/>
    <mergeCell ref="E182:H182"/>
    <mergeCell ref="I182:L182"/>
    <mergeCell ref="M182:P182"/>
    <mergeCell ref="R182:U182"/>
    <mergeCell ref="AT184:AW184"/>
    <mergeCell ref="C185:D185"/>
    <mergeCell ref="E185:H185"/>
    <mergeCell ref="I185:L185"/>
    <mergeCell ref="M185:P185"/>
    <mergeCell ref="R185:U185"/>
    <mergeCell ref="V185:Y185"/>
    <mergeCell ref="Z185:AC185"/>
    <mergeCell ref="AE185:AH185"/>
    <mergeCell ref="AI185:AM185"/>
    <mergeCell ref="AN185:AP185"/>
    <mergeCell ref="AT185:AW185"/>
    <mergeCell ref="V184:Y184"/>
    <mergeCell ref="Z184:AC184"/>
    <mergeCell ref="AE184:AH184"/>
    <mergeCell ref="AI184:AM184"/>
    <mergeCell ref="AN184:AP184"/>
    <mergeCell ref="C184:D184"/>
    <mergeCell ref="E184:H184"/>
    <mergeCell ref="I184:L184"/>
    <mergeCell ref="M184:P184"/>
    <mergeCell ref="R184:U184"/>
    <mergeCell ref="AT186:AW186"/>
    <mergeCell ref="C187:D187"/>
    <mergeCell ref="E187:H187"/>
    <mergeCell ref="I187:L187"/>
    <mergeCell ref="M187:P187"/>
    <mergeCell ref="R187:U187"/>
    <mergeCell ref="V187:Y187"/>
    <mergeCell ref="Z187:AC187"/>
    <mergeCell ref="AE187:AH187"/>
    <mergeCell ref="AI187:AM187"/>
    <mergeCell ref="AN187:AP187"/>
    <mergeCell ref="AT187:AW187"/>
    <mergeCell ref="V186:Y186"/>
    <mergeCell ref="Z186:AC186"/>
    <mergeCell ref="AE186:AH186"/>
    <mergeCell ref="AI186:AM186"/>
    <mergeCell ref="AN186:AP186"/>
    <mergeCell ref="C186:D186"/>
    <mergeCell ref="E186:H186"/>
    <mergeCell ref="I186:L186"/>
    <mergeCell ref="M186:P186"/>
    <mergeCell ref="R186:U186"/>
    <mergeCell ref="AT188:AW188"/>
    <mergeCell ref="B189:B200"/>
    <mergeCell ref="C189:D189"/>
    <mergeCell ref="E189:H189"/>
    <mergeCell ref="I189:L189"/>
    <mergeCell ref="M189:P189"/>
    <mergeCell ref="R189:U189"/>
    <mergeCell ref="V189:Y189"/>
    <mergeCell ref="Z189:AC189"/>
    <mergeCell ref="AE189:AH189"/>
    <mergeCell ref="AI189:AM189"/>
    <mergeCell ref="AN189:AP189"/>
    <mergeCell ref="AT189:AW189"/>
    <mergeCell ref="C190:D190"/>
    <mergeCell ref="E190:H190"/>
    <mergeCell ref="I190:L190"/>
    <mergeCell ref="V188:Y188"/>
    <mergeCell ref="Z188:AC188"/>
    <mergeCell ref="AE188:AH188"/>
    <mergeCell ref="AI188:AM188"/>
    <mergeCell ref="AN188:AP188"/>
    <mergeCell ref="C188:D188"/>
    <mergeCell ref="E188:H188"/>
    <mergeCell ref="I188:L188"/>
    <mergeCell ref="M188:P188"/>
    <mergeCell ref="R188:U188"/>
    <mergeCell ref="AI190:AM190"/>
    <mergeCell ref="AN190:AP190"/>
    <mergeCell ref="AT190:AW190"/>
    <mergeCell ref="C191:D191"/>
    <mergeCell ref="E191:H191"/>
    <mergeCell ref="I191:L191"/>
    <mergeCell ref="M191:P191"/>
    <mergeCell ref="R191:U191"/>
    <mergeCell ref="V191:Y191"/>
    <mergeCell ref="Z191:AC191"/>
    <mergeCell ref="AE191:AH191"/>
    <mergeCell ref="AI191:AM191"/>
    <mergeCell ref="AN191:AP191"/>
    <mergeCell ref="AT191:AW191"/>
    <mergeCell ref="M190:P190"/>
    <mergeCell ref="R190:U190"/>
    <mergeCell ref="V190:Y190"/>
    <mergeCell ref="Z190:AC190"/>
    <mergeCell ref="AE190:AH190"/>
    <mergeCell ref="AT192:AW192"/>
    <mergeCell ref="C193:D193"/>
    <mergeCell ref="E193:H193"/>
    <mergeCell ref="I193:L193"/>
    <mergeCell ref="M193:P193"/>
    <mergeCell ref="R193:U193"/>
    <mergeCell ref="V193:Y193"/>
    <mergeCell ref="Z193:AC193"/>
    <mergeCell ref="AE193:AH193"/>
    <mergeCell ref="AI193:AM193"/>
    <mergeCell ref="AN193:AP193"/>
    <mergeCell ref="AT193:AW193"/>
    <mergeCell ref="V192:Y192"/>
    <mergeCell ref="Z192:AC192"/>
    <mergeCell ref="AE192:AH192"/>
    <mergeCell ref="AI192:AM192"/>
    <mergeCell ref="AN192:AP192"/>
    <mergeCell ref="C192:D192"/>
    <mergeCell ref="E192:H192"/>
    <mergeCell ref="I192:L192"/>
    <mergeCell ref="M192:P192"/>
    <mergeCell ref="R192:U192"/>
    <mergeCell ref="AT194:AW194"/>
    <mergeCell ref="C195:D195"/>
    <mergeCell ref="E195:H195"/>
    <mergeCell ref="I195:L195"/>
    <mergeCell ref="M195:P195"/>
    <mergeCell ref="R195:U195"/>
    <mergeCell ref="V195:Y195"/>
    <mergeCell ref="Z195:AC195"/>
    <mergeCell ref="AE195:AH195"/>
    <mergeCell ref="AI195:AM195"/>
    <mergeCell ref="AN195:AP195"/>
    <mergeCell ref="AT195:AW195"/>
    <mergeCell ref="V194:Y194"/>
    <mergeCell ref="Z194:AC194"/>
    <mergeCell ref="AE194:AH194"/>
    <mergeCell ref="AI194:AM194"/>
    <mergeCell ref="AN194:AP194"/>
    <mergeCell ref="C194:D194"/>
    <mergeCell ref="E194:H194"/>
    <mergeCell ref="I194:L194"/>
    <mergeCell ref="M194:P194"/>
    <mergeCell ref="R194:U194"/>
    <mergeCell ref="AT196:AW196"/>
    <mergeCell ref="C197:D197"/>
    <mergeCell ref="E197:H197"/>
    <mergeCell ref="I197:L197"/>
    <mergeCell ref="M197:P197"/>
    <mergeCell ref="R197:U197"/>
    <mergeCell ref="V197:Y197"/>
    <mergeCell ref="Z197:AC197"/>
    <mergeCell ref="AE197:AH197"/>
    <mergeCell ref="AI197:AM197"/>
    <mergeCell ref="AN197:AP197"/>
    <mergeCell ref="AT197:AW197"/>
    <mergeCell ref="V196:Y196"/>
    <mergeCell ref="Z196:AC196"/>
    <mergeCell ref="AE196:AH196"/>
    <mergeCell ref="AI196:AM196"/>
    <mergeCell ref="AN196:AP196"/>
    <mergeCell ref="C196:D196"/>
    <mergeCell ref="E196:H196"/>
    <mergeCell ref="I196:L196"/>
    <mergeCell ref="M196:P196"/>
    <mergeCell ref="R196:U196"/>
    <mergeCell ref="AT198:AW198"/>
    <mergeCell ref="C199:D199"/>
    <mergeCell ref="E199:H199"/>
    <mergeCell ref="I199:L199"/>
    <mergeCell ref="M199:P199"/>
    <mergeCell ref="R199:U199"/>
    <mergeCell ref="V199:Y199"/>
    <mergeCell ref="Z199:AC199"/>
    <mergeCell ref="AE199:AH199"/>
    <mergeCell ref="AI199:AM199"/>
    <mergeCell ref="AN199:AP199"/>
    <mergeCell ref="AT199:AW199"/>
    <mergeCell ref="V198:Y198"/>
    <mergeCell ref="Z198:AC198"/>
    <mergeCell ref="AE198:AH198"/>
    <mergeCell ref="AI198:AM198"/>
    <mergeCell ref="AN198:AP198"/>
    <mergeCell ref="C198:D198"/>
    <mergeCell ref="E198:H198"/>
    <mergeCell ref="I198:L198"/>
    <mergeCell ref="M198:P198"/>
    <mergeCell ref="R198:U198"/>
    <mergeCell ref="AT200:AW200"/>
    <mergeCell ref="B201:B212"/>
    <mergeCell ref="C201:D201"/>
    <mergeCell ref="E201:H201"/>
    <mergeCell ref="I201:L201"/>
    <mergeCell ref="M201:P201"/>
    <mergeCell ref="R201:U201"/>
    <mergeCell ref="V201:Y201"/>
    <mergeCell ref="Z201:AC201"/>
    <mergeCell ref="AE201:AH201"/>
    <mergeCell ref="AI201:AM201"/>
    <mergeCell ref="AN201:AP201"/>
    <mergeCell ref="AT201:AW201"/>
    <mergeCell ref="C202:D202"/>
    <mergeCell ref="E202:H202"/>
    <mergeCell ref="I202:L202"/>
    <mergeCell ref="V200:Y200"/>
    <mergeCell ref="Z200:AC200"/>
    <mergeCell ref="AE200:AH200"/>
    <mergeCell ref="AI200:AM200"/>
    <mergeCell ref="AN200:AP200"/>
    <mergeCell ref="C200:D200"/>
    <mergeCell ref="E200:H200"/>
    <mergeCell ref="I200:L200"/>
    <mergeCell ref="M200:P200"/>
    <mergeCell ref="R200:U200"/>
    <mergeCell ref="AI202:AM202"/>
    <mergeCell ref="AN202:AP202"/>
    <mergeCell ref="AT202:AW202"/>
    <mergeCell ref="C203:D203"/>
    <mergeCell ref="E203:H203"/>
    <mergeCell ref="I203:L203"/>
    <mergeCell ref="M203:P203"/>
    <mergeCell ref="R203:U203"/>
    <mergeCell ref="V203:Y203"/>
    <mergeCell ref="Z203:AC203"/>
    <mergeCell ref="AE203:AH203"/>
    <mergeCell ref="AI203:AM203"/>
    <mergeCell ref="AN203:AP203"/>
    <mergeCell ref="AT203:AW203"/>
    <mergeCell ref="M202:P202"/>
    <mergeCell ref="R202:U202"/>
    <mergeCell ref="V202:Y202"/>
    <mergeCell ref="Z202:AC202"/>
    <mergeCell ref="AE202:AH202"/>
    <mergeCell ref="AT204:AW204"/>
    <mergeCell ref="C205:D205"/>
    <mergeCell ref="E205:H205"/>
    <mergeCell ref="I205:L205"/>
    <mergeCell ref="M205:P205"/>
    <mergeCell ref="R205:U205"/>
    <mergeCell ref="V205:Y205"/>
    <mergeCell ref="Z205:AC205"/>
    <mergeCell ref="AE205:AH205"/>
    <mergeCell ref="AI205:AM205"/>
    <mergeCell ref="AN205:AP205"/>
    <mergeCell ref="AT205:AW205"/>
    <mergeCell ref="V204:Y204"/>
    <mergeCell ref="Z204:AC204"/>
    <mergeCell ref="AE204:AH204"/>
    <mergeCell ref="AI204:AM204"/>
    <mergeCell ref="AN204:AP204"/>
    <mergeCell ref="C204:D204"/>
    <mergeCell ref="E204:H204"/>
    <mergeCell ref="I204:L204"/>
    <mergeCell ref="M204:P204"/>
    <mergeCell ref="R204:U204"/>
    <mergeCell ref="AT206:AW206"/>
    <mergeCell ref="C207:D207"/>
    <mergeCell ref="E207:H207"/>
    <mergeCell ref="I207:L207"/>
    <mergeCell ref="M207:P207"/>
    <mergeCell ref="R207:U207"/>
    <mergeCell ref="V207:Y207"/>
    <mergeCell ref="Z207:AC207"/>
    <mergeCell ref="AE207:AH207"/>
    <mergeCell ref="AI207:AM207"/>
    <mergeCell ref="AN207:AP207"/>
    <mergeCell ref="AT207:AW207"/>
    <mergeCell ref="V206:Y206"/>
    <mergeCell ref="Z206:AC206"/>
    <mergeCell ref="AE206:AH206"/>
    <mergeCell ref="AI206:AM206"/>
    <mergeCell ref="AN206:AP206"/>
    <mergeCell ref="C206:D206"/>
    <mergeCell ref="E206:H206"/>
    <mergeCell ref="I206:L206"/>
    <mergeCell ref="M206:P206"/>
    <mergeCell ref="R206:U206"/>
    <mergeCell ref="AT208:AW208"/>
    <mergeCell ref="C209:D209"/>
    <mergeCell ref="E209:H209"/>
    <mergeCell ref="I209:L209"/>
    <mergeCell ref="M209:P209"/>
    <mergeCell ref="R209:U209"/>
    <mergeCell ref="V209:Y209"/>
    <mergeCell ref="Z209:AC209"/>
    <mergeCell ref="AE209:AH209"/>
    <mergeCell ref="AI209:AM209"/>
    <mergeCell ref="AN209:AP209"/>
    <mergeCell ref="AT209:AW209"/>
    <mergeCell ref="V208:Y208"/>
    <mergeCell ref="Z208:AC208"/>
    <mergeCell ref="AE208:AH208"/>
    <mergeCell ref="AI208:AM208"/>
    <mergeCell ref="AN208:AP208"/>
    <mergeCell ref="C208:D208"/>
    <mergeCell ref="E208:H208"/>
    <mergeCell ref="I208:L208"/>
    <mergeCell ref="M208:P208"/>
    <mergeCell ref="R208:U208"/>
    <mergeCell ref="AT210:AW210"/>
    <mergeCell ref="C211:D211"/>
    <mergeCell ref="E211:H211"/>
    <mergeCell ref="I211:L211"/>
    <mergeCell ref="M211:P211"/>
    <mergeCell ref="R211:U211"/>
    <mergeCell ref="V211:Y211"/>
    <mergeCell ref="Z211:AC211"/>
    <mergeCell ref="AE211:AH211"/>
    <mergeCell ref="AI211:AM211"/>
    <mergeCell ref="AN211:AP211"/>
    <mergeCell ref="AT211:AW211"/>
    <mergeCell ref="V210:Y210"/>
    <mergeCell ref="Z210:AC210"/>
    <mergeCell ref="AE210:AH210"/>
    <mergeCell ref="AI210:AM210"/>
    <mergeCell ref="AN210:AP210"/>
    <mergeCell ref="C210:D210"/>
    <mergeCell ref="E210:H210"/>
    <mergeCell ref="I210:L210"/>
    <mergeCell ref="M210:P210"/>
    <mergeCell ref="R210:U210"/>
    <mergeCell ref="AT212:AW212"/>
    <mergeCell ref="B213:B224"/>
    <mergeCell ref="C213:D213"/>
    <mergeCell ref="E213:H213"/>
    <mergeCell ref="I213:L213"/>
    <mergeCell ref="M213:P213"/>
    <mergeCell ref="R213:U213"/>
    <mergeCell ref="V213:Y213"/>
    <mergeCell ref="Z213:AC213"/>
    <mergeCell ref="AE213:AH213"/>
    <mergeCell ref="AI213:AM213"/>
    <mergeCell ref="AN213:AP213"/>
    <mergeCell ref="AT213:AW213"/>
    <mergeCell ref="C214:D214"/>
    <mergeCell ref="E214:H214"/>
    <mergeCell ref="I214:L214"/>
    <mergeCell ref="V212:Y212"/>
    <mergeCell ref="Z212:AC212"/>
    <mergeCell ref="AE212:AH212"/>
    <mergeCell ref="AI212:AM212"/>
    <mergeCell ref="AN212:AP212"/>
    <mergeCell ref="C212:D212"/>
    <mergeCell ref="E212:H212"/>
    <mergeCell ref="I212:L212"/>
    <mergeCell ref="M212:P212"/>
    <mergeCell ref="R212:U212"/>
    <mergeCell ref="AI214:AM214"/>
    <mergeCell ref="AN214:AP214"/>
    <mergeCell ref="AT214:AW214"/>
    <mergeCell ref="C215:D215"/>
    <mergeCell ref="E215:H215"/>
    <mergeCell ref="I215:L215"/>
    <mergeCell ref="M215:P215"/>
    <mergeCell ref="R215:U215"/>
    <mergeCell ref="V215:Y215"/>
    <mergeCell ref="Z215:AC215"/>
    <mergeCell ref="AE215:AH215"/>
    <mergeCell ref="AI215:AM215"/>
    <mergeCell ref="AN215:AP215"/>
    <mergeCell ref="AT215:AW215"/>
    <mergeCell ref="M214:P214"/>
    <mergeCell ref="R214:U214"/>
    <mergeCell ref="V214:Y214"/>
    <mergeCell ref="Z214:AC214"/>
    <mergeCell ref="AE214:AH214"/>
    <mergeCell ref="AT216:AW216"/>
    <mergeCell ref="C217:D217"/>
    <mergeCell ref="E217:H217"/>
    <mergeCell ref="I217:L217"/>
    <mergeCell ref="M217:P217"/>
    <mergeCell ref="R217:U217"/>
    <mergeCell ref="V217:Y217"/>
    <mergeCell ref="Z217:AC217"/>
    <mergeCell ref="AE217:AH217"/>
    <mergeCell ref="AI217:AM217"/>
    <mergeCell ref="AN217:AP217"/>
    <mergeCell ref="AT217:AW217"/>
    <mergeCell ref="V216:Y216"/>
    <mergeCell ref="Z216:AC216"/>
    <mergeCell ref="AE216:AH216"/>
    <mergeCell ref="AI216:AM216"/>
    <mergeCell ref="AN216:AP216"/>
    <mergeCell ref="C216:D216"/>
    <mergeCell ref="E216:H216"/>
    <mergeCell ref="I216:L216"/>
    <mergeCell ref="M216:P216"/>
    <mergeCell ref="R216:U216"/>
    <mergeCell ref="AT218:AW218"/>
    <mergeCell ref="C219:D219"/>
    <mergeCell ref="E219:H219"/>
    <mergeCell ref="I219:L219"/>
    <mergeCell ref="M219:P219"/>
    <mergeCell ref="R219:U219"/>
    <mergeCell ref="V219:Y219"/>
    <mergeCell ref="Z219:AC219"/>
    <mergeCell ref="AE219:AH219"/>
    <mergeCell ref="AI219:AM219"/>
    <mergeCell ref="AN219:AP219"/>
    <mergeCell ref="AT219:AW219"/>
    <mergeCell ref="V218:Y218"/>
    <mergeCell ref="Z218:AC218"/>
    <mergeCell ref="AE218:AH218"/>
    <mergeCell ref="AI218:AM218"/>
    <mergeCell ref="AN218:AP218"/>
    <mergeCell ref="C218:D218"/>
    <mergeCell ref="E218:H218"/>
    <mergeCell ref="I218:L218"/>
    <mergeCell ref="M218:P218"/>
    <mergeCell ref="R218:U218"/>
    <mergeCell ref="AT220:AW220"/>
    <mergeCell ref="C221:D221"/>
    <mergeCell ref="E221:H221"/>
    <mergeCell ref="I221:L221"/>
    <mergeCell ref="M221:P221"/>
    <mergeCell ref="R221:U221"/>
    <mergeCell ref="V221:Y221"/>
    <mergeCell ref="Z221:AC221"/>
    <mergeCell ref="AE221:AH221"/>
    <mergeCell ref="AI221:AM221"/>
    <mergeCell ref="AN221:AP221"/>
    <mergeCell ref="AT221:AW221"/>
    <mergeCell ref="V220:Y220"/>
    <mergeCell ref="Z220:AC220"/>
    <mergeCell ref="AE220:AH220"/>
    <mergeCell ref="AI220:AM220"/>
    <mergeCell ref="AN220:AP220"/>
    <mergeCell ref="C220:D220"/>
    <mergeCell ref="E220:H220"/>
    <mergeCell ref="I220:L220"/>
    <mergeCell ref="M220:P220"/>
    <mergeCell ref="R220:U220"/>
    <mergeCell ref="AT222:AW222"/>
    <mergeCell ref="C223:D223"/>
    <mergeCell ref="E223:H223"/>
    <mergeCell ref="I223:L223"/>
    <mergeCell ref="M223:P223"/>
    <mergeCell ref="R223:U223"/>
    <mergeCell ref="V223:Y223"/>
    <mergeCell ref="Z223:AC223"/>
    <mergeCell ref="AE223:AH223"/>
    <mergeCell ref="AI223:AM223"/>
    <mergeCell ref="AN223:AP223"/>
    <mergeCell ref="AT223:AW223"/>
    <mergeCell ref="V222:Y222"/>
    <mergeCell ref="Z222:AC222"/>
    <mergeCell ref="AE222:AH222"/>
    <mergeCell ref="AI222:AM222"/>
    <mergeCell ref="AN222:AP222"/>
    <mergeCell ref="C222:D222"/>
    <mergeCell ref="E222:H222"/>
    <mergeCell ref="I222:L222"/>
    <mergeCell ref="M222:P222"/>
    <mergeCell ref="R222:U222"/>
    <mergeCell ref="AT224:AW224"/>
    <mergeCell ref="B225:B236"/>
    <mergeCell ref="C225:D225"/>
    <mergeCell ref="E225:H225"/>
    <mergeCell ref="I225:L225"/>
    <mergeCell ref="M225:P225"/>
    <mergeCell ref="R225:U225"/>
    <mergeCell ref="V225:Y225"/>
    <mergeCell ref="Z225:AC225"/>
    <mergeCell ref="AE225:AH225"/>
    <mergeCell ref="AI225:AM225"/>
    <mergeCell ref="AN225:AP225"/>
    <mergeCell ref="AT225:AW225"/>
    <mergeCell ref="C226:D226"/>
    <mergeCell ref="E226:H226"/>
    <mergeCell ref="I226:L226"/>
    <mergeCell ref="V224:Y224"/>
    <mergeCell ref="Z224:AC224"/>
    <mergeCell ref="AE224:AH224"/>
    <mergeCell ref="AI224:AM224"/>
    <mergeCell ref="AN224:AP224"/>
    <mergeCell ref="C224:D224"/>
    <mergeCell ref="E224:H224"/>
    <mergeCell ref="I224:L224"/>
    <mergeCell ref="M224:P224"/>
    <mergeCell ref="R224:U224"/>
    <mergeCell ref="AI226:AM226"/>
    <mergeCell ref="AN226:AP226"/>
    <mergeCell ref="AT226:AW226"/>
    <mergeCell ref="C227:D227"/>
    <mergeCell ref="E227:H227"/>
    <mergeCell ref="I227:L227"/>
    <mergeCell ref="M227:P227"/>
    <mergeCell ref="R227:U227"/>
    <mergeCell ref="V227:Y227"/>
    <mergeCell ref="Z227:AC227"/>
    <mergeCell ref="AE227:AH227"/>
    <mergeCell ref="AI227:AM227"/>
    <mergeCell ref="AN227:AP227"/>
    <mergeCell ref="AT227:AW227"/>
    <mergeCell ref="M226:P226"/>
    <mergeCell ref="R226:U226"/>
    <mergeCell ref="V226:Y226"/>
    <mergeCell ref="Z226:AC226"/>
    <mergeCell ref="AE226:AH226"/>
    <mergeCell ref="AT228:AW228"/>
    <mergeCell ref="C229:D229"/>
    <mergeCell ref="E229:H229"/>
    <mergeCell ref="I229:L229"/>
    <mergeCell ref="M229:P229"/>
    <mergeCell ref="R229:U229"/>
    <mergeCell ref="V229:Y229"/>
    <mergeCell ref="Z229:AC229"/>
    <mergeCell ref="AE229:AH229"/>
    <mergeCell ref="AI229:AM229"/>
    <mergeCell ref="AN229:AP229"/>
    <mergeCell ref="AT229:AW229"/>
    <mergeCell ref="V228:Y228"/>
    <mergeCell ref="Z228:AC228"/>
    <mergeCell ref="AE228:AH228"/>
    <mergeCell ref="AI228:AM228"/>
    <mergeCell ref="AN228:AP228"/>
    <mergeCell ref="C228:D228"/>
    <mergeCell ref="E228:H228"/>
    <mergeCell ref="I228:L228"/>
    <mergeCell ref="M228:P228"/>
    <mergeCell ref="R228:U228"/>
    <mergeCell ref="AT230:AW230"/>
    <mergeCell ref="C231:D231"/>
    <mergeCell ref="E231:H231"/>
    <mergeCell ref="I231:L231"/>
    <mergeCell ref="M231:P231"/>
    <mergeCell ref="R231:U231"/>
    <mergeCell ref="V231:Y231"/>
    <mergeCell ref="Z231:AC231"/>
    <mergeCell ref="AE231:AH231"/>
    <mergeCell ref="AI231:AM231"/>
    <mergeCell ref="AN231:AP231"/>
    <mergeCell ref="AT231:AW231"/>
    <mergeCell ref="V230:Y230"/>
    <mergeCell ref="Z230:AC230"/>
    <mergeCell ref="AE230:AH230"/>
    <mergeCell ref="AI230:AM230"/>
    <mergeCell ref="AN230:AP230"/>
    <mergeCell ref="C230:D230"/>
    <mergeCell ref="E230:H230"/>
    <mergeCell ref="I230:L230"/>
    <mergeCell ref="M230:P230"/>
    <mergeCell ref="R230:U230"/>
    <mergeCell ref="AT232:AW232"/>
    <mergeCell ref="C233:D233"/>
    <mergeCell ref="E233:H233"/>
    <mergeCell ref="I233:L233"/>
    <mergeCell ref="M233:P233"/>
    <mergeCell ref="R233:U233"/>
    <mergeCell ref="V233:Y233"/>
    <mergeCell ref="Z233:AC233"/>
    <mergeCell ref="AE233:AH233"/>
    <mergeCell ref="AI233:AM233"/>
    <mergeCell ref="AN233:AP233"/>
    <mergeCell ref="AT233:AW233"/>
    <mergeCell ref="V232:Y232"/>
    <mergeCell ref="Z232:AC232"/>
    <mergeCell ref="AE232:AH232"/>
    <mergeCell ref="AI232:AM232"/>
    <mergeCell ref="AN232:AP232"/>
    <mergeCell ref="C232:D232"/>
    <mergeCell ref="E232:H232"/>
    <mergeCell ref="I232:L232"/>
    <mergeCell ref="M232:P232"/>
    <mergeCell ref="R232:U232"/>
    <mergeCell ref="AT234:AW234"/>
    <mergeCell ref="C235:D235"/>
    <mergeCell ref="E235:H235"/>
    <mergeCell ref="I235:L235"/>
    <mergeCell ref="M235:P235"/>
    <mergeCell ref="R235:U235"/>
    <mergeCell ref="V235:Y235"/>
    <mergeCell ref="Z235:AC235"/>
    <mergeCell ref="AE235:AH235"/>
    <mergeCell ref="AI235:AM235"/>
    <mergeCell ref="AN235:AP235"/>
    <mergeCell ref="AT235:AW235"/>
    <mergeCell ref="V234:Y234"/>
    <mergeCell ref="Z234:AC234"/>
    <mergeCell ref="AE234:AH234"/>
    <mergeCell ref="AI234:AM234"/>
    <mergeCell ref="AN234:AP234"/>
    <mergeCell ref="C234:D234"/>
    <mergeCell ref="E234:H234"/>
    <mergeCell ref="I234:L234"/>
    <mergeCell ref="M234:P234"/>
    <mergeCell ref="R234:U234"/>
    <mergeCell ref="AT236:AW236"/>
    <mergeCell ref="B237:B248"/>
    <mergeCell ref="C237:D237"/>
    <mergeCell ref="E237:H237"/>
    <mergeCell ref="I237:L237"/>
    <mergeCell ref="M237:P237"/>
    <mergeCell ref="R237:U237"/>
    <mergeCell ref="V237:Y237"/>
    <mergeCell ref="Z237:AC237"/>
    <mergeCell ref="AE237:AH237"/>
    <mergeCell ref="AI237:AM237"/>
    <mergeCell ref="AN237:AP237"/>
    <mergeCell ref="AT237:AW237"/>
    <mergeCell ref="C238:D238"/>
    <mergeCell ref="E238:H238"/>
    <mergeCell ref="I238:L238"/>
    <mergeCell ref="V236:Y236"/>
    <mergeCell ref="Z236:AC236"/>
    <mergeCell ref="AE236:AH236"/>
    <mergeCell ref="AI236:AM236"/>
    <mergeCell ref="AN236:AP236"/>
    <mergeCell ref="C236:D236"/>
    <mergeCell ref="E236:H236"/>
    <mergeCell ref="I236:L236"/>
    <mergeCell ref="M236:P236"/>
    <mergeCell ref="R236:U236"/>
    <mergeCell ref="AI238:AM238"/>
    <mergeCell ref="AN238:AP238"/>
    <mergeCell ref="AT238:AW238"/>
    <mergeCell ref="C239:D239"/>
    <mergeCell ref="E239:H239"/>
    <mergeCell ref="I239:L239"/>
    <mergeCell ref="M239:P239"/>
    <mergeCell ref="R239:U239"/>
    <mergeCell ref="V239:Y239"/>
    <mergeCell ref="Z239:AC239"/>
    <mergeCell ref="AE239:AH239"/>
    <mergeCell ref="AI239:AM239"/>
    <mergeCell ref="AN239:AP239"/>
    <mergeCell ref="AT239:AW239"/>
    <mergeCell ref="M238:P238"/>
    <mergeCell ref="R238:U238"/>
    <mergeCell ref="V238:Y238"/>
    <mergeCell ref="Z238:AC238"/>
    <mergeCell ref="AE238:AH238"/>
    <mergeCell ref="AT240:AW240"/>
    <mergeCell ref="C241:D241"/>
    <mergeCell ref="E241:H241"/>
    <mergeCell ref="I241:L241"/>
    <mergeCell ref="M241:P241"/>
    <mergeCell ref="R241:U241"/>
    <mergeCell ref="V241:Y241"/>
    <mergeCell ref="Z241:AC241"/>
    <mergeCell ref="AE241:AH241"/>
    <mergeCell ref="AI241:AM241"/>
    <mergeCell ref="AN241:AP241"/>
    <mergeCell ref="AT241:AW241"/>
    <mergeCell ref="V240:Y240"/>
    <mergeCell ref="Z240:AC240"/>
    <mergeCell ref="AE240:AH240"/>
    <mergeCell ref="AI240:AM240"/>
    <mergeCell ref="AN240:AP240"/>
    <mergeCell ref="C240:D240"/>
    <mergeCell ref="E240:H240"/>
    <mergeCell ref="I240:L240"/>
    <mergeCell ref="M240:P240"/>
    <mergeCell ref="R240:U240"/>
    <mergeCell ref="AT242:AW242"/>
    <mergeCell ref="C243:D243"/>
    <mergeCell ref="E243:H243"/>
    <mergeCell ref="I243:L243"/>
    <mergeCell ref="M243:P243"/>
    <mergeCell ref="R243:U243"/>
    <mergeCell ref="V243:Y243"/>
    <mergeCell ref="Z243:AC243"/>
    <mergeCell ref="AE243:AH243"/>
    <mergeCell ref="AI243:AM243"/>
    <mergeCell ref="AN243:AP243"/>
    <mergeCell ref="AT243:AW243"/>
    <mergeCell ref="V242:Y242"/>
    <mergeCell ref="Z242:AC242"/>
    <mergeCell ref="AE242:AH242"/>
    <mergeCell ref="AI242:AM242"/>
    <mergeCell ref="AN242:AP242"/>
    <mergeCell ref="C242:D242"/>
    <mergeCell ref="E242:H242"/>
    <mergeCell ref="I242:L242"/>
    <mergeCell ref="M242:P242"/>
    <mergeCell ref="R242:U242"/>
    <mergeCell ref="AT244:AW244"/>
    <mergeCell ref="C245:D245"/>
    <mergeCell ref="E245:H245"/>
    <mergeCell ref="I245:L245"/>
    <mergeCell ref="M245:P245"/>
    <mergeCell ref="R245:U245"/>
    <mergeCell ref="V245:Y245"/>
    <mergeCell ref="Z245:AC245"/>
    <mergeCell ref="AE245:AH245"/>
    <mergeCell ref="AI245:AM245"/>
    <mergeCell ref="AN245:AP245"/>
    <mergeCell ref="AT245:AW245"/>
    <mergeCell ref="V244:Y244"/>
    <mergeCell ref="Z244:AC244"/>
    <mergeCell ref="AE244:AH244"/>
    <mergeCell ref="AI244:AM244"/>
    <mergeCell ref="AN244:AP244"/>
    <mergeCell ref="C244:D244"/>
    <mergeCell ref="E244:H244"/>
    <mergeCell ref="I244:L244"/>
    <mergeCell ref="M244:P244"/>
    <mergeCell ref="R244:U244"/>
    <mergeCell ref="AT246:AW246"/>
    <mergeCell ref="C247:D247"/>
    <mergeCell ref="E247:H247"/>
    <mergeCell ref="I247:L247"/>
    <mergeCell ref="M247:P247"/>
    <mergeCell ref="R247:U247"/>
    <mergeCell ref="V247:Y247"/>
    <mergeCell ref="Z247:AC247"/>
    <mergeCell ref="AE247:AH247"/>
    <mergeCell ref="AI247:AM247"/>
    <mergeCell ref="AN247:AP247"/>
    <mergeCell ref="AT247:AW247"/>
    <mergeCell ref="V246:Y246"/>
    <mergeCell ref="Z246:AC246"/>
    <mergeCell ref="AE246:AH246"/>
    <mergeCell ref="AI246:AM246"/>
    <mergeCell ref="AN246:AP246"/>
    <mergeCell ref="C246:D246"/>
    <mergeCell ref="E246:H246"/>
    <mergeCell ref="I246:L246"/>
    <mergeCell ref="M246:P246"/>
    <mergeCell ref="R246:U246"/>
    <mergeCell ref="AT248:AW248"/>
    <mergeCell ref="B249:B260"/>
    <mergeCell ref="C249:D249"/>
    <mergeCell ref="E249:H249"/>
    <mergeCell ref="I249:L249"/>
    <mergeCell ref="M249:P249"/>
    <mergeCell ref="R249:U249"/>
    <mergeCell ref="V249:Y249"/>
    <mergeCell ref="Z249:AC249"/>
    <mergeCell ref="AE249:AH249"/>
    <mergeCell ref="AI249:AM249"/>
    <mergeCell ref="AN249:AP249"/>
    <mergeCell ref="AT249:AW249"/>
    <mergeCell ref="C250:D250"/>
    <mergeCell ref="E250:H250"/>
    <mergeCell ref="I250:L250"/>
    <mergeCell ref="V248:Y248"/>
    <mergeCell ref="Z248:AC248"/>
    <mergeCell ref="AE248:AH248"/>
    <mergeCell ref="AI248:AM248"/>
    <mergeCell ref="AN248:AP248"/>
    <mergeCell ref="C248:D248"/>
    <mergeCell ref="E248:H248"/>
    <mergeCell ref="I248:L248"/>
    <mergeCell ref="M248:P248"/>
    <mergeCell ref="R248:U248"/>
    <mergeCell ref="AI250:AM250"/>
    <mergeCell ref="AN250:AP250"/>
    <mergeCell ref="AT250:AW250"/>
    <mergeCell ref="C251:D251"/>
    <mergeCell ref="E251:H251"/>
    <mergeCell ref="I251:L251"/>
    <mergeCell ref="M251:P251"/>
    <mergeCell ref="R251:U251"/>
    <mergeCell ref="V251:Y251"/>
    <mergeCell ref="Z251:AC251"/>
    <mergeCell ref="AE251:AH251"/>
    <mergeCell ref="AI251:AM251"/>
    <mergeCell ref="AN251:AP251"/>
    <mergeCell ref="AT251:AW251"/>
    <mergeCell ref="M250:P250"/>
    <mergeCell ref="R250:U250"/>
    <mergeCell ref="V250:Y250"/>
    <mergeCell ref="Z250:AC250"/>
    <mergeCell ref="AE250:AH250"/>
    <mergeCell ref="AT252:AW252"/>
    <mergeCell ref="C253:D253"/>
    <mergeCell ref="E253:H253"/>
    <mergeCell ref="I253:L253"/>
    <mergeCell ref="M253:P253"/>
    <mergeCell ref="R253:U253"/>
    <mergeCell ref="V253:Y253"/>
    <mergeCell ref="Z253:AC253"/>
    <mergeCell ref="AE253:AH253"/>
    <mergeCell ref="AI253:AM253"/>
    <mergeCell ref="AN253:AP253"/>
    <mergeCell ref="AT253:AW253"/>
    <mergeCell ref="V252:Y252"/>
    <mergeCell ref="Z252:AC252"/>
    <mergeCell ref="AE252:AH252"/>
    <mergeCell ref="AI252:AM252"/>
    <mergeCell ref="AN252:AP252"/>
    <mergeCell ref="C252:D252"/>
    <mergeCell ref="E252:H252"/>
    <mergeCell ref="I252:L252"/>
    <mergeCell ref="M252:P252"/>
    <mergeCell ref="R252:U252"/>
    <mergeCell ref="AT254:AW254"/>
    <mergeCell ref="C255:D255"/>
    <mergeCell ref="E255:H255"/>
    <mergeCell ref="I255:L255"/>
    <mergeCell ref="M255:P255"/>
    <mergeCell ref="R255:U255"/>
    <mergeCell ref="V255:Y255"/>
    <mergeCell ref="Z255:AC255"/>
    <mergeCell ref="AE255:AH255"/>
    <mergeCell ref="AI255:AM255"/>
    <mergeCell ref="AN255:AP255"/>
    <mergeCell ref="AT255:AW255"/>
    <mergeCell ref="V254:Y254"/>
    <mergeCell ref="Z254:AC254"/>
    <mergeCell ref="AE254:AH254"/>
    <mergeCell ref="AI254:AM254"/>
    <mergeCell ref="AN254:AP254"/>
    <mergeCell ref="C254:D254"/>
    <mergeCell ref="E254:H254"/>
    <mergeCell ref="I254:L254"/>
    <mergeCell ref="M254:P254"/>
    <mergeCell ref="R254:U254"/>
    <mergeCell ref="AT256:AW256"/>
    <mergeCell ref="C257:D257"/>
    <mergeCell ref="E257:H257"/>
    <mergeCell ref="I257:L257"/>
    <mergeCell ref="M257:P257"/>
    <mergeCell ref="R257:U257"/>
    <mergeCell ref="V257:Y257"/>
    <mergeCell ref="Z257:AC257"/>
    <mergeCell ref="AE257:AH257"/>
    <mergeCell ref="AI257:AM257"/>
    <mergeCell ref="AN257:AP257"/>
    <mergeCell ref="AT257:AW257"/>
    <mergeCell ref="V256:Y256"/>
    <mergeCell ref="Z256:AC256"/>
    <mergeCell ref="AE256:AH256"/>
    <mergeCell ref="AI256:AM256"/>
    <mergeCell ref="AN256:AP256"/>
    <mergeCell ref="C256:D256"/>
    <mergeCell ref="E256:H256"/>
    <mergeCell ref="I256:L256"/>
    <mergeCell ref="M256:P256"/>
    <mergeCell ref="R256:U256"/>
    <mergeCell ref="AT258:AW258"/>
    <mergeCell ref="C259:D259"/>
    <mergeCell ref="E259:H259"/>
    <mergeCell ref="I259:L259"/>
    <mergeCell ref="M259:P259"/>
    <mergeCell ref="R259:U259"/>
    <mergeCell ref="V259:Y259"/>
    <mergeCell ref="Z259:AC259"/>
    <mergeCell ref="AE259:AH259"/>
    <mergeCell ref="AI259:AM259"/>
    <mergeCell ref="AN259:AP259"/>
    <mergeCell ref="AT259:AW259"/>
    <mergeCell ref="V258:Y258"/>
    <mergeCell ref="Z258:AC258"/>
    <mergeCell ref="AE258:AH258"/>
    <mergeCell ref="AI258:AM258"/>
    <mergeCell ref="AN258:AP258"/>
    <mergeCell ref="C258:D258"/>
    <mergeCell ref="E258:H258"/>
    <mergeCell ref="I258:L258"/>
    <mergeCell ref="M258:P258"/>
    <mergeCell ref="R258:U258"/>
    <mergeCell ref="AT260:AW260"/>
    <mergeCell ref="B261:B272"/>
    <mergeCell ref="C261:D261"/>
    <mergeCell ref="E261:H261"/>
    <mergeCell ref="I261:L261"/>
    <mergeCell ref="M261:P261"/>
    <mergeCell ref="R261:U261"/>
    <mergeCell ref="V261:Y261"/>
    <mergeCell ref="Z261:AC261"/>
    <mergeCell ref="AE261:AH261"/>
    <mergeCell ref="AI261:AM261"/>
    <mergeCell ref="AN261:AP261"/>
    <mergeCell ref="AT261:AW261"/>
    <mergeCell ref="C262:D262"/>
    <mergeCell ref="E262:H262"/>
    <mergeCell ref="I262:L262"/>
    <mergeCell ref="V260:Y260"/>
    <mergeCell ref="Z260:AC260"/>
    <mergeCell ref="AE260:AH260"/>
    <mergeCell ref="AI260:AM260"/>
    <mergeCell ref="AN260:AP260"/>
    <mergeCell ref="C260:D260"/>
    <mergeCell ref="E260:H260"/>
    <mergeCell ref="I260:L260"/>
    <mergeCell ref="M260:P260"/>
    <mergeCell ref="R260:U260"/>
    <mergeCell ref="AI262:AM262"/>
    <mergeCell ref="AN262:AP262"/>
    <mergeCell ref="AT262:AW262"/>
    <mergeCell ref="C263:D263"/>
    <mergeCell ref="E263:H263"/>
    <mergeCell ref="I263:L263"/>
    <mergeCell ref="M263:P263"/>
    <mergeCell ref="R263:U263"/>
    <mergeCell ref="V263:Y263"/>
    <mergeCell ref="Z263:AC263"/>
    <mergeCell ref="AE263:AH263"/>
    <mergeCell ref="AI263:AM263"/>
    <mergeCell ref="AN263:AP263"/>
    <mergeCell ref="AT263:AW263"/>
    <mergeCell ref="M262:P262"/>
    <mergeCell ref="R262:U262"/>
    <mergeCell ref="V262:Y262"/>
    <mergeCell ref="Z262:AC262"/>
    <mergeCell ref="AE262:AH262"/>
    <mergeCell ref="AT264:AW264"/>
    <mergeCell ref="C265:D265"/>
    <mergeCell ref="E265:H265"/>
    <mergeCell ref="I265:L265"/>
    <mergeCell ref="M265:P265"/>
    <mergeCell ref="R265:U265"/>
    <mergeCell ref="V265:Y265"/>
    <mergeCell ref="Z265:AC265"/>
    <mergeCell ref="AE265:AH265"/>
    <mergeCell ref="AI265:AM265"/>
    <mergeCell ref="AN265:AP265"/>
    <mergeCell ref="AT265:AW265"/>
    <mergeCell ref="V264:Y264"/>
    <mergeCell ref="Z264:AC264"/>
    <mergeCell ref="AE264:AH264"/>
    <mergeCell ref="AI264:AM264"/>
    <mergeCell ref="AN264:AP264"/>
    <mergeCell ref="C264:D264"/>
    <mergeCell ref="E264:H264"/>
    <mergeCell ref="I264:L264"/>
    <mergeCell ref="M264:P264"/>
    <mergeCell ref="R264:U264"/>
    <mergeCell ref="AT266:AW266"/>
    <mergeCell ref="C267:D267"/>
    <mergeCell ref="E267:H267"/>
    <mergeCell ref="I267:L267"/>
    <mergeCell ref="M267:P267"/>
    <mergeCell ref="R267:U267"/>
    <mergeCell ref="V267:Y267"/>
    <mergeCell ref="Z267:AC267"/>
    <mergeCell ref="AE267:AH267"/>
    <mergeCell ref="AI267:AM267"/>
    <mergeCell ref="AN267:AP267"/>
    <mergeCell ref="AT267:AW267"/>
    <mergeCell ref="V266:Y266"/>
    <mergeCell ref="Z266:AC266"/>
    <mergeCell ref="AE266:AH266"/>
    <mergeCell ref="AI266:AM266"/>
    <mergeCell ref="AN266:AP266"/>
    <mergeCell ref="C266:D266"/>
    <mergeCell ref="E266:H266"/>
    <mergeCell ref="I266:L266"/>
    <mergeCell ref="M266:P266"/>
    <mergeCell ref="R266:U266"/>
    <mergeCell ref="AT268:AW268"/>
    <mergeCell ref="C269:D269"/>
    <mergeCell ref="E269:H269"/>
    <mergeCell ref="I269:L269"/>
    <mergeCell ref="M269:P269"/>
    <mergeCell ref="R269:U269"/>
    <mergeCell ref="V269:Y269"/>
    <mergeCell ref="Z269:AC269"/>
    <mergeCell ref="AE269:AH269"/>
    <mergeCell ref="AI269:AM269"/>
    <mergeCell ref="AN269:AP269"/>
    <mergeCell ref="AT269:AW269"/>
    <mergeCell ref="V268:Y268"/>
    <mergeCell ref="Z268:AC268"/>
    <mergeCell ref="AE268:AH268"/>
    <mergeCell ref="AI268:AM268"/>
    <mergeCell ref="AN268:AP268"/>
    <mergeCell ref="C268:D268"/>
    <mergeCell ref="E268:H268"/>
    <mergeCell ref="I268:L268"/>
    <mergeCell ref="M268:P268"/>
    <mergeCell ref="R268:U268"/>
    <mergeCell ref="AT270:AW270"/>
    <mergeCell ref="C271:D271"/>
    <mergeCell ref="E271:H271"/>
    <mergeCell ref="I271:L271"/>
    <mergeCell ref="M271:P271"/>
    <mergeCell ref="R271:U271"/>
    <mergeCell ref="V271:Y271"/>
    <mergeCell ref="Z271:AC271"/>
    <mergeCell ref="AE271:AH271"/>
    <mergeCell ref="AI271:AM271"/>
    <mergeCell ref="AN271:AP271"/>
    <mergeCell ref="AT271:AW271"/>
    <mergeCell ref="V270:Y270"/>
    <mergeCell ref="Z270:AC270"/>
    <mergeCell ref="AE270:AH270"/>
    <mergeCell ref="AI270:AM270"/>
    <mergeCell ref="AN270:AP270"/>
    <mergeCell ref="C270:D270"/>
    <mergeCell ref="E270:H270"/>
    <mergeCell ref="I270:L270"/>
    <mergeCell ref="M270:P270"/>
    <mergeCell ref="R270:U270"/>
    <mergeCell ref="AT272:AW272"/>
    <mergeCell ref="B273:B284"/>
    <mergeCell ref="C273:D273"/>
    <mergeCell ref="E273:H273"/>
    <mergeCell ref="I273:L273"/>
    <mergeCell ref="M273:P273"/>
    <mergeCell ref="R273:U273"/>
    <mergeCell ref="V273:Y273"/>
    <mergeCell ref="Z273:AC273"/>
    <mergeCell ref="AE273:AH273"/>
    <mergeCell ref="AI273:AM273"/>
    <mergeCell ref="AN273:AP273"/>
    <mergeCell ref="AT273:AW273"/>
    <mergeCell ref="C274:D274"/>
    <mergeCell ref="E274:H274"/>
    <mergeCell ref="I274:L274"/>
    <mergeCell ref="V272:Y272"/>
    <mergeCell ref="Z272:AC272"/>
    <mergeCell ref="AE272:AH272"/>
    <mergeCell ref="AI272:AM272"/>
    <mergeCell ref="AN272:AP272"/>
    <mergeCell ref="C272:D272"/>
    <mergeCell ref="E272:H272"/>
    <mergeCell ref="I272:L272"/>
    <mergeCell ref="M272:P272"/>
    <mergeCell ref="R272:U272"/>
    <mergeCell ref="AI274:AM274"/>
    <mergeCell ref="AN274:AP274"/>
    <mergeCell ref="AT274:AW274"/>
    <mergeCell ref="C275:D275"/>
    <mergeCell ref="E275:H275"/>
    <mergeCell ref="I275:L275"/>
    <mergeCell ref="M275:P275"/>
    <mergeCell ref="R275:U275"/>
    <mergeCell ref="V275:Y275"/>
    <mergeCell ref="Z275:AC275"/>
    <mergeCell ref="AE275:AH275"/>
    <mergeCell ref="AI275:AM275"/>
    <mergeCell ref="AN275:AP275"/>
    <mergeCell ref="AT275:AW275"/>
    <mergeCell ref="M274:P274"/>
    <mergeCell ref="R274:U274"/>
    <mergeCell ref="V274:Y274"/>
    <mergeCell ref="Z274:AC274"/>
    <mergeCell ref="AE274:AH274"/>
    <mergeCell ref="AT276:AW276"/>
    <mergeCell ref="C277:D277"/>
    <mergeCell ref="E277:H277"/>
    <mergeCell ref="I277:L277"/>
    <mergeCell ref="M277:P277"/>
    <mergeCell ref="R277:U277"/>
    <mergeCell ref="V277:Y277"/>
    <mergeCell ref="Z277:AC277"/>
    <mergeCell ref="AE277:AH277"/>
    <mergeCell ref="AI277:AM277"/>
    <mergeCell ref="AN277:AP277"/>
    <mergeCell ref="AT277:AW277"/>
    <mergeCell ref="V276:Y276"/>
    <mergeCell ref="Z276:AC276"/>
    <mergeCell ref="AE276:AH276"/>
    <mergeCell ref="AI276:AM276"/>
    <mergeCell ref="AN276:AP276"/>
    <mergeCell ref="C276:D276"/>
    <mergeCell ref="E276:H276"/>
    <mergeCell ref="I276:L276"/>
    <mergeCell ref="M276:P276"/>
    <mergeCell ref="R276:U276"/>
    <mergeCell ref="AT278:AW278"/>
    <mergeCell ref="C279:D279"/>
    <mergeCell ref="E279:H279"/>
    <mergeCell ref="I279:L279"/>
    <mergeCell ref="M279:P279"/>
    <mergeCell ref="R279:U279"/>
    <mergeCell ref="V279:Y279"/>
    <mergeCell ref="Z279:AC279"/>
    <mergeCell ref="AE279:AH279"/>
    <mergeCell ref="AI279:AM279"/>
    <mergeCell ref="AN279:AP279"/>
    <mergeCell ref="AT279:AW279"/>
    <mergeCell ref="V278:Y278"/>
    <mergeCell ref="Z278:AC278"/>
    <mergeCell ref="AE278:AH278"/>
    <mergeCell ref="AI278:AM278"/>
    <mergeCell ref="AN278:AP278"/>
    <mergeCell ref="C278:D278"/>
    <mergeCell ref="E278:H278"/>
    <mergeCell ref="I278:L278"/>
    <mergeCell ref="M278:P278"/>
    <mergeCell ref="R278:U278"/>
    <mergeCell ref="AT280:AW280"/>
    <mergeCell ref="C281:D281"/>
    <mergeCell ref="E281:H281"/>
    <mergeCell ref="I281:L281"/>
    <mergeCell ref="M281:P281"/>
    <mergeCell ref="R281:U281"/>
    <mergeCell ref="V281:Y281"/>
    <mergeCell ref="Z281:AC281"/>
    <mergeCell ref="AE281:AH281"/>
    <mergeCell ref="AI281:AM281"/>
    <mergeCell ref="AN281:AP281"/>
    <mergeCell ref="AT281:AW281"/>
    <mergeCell ref="V280:Y280"/>
    <mergeCell ref="Z280:AC280"/>
    <mergeCell ref="AE280:AH280"/>
    <mergeCell ref="AI280:AM280"/>
    <mergeCell ref="AN280:AP280"/>
    <mergeCell ref="C280:D280"/>
    <mergeCell ref="E280:H280"/>
    <mergeCell ref="I280:L280"/>
    <mergeCell ref="M280:P280"/>
    <mergeCell ref="R280:U280"/>
    <mergeCell ref="AT282:AW282"/>
    <mergeCell ref="C283:D283"/>
    <mergeCell ref="E283:H283"/>
    <mergeCell ref="I283:L283"/>
    <mergeCell ref="M283:P283"/>
    <mergeCell ref="R283:U283"/>
    <mergeCell ref="V283:Y283"/>
    <mergeCell ref="Z283:AC283"/>
    <mergeCell ref="AE283:AH283"/>
    <mergeCell ref="AI283:AM283"/>
    <mergeCell ref="AN283:AP283"/>
    <mergeCell ref="AT283:AW283"/>
    <mergeCell ref="V282:Y282"/>
    <mergeCell ref="Z282:AC282"/>
    <mergeCell ref="AE282:AH282"/>
    <mergeCell ref="AI282:AM282"/>
    <mergeCell ref="AN282:AP282"/>
    <mergeCell ref="C282:D282"/>
    <mergeCell ref="E282:H282"/>
    <mergeCell ref="I282:L282"/>
    <mergeCell ref="M282:P282"/>
    <mergeCell ref="R282:U282"/>
    <mergeCell ref="AT284:AW284"/>
    <mergeCell ref="B285:B296"/>
    <mergeCell ref="C285:D285"/>
    <mergeCell ref="E285:H285"/>
    <mergeCell ref="I285:L285"/>
    <mergeCell ref="M285:P285"/>
    <mergeCell ref="R285:U285"/>
    <mergeCell ref="V285:Y285"/>
    <mergeCell ref="Z285:AC285"/>
    <mergeCell ref="AE285:AH285"/>
    <mergeCell ref="AI285:AM285"/>
    <mergeCell ref="AN285:AP285"/>
    <mergeCell ref="AT285:AW285"/>
    <mergeCell ref="C286:D286"/>
    <mergeCell ref="E286:H286"/>
    <mergeCell ref="I286:L286"/>
    <mergeCell ref="V284:Y284"/>
    <mergeCell ref="Z284:AC284"/>
    <mergeCell ref="AE284:AH284"/>
    <mergeCell ref="AI284:AM284"/>
    <mergeCell ref="AN284:AP284"/>
    <mergeCell ref="C284:D284"/>
    <mergeCell ref="E284:H284"/>
    <mergeCell ref="I284:L284"/>
    <mergeCell ref="M284:P284"/>
    <mergeCell ref="R284:U284"/>
    <mergeCell ref="AI286:AM286"/>
    <mergeCell ref="AN286:AP286"/>
    <mergeCell ref="AT286:AW286"/>
    <mergeCell ref="C287:D287"/>
    <mergeCell ref="E287:H287"/>
    <mergeCell ref="I287:L287"/>
    <mergeCell ref="M287:P287"/>
    <mergeCell ref="R287:U287"/>
    <mergeCell ref="V287:Y287"/>
    <mergeCell ref="Z287:AC287"/>
    <mergeCell ref="AE287:AH287"/>
    <mergeCell ref="AI287:AM287"/>
    <mergeCell ref="AN287:AP287"/>
    <mergeCell ref="AT287:AW287"/>
    <mergeCell ref="M286:P286"/>
    <mergeCell ref="R286:U286"/>
    <mergeCell ref="V286:Y286"/>
    <mergeCell ref="Z286:AC286"/>
    <mergeCell ref="AE286:AH286"/>
    <mergeCell ref="AT288:AW288"/>
    <mergeCell ref="C289:D289"/>
    <mergeCell ref="E289:H289"/>
    <mergeCell ref="I289:L289"/>
    <mergeCell ref="M289:P289"/>
    <mergeCell ref="R289:U289"/>
    <mergeCell ref="V289:Y289"/>
    <mergeCell ref="Z289:AC289"/>
    <mergeCell ref="AE289:AH289"/>
    <mergeCell ref="AI289:AM289"/>
    <mergeCell ref="AN289:AP289"/>
    <mergeCell ref="AT289:AW289"/>
    <mergeCell ref="V288:Y288"/>
    <mergeCell ref="Z288:AC288"/>
    <mergeCell ref="AE288:AH288"/>
    <mergeCell ref="AI288:AM288"/>
    <mergeCell ref="AN288:AP288"/>
    <mergeCell ref="C288:D288"/>
    <mergeCell ref="E288:H288"/>
    <mergeCell ref="I288:L288"/>
    <mergeCell ref="M288:P288"/>
    <mergeCell ref="R288:U288"/>
    <mergeCell ref="AT290:AW290"/>
    <mergeCell ref="C291:D291"/>
    <mergeCell ref="E291:H291"/>
    <mergeCell ref="I291:L291"/>
    <mergeCell ref="M291:P291"/>
    <mergeCell ref="R291:U291"/>
    <mergeCell ref="V291:Y291"/>
    <mergeCell ref="Z291:AC291"/>
    <mergeCell ref="AE291:AH291"/>
    <mergeCell ref="AI291:AM291"/>
    <mergeCell ref="AN291:AP291"/>
    <mergeCell ref="AT291:AW291"/>
    <mergeCell ref="V290:Y290"/>
    <mergeCell ref="Z290:AC290"/>
    <mergeCell ref="AE290:AH290"/>
    <mergeCell ref="AI290:AM290"/>
    <mergeCell ref="AN290:AP290"/>
    <mergeCell ref="C290:D290"/>
    <mergeCell ref="E290:H290"/>
    <mergeCell ref="I290:L290"/>
    <mergeCell ref="M290:P290"/>
    <mergeCell ref="R290:U290"/>
    <mergeCell ref="AT292:AW292"/>
    <mergeCell ref="C293:D293"/>
    <mergeCell ref="E293:H293"/>
    <mergeCell ref="I293:L293"/>
    <mergeCell ref="M293:P293"/>
    <mergeCell ref="R293:U293"/>
    <mergeCell ref="V293:Y293"/>
    <mergeCell ref="Z293:AC293"/>
    <mergeCell ref="AE293:AH293"/>
    <mergeCell ref="AI293:AM293"/>
    <mergeCell ref="AN293:AP293"/>
    <mergeCell ref="AT293:AW293"/>
    <mergeCell ref="V292:Y292"/>
    <mergeCell ref="Z292:AC292"/>
    <mergeCell ref="AE292:AH292"/>
    <mergeCell ref="AI292:AM292"/>
    <mergeCell ref="AN292:AP292"/>
    <mergeCell ref="C292:D292"/>
    <mergeCell ref="E292:H292"/>
    <mergeCell ref="I292:L292"/>
    <mergeCell ref="M292:P292"/>
    <mergeCell ref="R292:U292"/>
    <mergeCell ref="AT294:AW294"/>
    <mergeCell ref="C295:D295"/>
    <mergeCell ref="E295:H295"/>
    <mergeCell ref="I295:L295"/>
    <mergeCell ref="M295:P295"/>
    <mergeCell ref="R295:U295"/>
    <mergeCell ref="V295:Y295"/>
    <mergeCell ref="Z295:AC295"/>
    <mergeCell ref="AE295:AH295"/>
    <mergeCell ref="AI295:AM295"/>
    <mergeCell ref="AN295:AP295"/>
    <mergeCell ref="AT295:AW295"/>
    <mergeCell ref="V294:Y294"/>
    <mergeCell ref="Z294:AC294"/>
    <mergeCell ref="AE294:AH294"/>
    <mergeCell ref="AI294:AM294"/>
    <mergeCell ref="AN294:AP294"/>
    <mergeCell ref="C294:D294"/>
    <mergeCell ref="E294:H294"/>
    <mergeCell ref="I294:L294"/>
    <mergeCell ref="M294:P294"/>
    <mergeCell ref="R294:U294"/>
    <mergeCell ref="AT296:AW296"/>
    <mergeCell ref="B297:B308"/>
    <mergeCell ref="C297:D297"/>
    <mergeCell ref="E297:H297"/>
    <mergeCell ref="I297:L297"/>
    <mergeCell ref="M297:P297"/>
    <mergeCell ref="R297:U297"/>
    <mergeCell ref="V297:Y297"/>
    <mergeCell ref="Z297:AC297"/>
    <mergeCell ref="AE297:AH297"/>
    <mergeCell ref="AI297:AM297"/>
    <mergeCell ref="AN297:AP297"/>
    <mergeCell ref="AT297:AW297"/>
    <mergeCell ref="C298:D298"/>
    <mergeCell ref="E298:H298"/>
    <mergeCell ref="I298:L298"/>
    <mergeCell ref="V296:Y296"/>
    <mergeCell ref="Z296:AC296"/>
    <mergeCell ref="AE296:AH296"/>
    <mergeCell ref="AI296:AM296"/>
    <mergeCell ref="AN296:AP296"/>
    <mergeCell ref="C296:D296"/>
    <mergeCell ref="E296:H296"/>
    <mergeCell ref="I296:L296"/>
    <mergeCell ref="M296:P296"/>
    <mergeCell ref="R296:U296"/>
    <mergeCell ref="AI298:AM298"/>
    <mergeCell ref="AN298:AP298"/>
    <mergeCell ref="AT298:AW298"/>
    <mergeCell ref="C299:D299"/>
    <mergeCell ref="E299:H299"/>
    <mergeCell ref="I299:L299"/>
    <mergeCell ref="M299:P299"/>
    <mergeCell ref="R299:U299"/>
    <mergeCell ref="V299:Y299"/>
    <mergeCell ref="Z299:AC299"/>
    <mergeCell ref="AE299:AH299"/>
    <mergeCell ref="AI299:AM299"/>
    <mergeCell ref="AN299:AP299"/>
    <mergeCell ref="AT299:AW299"/>
    <mergeCell ref="M298:P298"/>
    <mergeCell ref="R298:U298"/>
    <mergeCell ref="V298:Y298"/>
    <mergeCell ref="Z298:AC298"/>
    <mergeCell ref="AE298:AH298"/>
    <mergeCell ref="AT300:AW300"/>
    <mergeCell ref="C301:D301"/>
    <mergeCell ref="E301:H301"/>
    <mergeCell ref="I301:L301"/>
    <mergeCell ref="M301:P301"/>
    <mergeCell ref="R301:U301"/>
    <mergeCell ref="V301:Y301"/>
    <mergeCell ref="Z301:AC301"/>
    <mergeCell ref="AE301:AH301"/>
    <mergeCell ref="AI301:AM301"/>
    <mergeCell ref="AN301:AP301"/>
    <mergeCell ref="AT301:AW301"/>
    <mergeCell ref="V300:Y300"/>
    <mergeCell ref="Z300:AC300"/>
    <mergeCell ref="AE300:AH300"/>
    <mergeCell ref="AI300:AM300"/>
    <mergeCell ref="AN300:AP300"/>
    <mergeCell ref="C300:D300"/>
    <mergeCell ref="E300:H300"/>
    <mergeCell ref="I300:L300"/>
    <mergeCell ref="M300:P300"/>
    <mergeCell ref="R300:U300"/>
    <mergeCell ref="AT302:AW302"/>
    <mergeCell ref="C303:D303"/>
    <mergeCell ref="E303:H303"/>
    <mergeCell ref="I303:L303"/>
    <mergeCell ref="M303:P303"/>
    <mergeCell ref="R303:U303"/>
    <mergeCell ref="V303:Y303"/>
    <mergeCell ref="Z303:AC303"/>
    <mergeCell ref="AE303:AH303"/>
    <mergeCell ref="AI303:AM303"/>
    <mergeCell ref="AN303:AP303"/>
    <mergeCell ref="AT303:AW303"/>
    <mergeCell ref="V302:Y302"/>
    <mergeCell ref="Z302:AC302"/>
    <mergeCell ref="AE302:AH302"/>
    <mergeCell ref="AI302:AM302"/>
    <mergeCell ref="AN302:AP302"/>
    <mergeCell ref="C302:D302"/>
    <mergeCell ref="E302:H302"/>
    <mergeCell ref="I302:L302"/>
    <mergeCell ref="M302:P302"/>
    <mergeCell ref="R302:U302"/>
    <mergeCell ref="AT304:AW304"/>
    <mergeCell ref="C305:D305"/>
    <mergeCell ref="E305:H305"/>
    <mergeCell ref="I305:L305"/>
    <mergeCell ref="M305:P305"/>
    <mergeCell ref="R305:U305"/>
    <mergeCell ref="V305:Y305"/>
    <mergeCell ref="Z305:AC305"/>
    <mergeCell ref="AE305:AH305"/>
    <mergeCell ref="AI305:AM305"/>
    <mergeCell ref="AN305:AP305"/>
    <mergeCell ref="AT305:AW305"/>
    <mergeCell ref="V304:Y304"/>
    <mergeCell ref="Z304:AC304"/>
    <mergeCell ref="AE304:AH304"/>
    <mergeCell ref="AI304:AM304"/>
    <mergeCell ref="AN304:AP304"/>
    <mergeCell ref="C304:D304"/>
    <mergeCell ref="E304:H304"/>
    <mergeCell ref="I304:L304"/>
    <mergeCell ref="M304:P304"/>
    <mergeCell ref="R304:U304"/>
    <mergeCell ref="AT306:AW306"/>
    <mergeCell ref="C307:D307"/>
    <mergeCell ref="E307:H307"/>
    <mergeCell ref="I307:L307"/>
    <mergeCell ref="M307:P307"/>
    <mergeCell ref="R307:U307"/>
    <mergeCell ref="V307:Y307"/>
    <mergeCell ref="Z307:AC307"/>
    <mergeCell ref="AE307:AH307"/>
    <mergeCell ref="AI307:AM307"/>
    <mergeCell ref="AN307:AP307"/>
    <mergeCell ref="AT307:AW307"/>
    <mergeCell ref="V306:Y306"/>
    <mergeCell ref="Z306:AC306"/>
    <mergeCell ref="AE306:AH306"/>
    <mergeCell ref="AI306:AM306"/>
    <mergeCell ref="AN306:AP306"/>
    <mergeCell ref="C306:D306"/>
    <mergeCell ref="E306:H306"/>
    <mergeCell ref="I306:L306"/>
    <mergeCell ref="M306:P306"/>
    <mergeCell ref="R306:U306"/>
    <mergeCell ref="AT308:AW308"/>
    <mergeCell ref="B309:B320"/>
    <mergeCell ref="C309:D309"/>
    <mergeCell ref="E309:H309"/>
    <mergeCell ref="I309:L309"/>
    <mergeCell ref="M309:P309"/>
    <mergeCell ref="R309:U309"/>
    <mergeCell ref="V309:Y309"/>
    <mergeCell ref="Z309:AC309"/>
    <mergeCell ref="AE309:AH309"/>
    <mergeCell ref="AI309:AM309"/>
    <mergeCell ref="AN309:AP309"/>
    <mergeCell ref="AT309:AW309"/>
    <mergeCell ref="C310:D310"/>
    <mergeCell ref="E310:H310"/>
    <mergeCell ref="I310:L310"/>
    <mergeCell ref="V308:Y308"/>
    <mergeCell ref="Z308:AC308"/>
    <mergeCell ref="AE308:AH308"/>
    <mergeCell ref="AI308:AM308"/>
    <mergeCell ref="AN308:AP308"/>
    <mergeCell ref="C308:D308"/>
    <mergeCell ref="E308:H308"/>
    <mergeCell ref="I308:L308"/>
    <mergeCell ref="M308:P308"/>
    <mergeCell ref="R308:U308"/>
    <mergeCell ref="AI310:AM310"/>
    <mergeCell ref="AN310:AP310"/>
    <mergeCell ref="AT310:AW310"/>
    <mergeCell ref="C311:D311"/>
    <mergeCell ref="E311:H311"/>
    <mergeCell ref="I311:L311"/>
    <mergeCell ref="M311:P311"/>
    <mergeCell ref="R311:U311"/>
    <mergeCell ref="V311:Y311"/>
    <mergeCell ref="Z311:AC311"/>
    <mergeCell ref="AE311:AH311"/>
    <mergeCell ref="AI311:AM311"/>
    <mergeCell ref="AN311:AP311"/>
    <mergeCell ref="AT311:AW311"/>
    <mergeCell ref="M310:P310"/>
    <mergeCell ref="R310:U310"/>
    <mergeCell ref="V310:Y310"/>
    <mergeCell ref="Z310:AC310"/>
    <mergeCell ref="AE310:AH310"/>
    <mergeCell ref="AT312:AW312"/>
    <mergeCell ref="C313:D313"/>
    <mergeCell ref="E313:H313"/>
    <mergeCell ref="I313:L313"/>
    <mergeCell ref="M313:P313"/>
    <mergeCell ref="R313:U313"/>
    <mergeCell ref="V313:Y313"/>
    <mergeCell ref="Z313:AC313"/>
    <mergeCell ref="AE313:AH313"/>
    <mergeCell ref="AI313:AM313"/>
    <mergeCell ref="AN313:AP313"/>
    <mergeCell ref="AT313:AW313"/>
    <mergeCell ref="V312:Y312"/>
    <mergeCell ref="Z312:AC312"/>
    <mergeCell ref="AE312:AH312"/>
    <mergeCell ref="AI312:AM312"/>
    <mergeCell ref="AN312:AP312"/>
    <mergeCell ref="C312:D312"/>
    <mergeCell ref="E312:H312"/>
    <mergeCell ref="I312:L312"/>
    <mergeCell ref="M312:P312"/>
    <mergeCell ref="R312:U312"/>
    <mergeCell ref="AT314:AW314"/>
    <mergeCell ref="C315:D315"/>
    <mergeCell ref="E315:H315"/>
    <mergeCell ref="I315:L315"/>
    <mergeCell ref="M315:P315"/>
    <mergeCell ref="R315:U315"/>
    <mergeCell ref="V315:Y315"/>
    <mergeCell ref="Z315:AC315"/>
    <mergeCell ref="AE315:AH315"/>
    <mergeCell ref="AI315:AM315"/>
    <mergeCell ref="AN315:AP315"/>
    <mergeCell ref="AT315:AW315"/>
    <mergeCell ref="V314:Y314"/>
    <mergeCell ref="Z314:AC314"/>
    <mergeCell ref="AE314:AH314"/>
    <mergeCell ref="AI314:AM314"/>
    <mergeCell ref="AN314:AP314"/>
    <mergeCell ref="C314:D314"/>
    <mergeCell ref="E314:H314"/>
    <mergeCell ref="I314:L314"/>
    <mergeCell ref="M314:P314"/>
    <mergeCell ref="R314:U314"/>
    <mergeCell ref="AT316:AW316"/>
    <mergeCell ref="C317:D317"/>
    <mergeCell ref="E317:H317"/>
    <mergeCell ref="I317:L317"/>
    <mergeCell ref="M317:P317"/>
    <mergeCell ref="R317:U317"/>
    <mergeCell ref="V317:Y317"/>
    <mergeCell ref="Z317:AC317"/>
    <mergeCell ref="AE317:AH317"/>
    <mergeCell ref="AI317:AM317"/>
    <mergeCell ref="AN317:AP317"/>
    <mergeCell ref="AT317:AW317"/>
    <mergeCell ref="V316:Y316"/>
    <mergeCell ref="Z316:AC316"/>
    <mergeCell ref="AE316:AH316"/>
    <mergeCell ref="AI316:AM316"/>
    <mergeCell ref="AN316:AP316"/>
    <mergeCell ref="C316:D316"/>
    <mergeCell ref="E316:H316"/>
    <mergeCell ref="I316:L316"/>
    <mergeCell ref="M316:P316"/>
    <mergeCell ref="R316:U316"/>
    <mergeCell ref="AT318:AW318"/>
    <mergeCell ref="C319:D319"/>
    <mergeCell ref="E319:H319"/>
    <mergeCell ref="I319:L319"/>
    <mergeCell ref="M319:P319"/>
    <mergeCell ref="R319:U319"/>
    <mergeCell ref="V319:Y319"/>
    <mergeCell ref="Z319:AC319"/>
    <mergeCell ref="AE319:AH319"/>
    <mergeCell ref="AI319:AM319"/>
    <mergeCell ref="AN319:AP319"/>
    <mergeCell ref="AT319:AW319"/>
    <mergeCell ref="V318:Y318"/>
    <mergeCell ref="Z318:AC318"/>
    <mergeCell ref="AE318:AH318"/>
    <mergeCell ref="AI318:AM318"/>
    <mergeCell ref="AN318:AP318"/>
    <mergeCell ref="C318:D318"/>
    <mergeCell ref="E318:H318"/>
    <mergeCell ref="I318:L318"/>
    <mergeCell ref="M318:P318"/>
    <mergeCell ref="R318:U318"/>
    <mergeCell ref="AT320:AW320"/>
    <mergeCell ref="B321:B332"/>
    <mergeCell ref="C321:D321"/>
    <mergeCell ref="E321:H321"/>
    <mergeCell ref="I321:L321"/>
    <mergeCell ref="M321:P321"/>
    <mergeCell ref="R321:U321"/>
    <mergeCell ref="V321:Y321"/>
    <mergeCell ref="Z321:AC321"/>
    <mergeCell ref="AE321:AH321"/>
    <mergeCell ref="AI321:AM321"/>
    <mergeCell ref="AN321:AP321"/>
    <mergeCell ref="AT321:AW321"/>
    <mergeCell ref="C322:D322"/>
    <mergeCell ref="E322:H322"/>
    <mergeCell ref="I322:L322"/>
    <mergeCell ref="V320:Y320"/>
    <mergeCell ref="Z320:AC320"/>
    <mergeCell ref="AE320:AH320"/>
    <mergeCell ref="AI320:AM320"/>
    <mergeCell ref="AN320:AP320"/>
    <mergeCell ref="C320:D320"/>
    <mergeCell ref="E320:H320"/>
    <mergeCell ref="I320:L320"/>
    <mergeCell ref="M320:P320"/>
    <mergeCell ref="R320:U320"/>
    <mergeCell ref="AI322:AM322"/>
    <mergeCell ref="AN322:AP322"/>
    <mergeCell ref="AT322:AW322"/>
    <mergeCell ref="C323:D323"/>
    <mergeCell ref="E323:H323"/>
    <mergeCell ref="I323:L323"/>
    <mergeCell ref="M323:P323"/>
    <mergeCell ref="R323:U323"/>
    <mergeCell ref="V323:Y323"/>
    <mergeCell ref="Z323:AC323"/>
    <mergeCell ref="AE323:AH323"/>
    <mergeCell ref="AI323:AM323"/>
    <mergeCell ref="AN323:AP323"/>
    <mergeCell ref="AT323:AW323"/>
    <mergeCell ref="M322:P322"/>
    <mergeCell ref="R322:U322"/>
    <mergeCell ref="V322:Y322"/>
    <mergeCell ref="Z322:AC322"/>
    <mergeCell ref="AE322:AH322"/>
    <mergeCell ref="AT324:AW324"/>
    <mergeCell ref="C325:D325"/>
    <mergeCell ref="E325:H325"/>
    <mergeCell ref="I325:L325"/>
    <mergeCell ref="M325:P325"/>
    <mergeCell ref="R325:U325"/>
    <mergeCell ref="V325:Y325"/>
    <mergeCell ref="Z325:AC325"/>
    <mergeCell ref="AE325:AH325"/>
    <mergeCell ref="AI325:AM325"/>
    <mergeCell ref="AN325:AP325"/>
    <mergeCell ref="AT325:AW325"/>
    <mergeCell ref="V324:Y324"/>
    <mergeCell ref="Z324:AC324"/>
    <mergeCell ref="AE324:AH324"/>
    <mergeCell ref="AI324:AM324"/>
    <mergeCell ref="AN324:AP324"/>
    <mergeCell ref="C324:D324"/>
    <mergeCell ref="E324:H324"/>
    <mergeCell ref="I324:L324"/>
    <mergeCell ref="M324:P324"/>
    <mergeCell ref="R324:U324"/>
    <mergeCell ref="AT326:AW326"/>
    <mergeCell ref="C327:D327"/>
    <mergeCell ref="E327:H327"/>
    <mergeCell ref="I327:L327"/>
    <mergeCell ref="M327:P327"/>
    <mergeCell ref="R327:U327"/>
    <mergeCell ref="V327:Y327"/>
    <mergeCell ref="Z327:AC327"/>
    <mergeCell ref="AE327:AH327"/>
    <mergeCell ref="AI327:AM327"/>
    <mergeCell ref="AN327:AP327"/>
    <mergeCell ref="AT327:AW327"/>
    <mergeCell ref="V326:Y326"/>
    <mergeCell ref="Z326:AC326"/>
    <mergeCell ref="AE326:AH326"/>
    <mergeCell ref="AI326:AM326"/>
    <mergeCell ref="AN326:AP326"/>
    <mergeCell ref="C326:D326"/>
    <mergeCell ref="E326:H326"/>
    <mergeCell ref="I326:L326"/>
    <mergeCell ref="M326:P326"/>
    <mergeCell ref="R326:U326"/>
    <mergeCell ref="AT328:AW328"/>
    <mergeCell ref="C329:D329"/>
    <mergeCell ref="E329:H329"/>
    <mergeCell ref="I329:L329"/>
    <mergeCell ref="M329:P329"/>
    <mergeCell ref="R329:U329"/>
    <mergeCell ref="V329:Y329"/>
    <mergeCell ref="Z329:AC329"/>
    <mergeCell ref="AE329:AH329"/>
    <mergeCell ref="AI329:AM329"/>
    <mergeCell ref="AN329:AP329"/>
    <mergeCell ref="AT329:AW329"/>
    <mergeCell ref="V328:Y328"/>
    <mergeCell ref="Z328:AC328"/>
    <mergeCell ref="AE328:AH328"/>
    <mergeCell ref="AI328:AM328"/>
    <mergeCell ref="AN328:AP328"/>
    <mergeCell ref="C328:D328"/>
    <mergeCell ref="E328:H328"/>
    <mergeCell ref="I328:L328"/>
    <mergeCell ref="M328:P328"/>
    <mergeCell ref="R328:U328"/>
    <mergeCell ref="AT330:AW330"/>
    <mergeCell ref="C331:D331"/>
    <mergeCell ref="E331:H331"/>
    <mergeCell ref="I331:L331"/>
    <mergeCell ref="M331:P331"/>
    <mergeCell ref="R331:U331"/>
    <mergeCell ref="V331:Y331"/>
    <mergeCell ref="Z331:AC331"/>
    <mergeCell ref="AE331:AH331"/>
    <mergeCell ref="AI331:AM331"/>
    <mergeCell ref="AN331:AP331"/>
    <mergeCell ref="AT331:AW331"/>
    <mergeCell ref="V330:Y330"/>
    <mergeCell ref="Z330:AC330"/>
    <mergeCell ref="AE330:AH330"/>
    <mergeCell ref="AI330:AM330"/>
    <mergeCell ref="AN330:AP330"/>
    <mergeCell ref="C330:D330"/>
    <mergeCell ref="E330:H330"/>
    <mergeCell ref="I330:L330"/>
    <mergeCell ref="M330:P330"/>
    <mergeCell ref="R330:U330"/>
    <mergeCell ref="AT332:AW332"/>
    <mergeCell ref="B333:B344"/>
    <mergeCell ref="C333:D333"/>
    <mergeCell ref="E333:H333"/>
    <mergeCell ref="I333:L333"/>
    <mergeCell ref="M333:P333"/>
    <mergeCell ref="R333:U333"/>
    <mergeCell ref="V333:Y333"/>
    <mergeCell ref="Z333:AC333"/>
    <mergeCell ref="AE333:AH333"/>
    <mergeCell ref="AI333:AM333"/>
    <mergeCell ref="AN333:AP333"/>
    <mergeCell ref="AT333:AW333"/>
    <mergeCell ref="C334:D334"/>
    <mergeCell ref="E334:H334"/>
    <mergeCell ref="I334:L334"/>
    <mergeCell ref="V332:Y332"/>
    <mergeCell ref="Z332:AC332"/>
    <mergeCell ref="AE332:AH332"/>
    <mergeCell ref="AI332:AM332"/>
    <mergeCell ref="AN332:AP332"/>
    <mergeCell ref="C332:D332"/>
    <mergeCell ref="E332:H332"/>
    <mergeCell ref="I332:L332"/>
    <mergeCell ref="M332:P332"/>
    <mergeCell ref="R332:U332"/>
    <mergeCell ref="AI334:AM334"/>
    <mergeCell ref="AN334:AP334"/>
    <mergeCell ref="AT334:AW334"/>
    <mergeCell ref="C335:D335"/>
    <mergeCell ref="E335:H335"/>
    <mergeCell ref="I335:L335"/>
    <mergeCell ref="M335:P335"/>
    <mergeCell ref="R335:U335"/>
    <mergeCell ref="V335:Y335"/>
    <mergeCell ref="Z335:AC335"/>
    <mergeCell ref="AE335:AH335"/>
    <mergeCell ref="AI335:AM335"/>
    <mergeCell ref="AN335:AP335"/>
    <mergeCell ref="AT335:AW335"/>
    <mergeCell ref="M334:P334"/>
    <mergeCell ref="R334:U334"/>
    <mergeCell ref="V334:Y334"/>
    <mergeCell ref="Z334:AC334"/>
    <mergeCell ref="AE334:AH334"/>
    <mergeCell ref="AT336:AW336"/>
    <mergeCell ref="C337:D337"/>
    <mergeCell ref="E337:H337"/>
    <mergeCell ref="I337:L337"/>
    <mergeCell ref="M337:P337"/>
    <mergeCell ref="R337:U337"/>
    <mergeCell ref="V337:Y337"/>
    <mergeCell ref="Z337:AC337"/>
    <mergeCell ref="AE337:AH337"/>
    <mergeCell ref="AI337:AM337"/>
    <mergeCell ref="AN337:AP337"/>
    <mergeCell ref="AT337:AW337"/>
    <mergeCell ref="V336:Y336"/>
    <mergeCell ref="Z336:AC336"/>
    <mergeCell ref="AE336:AH336"/>
    <mergeCell ref="AI336:AM336"/>
    <mergeCell ref="AN336:AP336"/>
    <mergeCell ref="C336:D336"/>
    <mergeCell ref="E336:H336"/>
    <mergeCell ref="I336:L336"/>
    <mergeCell ref="M336:P336"/>
    <mergeCell ref="R336:U336"/>
    <mergeCell ref="AT338:AW338"/>
    <mergeCell ref="C339:D339"/>
    <mergeCell ref="E339:H339"/>
    <mergeCell ref="I339:L339"/>
    <mergeCell ref="M339:P339"/>
    <mergeCell ref="R339:U339"/>
    <mergeCell ref="V339:Y339"/>
    <mergeCell ref="Z339:AC339"/>
    <mergeCell ref="AE339:AH339"/>
    <mergeCell ref="AI339:AM339"/>
    <mergeCell ref="AN339:AP339"/>
    <mergeCell ref="AT339:AW339"/>
    <mergeCell ref="V338:Y338"/>
    <mergeCell ref="Z338:AC338"/>
    <mergeCell ref="AE338:AH338"/>
    <mergeCell ref="AI338:AM338"/>
    <mergeCell ref="AN338:AP338"/>
    <mergeCell ref="C338:D338"/>
    <mergeCell ref="E338:H338"/>
    <mergeCell ref="I338:L338"/>
    <mergeCell ref="M338:P338"/>
    <mergeCell ref="R338:U338"/>
    <mergeCell ref="AT340:AW340"/>
    <mergeCell ref="C341:D341"/>
    <mergeCell ref="E341:H341"/>
    <mergeCell ref="I341:L341"/>
    <mergeCell ref="M341:P341"/>
    <mergeCell ref="R341:U341"/>
    <mergeCell ref="V341:Y341"/>
    <mergeCell ref="Z341:AC341"/>
    <mergeCell ref="AE341:AH341"/>
    <mergeCell ref="AI341:AM341"/>
    <mergeCell ref="AN341:AP341"/>
    <mergeCell ref="AT341:AW341"/>
    <mergeCell ref="V340:Y340"/>
    <mergeCell ref="Z340:AC340"/>
    <mergeCell ref="AE340:AH340"/>
    <mergeCell ref="AI340:AM340"/>
    <mergeCell ref="AN340:AP340"/>
    <mergeCell ref="C340:D340"/>
    <mergeCell ref="E340:H340"/>
    <mergeCell ref="I340:L340"/>
    <mergeCell ref="M340:P340"/>
    <mergeCell ref="R340:U340"/>
    <mergeCell ref="AT342:AW342"/>
    <mergeCell ref="C343:D343"/>
    <mergeCell ref="E343:H343"/>
    <mergeCell ref="I343:L343"/>
    <mergeCell ref="M343:P343"/>
    <mergeCell ref="R343:U343"/>
    <mergeCell ref="V343:Y343"/>
    <mergeCell ref="Z343:AC343"/>
    <mergeCell ref="AE343:AH343"/>
    <mergeCell ref="AI343:AM343"/>
    <mergeCell ref="AN343:AP343"/>
    <mergeCell ref="AT343:AW343"/>
    <mergeCell ref="V342:Y342"/>
    <mergeCell ref="Z342:AC342"/>
    <mergeCell ref="AE342:AH342"/>
    <mergeCell ref="AI342:AM342"/>
    <mergeCell ref="AN342:AP342"/>
    <mergeCell ref="C342:D342"/>
    <mergeCell ref="E342:H342"/>
    <mergeCell ref="I342:L342"/>
    <mergeCell ref="M342:P342"/>
    <mergeCell ref="R342:U342"/>
    <mergeCell ref="AT344:AW344"/>
    <mergeCell ref="B345:B356"/>
    <mergeCell ref="C345:D345"/>
    <mergeCell ref="E345:H345"/>
    <mergeCell ref="I345:L345"/>
    <mergeCell ref="M345:P345"/>
    <mergeCell ref="R345:U345"/>
    <mergeCell ref="V345:Y345"/>
    <mergeCell ref="Z345:AC345"/>
    <mergeCell ref="AE345:AH345"/>
    <mergeCell ref="AI345:AM345"/>
    <mergeCell ref="AN345:AP345"/>
    <mergeCell ref="AT345:AW345"/>
    <mergeCell ref="C346:D346"/>
    <mergeCell ref="E346:H346"/>
    <mergeCell ref="I346:L346"/>
    <mergeCell ref="V344:Y344"/>
    <mergeCell ref="Z344:AC344"/>
    <mergeCell ref="AE344:AH344"/>
    <mergeCell ref="AI344:AM344"/>
    <mergeCell ref="AN344:AP344"/>
    <mergeCell ref="C344:D344"/>
    <mergeCell ref="E344:H344"/>
    <mergeCell ref="I344:L344"/>
    <mergeCell ref="M344:P344"/>
    <mergeCell ref="R344:U344"/>
    <mergeCell ref="AI346:AM346"/>
    <mergeCell ref="AN346:AP346"/>
    <mergeCell ref="AT346:AW346"/>
    <mergeCell ref="C347:D347"/>
    <mergeCell ref="E347:H347"/>
    <mergeCell ref="I347:L347"/>
    <mergeCell ref="M347:P347"/>
    <mergeCell ref="R347:U347"/>
    <mergeCell ref="V347:Y347"/>
    <mergeCell ref="Z347:AC347"/>
    <mergeCell ref="AE347:AH347"/>
    <mergeCell ref="AI347:AM347"/>
    <mergeCell ref="AN347:AP347"/>
    <mergeCell ref="AT347:AW347"/>
    <mergeCell ref="M346:P346"/>
    <mergeCell ref="R346:U346"/>
    <mergeCell ref="V346:Y346"/>
    <mergeCell ref="Z346:AC346"/>
    <mergeCell ref="AE346:AH346"/>
    <mergeCell ref="AT348:AW348"/>
    <mergeCell ref="C349:D349"/>
    <mergeCell ref="E349:H349"/>
    <mergeCell ref="I349:L349"/>
    <mergeCell ref="M349:P349"/>
    <mergeCell ref="R349:U349"/>
    <mergeCell ref="V349:Y349"/>
    <mergeCell ref="Z349:AC349"/>
    <mergeCell ref="AE349:AH349"/>
    <mergeCell ref="AI349:AM349"/>
    <mergeCell ref="AN349:AP349"/>
    <mergeCell ref="AT349:AW349"/>
    <mergeCell ref="V348:Y348"/>
    <mergeCell ref="Z348:AC348"/>
    <mergeCell ref="AE348:AH348"/>
    <mergeCell ref="AI348:AM348"/>
    <mergeCell ref="AN348:AP348"/>
    <mergeCell ref="C348:D348"/>
    <mergeCell ref="E348:H348"/>
    <mergeCell ref="I348:L348"/>
    <mergeCell ref="M348:P348"/>
    <mergeCell ref="R348:U348"/>
    <mergeCell ref="AT350:AW350"/>
    <mergeCell ref="C351:D351"/>
    <mergeCell ref="E351:H351"/>
    <mergeCell ref="I351:L351"/>
    <mergeCell ref="M351:P351"/>
    <mergeCell ref="R351:U351"/>
    <mergeCell ref="V351:Y351"/>
    <mergeCell ref="Z351:AC351"/>
    <mergeCell ref="AE351:AH351"/>
    <mergeCell ref="AI351:AM351"/>
    <mergeCell ref="AN351:AP351"/>
    <mergeCell ref="AT351:AW351"/>
    <mergeCell ref="V350:Y350"/>
    <mergeCell ref="Z350:AC350"/>
    <mergeCell ref="AE350:AH350"/>
    <mergeCell ref="AI350:AM350"/>
    <mergeCell ref="AN350:AP350"/>
    <mergeCell ref="C350:D350"/>
    <mergeCell ref="E350:H350"/>
    <mergeCell ref="I350:L350"/>
    <mergeCell ref="M350:P350"/>
    <mergeCell ref="R350:U350"/>
    <mergeCell ref="AT352:AW352"/>
    <mergeCell ref="C353:D353"/>
    <mergeCell ref="E353:H353"/>
    <mergeCell ref="I353:L353"/>
    <mergeCell ref="M353:P353"/>
    <mergeCell ref="R353:U353"/>
    <mergeCell ref="V353:Y353"/>
    <mergeCell ref="Z353:AC353"/>
    <mergeCell ref="AE353:AH353"/>
    <mergeCell ref="AI353:AM353"/>
    <mergeCell ref="AN353:AP353"/>
    <mergeCell ref="AT353:AW353"/>
    <mergeCell ref="V352:Y352"/>
    <mergeCell ref="Z352:AC352"/>
    <mergeCell ref="AE352:AH352"/>
    <mergeCell ref="AI352:AM352"/>
    <mergeCell ref="AN352:AP352"/>
    <mergeCell ref="C352:D352"/>
    <mergeCell ref="E352:H352"/>
    <mergeCell ref="I352:L352"/>
    <mergeCell ref="M352:P352"/>
    <mergeCell ref="R352:U352"/>
    <mergeCell ref="AT354:AW354"/>
    <mergeCell ref="C355:D355"/>
    <mergeCell ref="E355:H355"/>
    <mergeCell ref="I355:L355"/>
    <mergeCell ref="M355:P355"/>
    <mergeCell ref="R355:U355"/>
    <mergeCell ref="V355:Y355"/>
    <mergeCell ref="Z355:AC355"/>
    <mergeCell ref="AE355:AH355"/>
    <mergeCell ref="AI355:AM355"/>
    <mergeCell ref="AN355:AP355"/>
    <mergeCell ref="AT355:AW355"/>
    <mergeCell ref="V354:Y354"/>
    <mergeCell ref="Z354:AC354"/>
    <mergeCell ref="AE354:AH354"/>
    <mergeCell ref="AI354:AM354"/>
    <mergeCell ref="AN354:AP354"/>
    <mergeCell ref="C354:D354"/>
    <mergeCell ref="E354:H354"/>
    <mergeCell ref="I354:L354"/>
    <mergeCell ref="M354:P354"/>
    <mergeCell ref="R354:U354"/>
    <mergeCell ref="AT356:AW356"/>
    <mergeCell ref="B357:B368"/>
    <mergeCell ref="C357:D357"/>
    <mergeCell ref="E357:H357"/>
    <mergeCell ref="I357:L357"/>
    <mergeCell ref="M357:P357"/>
    <mergeCell ref="R357:U357"/>
    <mergeCell ref="V357:Y357"/>
    <mergeCell ref="Z357:AC357"/>
    <mergeCell ref="AE357:AH357"/>
    <mergeCell ref="AI357:AM357"/>
    <mergeCell ref="AN357:AP357"/>
    <mergeCell ref="AT357:AW357"/>
    <mergeCell ref="C358:D358"/>
    <mergeCell ref="E358:H358"/>
    <mergeCell ref="I358:L358"/>
    <mergeCell ref="V356:Y356"/>
    <mergeCell ref="Z356:AC356"/>
    <mergeCell ref="AE356:AH356"/>
    <mergeCell ref="AI356:AM356"/>
    <mergeCell ref="AN356:AP356"/>
    <mergeCell ref="C356:D356"/>
    <mergeCell ref="E356:H356"/>
    <mergeCell ref="I356:L356"/>
    <mergeCell ref="M356:P356"/>
    <mergeCell ref="R356:U356"/>
    <mergeCell ref="AI358:AM358"/>
    <mergeCell ref="AN358:AP358"/>
    <mergeCell ref="AT358:AW358"/>
    <mergeCell ref="C359:D359"/>
    <mergeCell ref="E359:H359"/>
    <mergeCell ref="I359:L359"/>
    <mergeCell ref="M359:P359"/>
    <mergeCell ref="R359:U359"/>
    <mergeCell ref="V359:Y359"/>
    <mergeCell ref="Z359:AC359"/>
    <mergeCell ref="AE359:AH359"/>
    <mergeCell ref="AI359:AM359"/>
    <mergeCell ref="AN359:AP359"/>
    <mergeCell ref="AT359:AW359"/>
    <mergeCell ref="M358:P358"/>
    <mergeCell ref="R358:U358"/>
    <mergeCell ref="V358:Y358"/>
    <mergeCell ref="Z358:AC358"/>
    <mergeCell ref="AE358:AH358"/>
    <mergeCell ref="AT360:AW360"/>
    <mergeCell ref="C361:D361"/>
    <mergeCell ref="E361:H361"/>
    <mergeCell ref="I361:L361"/>
    <mergeCell ref="M361:P361"/>
    <mergeCell ref="R361:U361"/>
    <mergeCell ref="V361:Y361"/>
    <mergeCell ref="Z361:AC361"/>
    <mergeCell ref="AE361:AH361"/>
    <mergeCell ref="AI361:AM361"/>
    <mergeCell ref="AN361:AP361"/>
    <mergeCell ref="AT361:AW361"/>
    <mergeCell ref="V360:Y360"/>
    <mergeCell ref="Z360:AC360"/>
    <mergeCell ref="AE360:AH360"/>
    <mergeCell ref="AI360:AM360"/>
    <mergeCell ref="AN360:AP360"/>
    <mergeCell ref="C360:D360"/>
    <mergeCell ref="E360:H360"/>
    <mergeCell ref="I360:L360"/>
    <mergeCell ref="M360:P360"/>
    <mergeCell ref="R360:U360"/>
    <mergeCell ref="AT362:AW362"/>
    <mergeCell ref="C363:D363"/>
    <mergeCell ref="E363:H363"/>
    <mergeCell ref="I363:L363"/>
    <mergeCell ref="M363:P363"/>
    <mergeCell ref="R363:U363"/>
    <mergeCell ref="V363:Y363"/>
    <mergeCell ref="Z363:AC363"/>
    <mergeCell ref="AE363:AH363"/>
    <mergeCell ref="AI363:AM363"/>
    <mergeCell ref="AN363:AP363"/>
    <mergeCell ref="AT363:AW363"/>
    <mergeCell ref="V362:Y362"/>
    <mergeCell ref="Z362:AC362"/>
    <mergeCell ref="AE362:AH362"/>
    <mergeCell ref="AI362:AM362"/>
    <mergeCell ref="AN362:AP362"/>
    <mergeCell ref="C362:D362"/>
    <mergeCell ref="E362:H362"/>
    <mergeCell ref="I362:L362"/>
    <mergeCell ref="M362:P362"/>
    <mergeCell ref="R362:U362"/>
    <mergeCell ref="AT364:AW364"/>
    <mergeCell ref="C365:D365"/>
    <mergeCell ref="E365:H365"/>
    <mergeCell ref="I365:L365"/>
    <mergeCell ref="M365:P365"/>
    <mergeCell ref="R365:U365"/>
    <mergeCell ref="V365:Y365"/>
    <mergeCell ref="Z365:AC365"/>
    <mergeCell ref="AE365:AH365"/>
    <mergeCell ref="AI365:AM365"/>
    <mergeCell ref="AN365:AP365"/>
    <mergeCell ref="AT365:AW365"/>
    <mergeCell ref="V364:Y364"/>
    <mergeCell ref="Z364:AC364"/>
    <mergeCell ref="AE364:AH364"/>
    <mergeCell ref="AI364:AM364"/>
    <mergeCell ref="AN364:AP364"/>
    <mergeCell ref="C364:D364"/>
    <mergeCell ref="E364:H364"/>
    <mergeCell ref="I364:L364"/>
    <mergeCell ref="M364:P364"/>
    <mergeCell ref="R364:U364"/>
    <mergeCell ref="AT366:AW366"/>
    <mergeCell ref="C367:D367"/>
    <mergeCell ref="E367:H367"/>
    <mergeCell ref="I367:L367"/>
    <mergeCell ref="M367:P367"/>
    <mergeCell ref="R367:U367"/>
    <mergeCell ref="V367:Y367"/>
    <mergeCell ref="Z367:AC367"/>
    <mergeCell ref="AE367:AH367"/>
    <mergeCell ref="AI367:AM367"/>
    <mergeCell ref="AN367:AP367"/>
    <mergeCell ref="AT367:AW367"/>
    <mergeCell ref="V366:Y366"/>
    <mergeCell ref="Z366:AC366"/>
    <mergeCell ref="AE366:AH366"/>
    <mergeCell ref="AI366:AM366"/>
    <mergeCell ref="AN366:AP366"/>
    <mergeCell ref="C366:D366"/>
    <mergeCell ref="E366:H366"/>
    <mergeCell ref="I366:L366"/>
    <mergeCell ref="M366:P366"/>
    <mergeCell ref="R366:U366"/>
    <mergeCell ref="AT368:AW368"/>
    <mergeCell ref="B369:B380"/>
    <mergeCell ref="C369:D369"/>
    <mergeCell ref="E369:H369"/>
    <mergeCell ref="I369:L369"/>
    <mergeCell ref="M369:P369"/>
    <mergeCell ref="R369:U369"/>
    <mergeCell ref="V369:Y369"/>
    <mergeCell ref="Z369:AC369"/>
    <mergeCell ref="AE369:AH369"/>
    <mergeCell ref="AI369:AM369"/>
    <mergeCell ref="AN369:AP369"/>
    <mergeCell ref="AT369:AW369"/>
    <mergeCell ref="C370:D370"/>
    <mergeCell ref="E370:H370"/>
    <mergeCell ref="I370:L370"/>
    <mergeCell ref="V368:Y368"/>
    <mergeCell ref="Z368:AC368"/>
    <mergeCell ref="AE368:AH368"/>
    <mergeCell ref="AI368:AM368"/>
    <mergeCell ref="AN368:AP368"/>
    <mergeCell ref="C368:D368"/>
    <mergeCell ref="E368:H368"/>
    <mergeCell ref="I368:L368"/>
    <mergeCell ref="M368:P368"/>
    <mergeCell ref="R368:U368"/>
    <mergeCell ref="AI370:AM370"/>
    <mergeCell ref="AN370:AP370"/>
    <mergeCell ref="AT370:AW370"/>
    <mergeCell ref="C371:D371"/>
    <mergeCell ref="E371:H371"/>
    <mergeCell ref="I371:L371"/>
    <mergeCell ref="M371:P371"/>
    <mergeCell ref="R371:U371"/>
    <mergeCell ref="V371:Y371"/>
    <mergeCell ref="Z371:AC371"/>
    <mergeCell ref="AE371:AH371"/>
    <mergeCell ref="AI371:AM371"/>
    <mergeCell ref="AN371:AP371"/>
    <mergeCell ref="AT371:AW371"/>
    <mergeCell ref="M370:P370"/>
    <mergeCell ref="R370:U370"/>
    <mergeCell ref="V370:Y370"/>
    <mergeCell ref="Z370:AC370"/>
    <mergeCell ref="AE370:AH370"/>
    <mergeCell ref="AT372:AW372"/>
    <mergeCell ref="C373:D373"/>
    <mergeCell ref="E373:H373"/>
    <mergeCell ref="I373:L373"/>
    <mergeCell ref="M373:P373"/>
    <mergeCell ref="R373:U373"/>
    <mergeCell ref="V373:Y373"/>
    <mergeCell ref="Z373:AC373"/>
    <mergeCell ref="AE373:AH373"/>
    <mergeCell ref="AI373:AM373"/>
    <mergeCell ref="AN373:AP373"/>
    <mergeCell ref="AT373:AW373"/>
    <mergeCell ref="V372:Y372"/>
    <mergeCell ref="Z372:AC372"/>
    <mergeCell ref="AE372:AH372"/>
    <mergeCell ref="AI372:AM372"/>
    <mergeCell ref="AN372:AP372"/>
    <mergeCell ref="C372:D372"/>
    <mergeCell ref="E372:H372"/>
    <mergeCell ref="I372:L372"/>
    <mergeCell ref="M372:P372"/>
    <mergeCell ref="R372:U372"/>
    <mergeCell ref="AT374:AW374"/>
    <mergeCell ref="C375:D375"/>
    <mergeCell ref="E375:H375"/>
    <mergeCell ref="I375:L375"/>
    <mergeCell ref="M375:P375"/>
    <mergeCell ref="R375:U375"/>
    <mergeCell ref="V375:Y375"/>
    <mergeCell ref="Z375:AC375"/>
    <mergeCell ref="AE375:AH375"/>
    <mergeCell ref="AI375:AM375"/>
    <mergeCell ref="AN375:AP375"/>
    <mergeCell ref="AT375:AW375"/>
    <mergeCell ref="V374:Y374"/>
    <mergeCell ref="Z374:AC374"/>
    <mergeCell ref="AE374:AH374"/>
    <mergeCell ref="AI374:AM374"/>
    <mergeCell ref="AN374:AP374"/>
    <mergeCell ref="C374:D374"/>
    <mergeCell ref="E374:H374"/>
    <mergeCell ref="I374:L374"/>
    <mergeCell ref="M374:P374"/>
    <mergeCell ref="R374:U374"/>
    <mergeCell ref="AT376:AW376"/>
    <mergeCell ref="C377:D377"/>
    <mergeCell ref="E377:H377"/>
    <mergeCell ref="I377:L377"/>
    <mergeCell ref="M377:P377"/>
    <mergeCell ref="R377:U377"/>
    <mergeCell ref="V377:Y377"/>
    <mergeCell ref="Z377:AC377"/>
    <mergeCell ref="AE377:AH377"/>
    <mergeCell ref="AI377:AM377"/>
    <mergeCell ref="AN377:AP377"/>
    <mergeCell ref="AT377:AW377"/>
    <mergeCell ref="V376:Y376"/>
    <mergeCell ref="Z376:AC376"/>
    <mergeCell ref="AE376:AH376"/>
    <mergeCell ref="AI376:AM376"/>
    <mergeCell ref="AN376:AP376"/>
    <mergeCell ref="C376:D376"/>
    <mergeCell ref="E376:H376"/>
    <mergeCell ref="I376:L376"/>
    <mergeCell ref="M376:P376"/>
    <mergeCell ref="R376:U376"/>
    <mergeCell ref="AT378:AW378"/>
    <mergeCell ref="C379:D379"/>
    <mergeCell ref="E379:H379"/>
    <mergeCell ref="I379:L379"/>
    <mergeCell ref="M379:P379"/>
    <mergeCell ref="R379:U379"/>
    <mergeCell ref="V379:Y379"/>
    <mergeCell ref="Z379:AC379"/>
    <mergeCell ref="AE379:AH379"/>
    <mergeCell ref="AI379:AM379"/>
    <mergeCell ref="AN379:AP379"/>
    <mergeCell ref="AT379:AW379"/>
    <mergeCell ref="V378:Y378"/>
    <mergeCell ref="Z378:AC378"/>
    <mergeCell ref="AE378:AH378"/>
    <mergeCell ref="AI378:AM378"/>
    <mergeCell ref="AN378:AP378"/>
    <mergeCell ref="C378:D378"/>
    <mergeCell ref="E378:H378"/>
    <mergeCell ref="I378:L378"/>
    <mergeCell ref="M378:P378"/>
    <mergeCell ref="R378:U378"/>
    <mergeCell ref="AT380:AW380"/>
    <mergeCell ref="B381:B392"/>
    <mergeCell ref="C381:D381"/>
    <mergeCell ref="E381:H381"/>
    <mergeCell ref="I381:L381"/>
    <mergeCell ref="M381:P381"/>
    <mergeCell ref="R381:U381"/>
    <mergeCell ref="V381:Y381"/>
    <mergeCell ref="Z381:AC381"/>
    <mergeCell ref="AE381:AH381"/>
    <mergeCell ref="AI381:AM381"/>
    <mergeCell ref="AN381:AP381"/>
    <mergeCell ref="AT381:AW381"/>
    <mergeCell ref="C382:D382"/>
    <mergeCell ref="E382:H382"/>
    <mergeCell ref="I382:L382"/>
    <mergeCell ref="V380:Y380"/>
    <mergeCell ref="Z380:AC380"/>
    <mergeCell ref="AE380:AH380"/>
    <mergeCell ref="AI380:AM380"/>
    <mergeCell ref="AN380:AP380"/>
    <mergeCell ref="C380:D380"/>
    <mergeCell ref="E380:H380"/>
    <mergeCell ref="I380:L380"/>
    <mergeCell ref="M380:P380"/>
    <mergeCell ref="R380:U380"/>
    <mergeCell ref="AI382:AM382"/>
    <mergeCell ref="AN382:AP382"/>
    <mergeCell ref="AT382:AW382"/>
    <mergeCell ref="C383:D383"/>
    <mergeCell ref="E383:H383"/>
    <mergeCell ref="I383:L383"/>
    <mergeCell ref="M383:P383"/>
    <mergeCell ref="R383:U383"/>
    <mergeCell ref="V383:Y383"/>
    <mergeCell ref="Z383:AC383"/>
    <mergeCell ref="AE383:AH383"/>
    <mergeCell ref="AI383:AM383"/>
    <mergeCell ref="AN383:AP383"/>
    <mergeCell ref="AT383:AW383"/>
    <mergeCell ref="M382:P382"/>
    <mergeCell ref="R382:U382"/>
    <mergeCell ref="V382:Y382"/>
    <mergeCell ref="Z382:AC382"/>
    <mergeCell ref="AE382:AH382"/>
    <mergeCell ref="AT384:AW384"/>
    <mergeCell ref="C385:D385"/>
    <mergeCell ref="E385:H385"/>
    <mergeCell ref="I385:L385"/>
    <mergeCell ref="M385:P385"/>
    <mergeCell ref="R385:U385"/>
    <mergeCell ref="V385:Y385"/>
    <mergeCell ref="Z385:AC385"/>
    <mergeCell ref="AE385:AH385"/>
    <mergeCell ref="AI385:AM385"/>
    <mergeCell ref="AN385:AP385"/>
    <mergeCell ref="AT385:AW385"/>
    <mergeCell ref="V384:Y384"/>
    <mergeCell ref="Z384:AC384"/>
    <mergeCell ref="AE384:AH384"/>
    <mergeCell ref="AI384:AM384"/>
    <mergeCell ref="AN384:AP384"/>
    <mergeCell ref="C384:D384"/>
    <mergeCell ref="E384:H384"/>
    <mergeCell ref="I384:L384"/>
    <mergeCell ref="M384:P384"/>
    <mergeCell ref="R384:U384"/>
    <mergeCell ref="AT386:AW386"/>
    <mergeCell ref="C387:D387"/>
    <mergeCell ref="E387:H387"/>
    <mergeCell ref="I387:L387"/>
    <mergeCell ref="M387:P387"/>
    <mergeCell ref="R387:U387"/>
    <mergeCell ref="V387:Y387"/>
    <mergeCell ref="Z387:AC387"/>
    <mergeCell ref="AE387:AH387"/>
    <mergeCell ref="AI387:AM387"/>
    <mergeCell ref="AN387:AP387"/>
    <mergeCell ref="AT387:AW387"/>
    <mergeCell ref="V386:Y386"/>
    <mergeCell ref="Z386:AC386"/>
    <mergeCell ref="AE386:AH386"/>
    <mergeCell ref="AI386:AM386"/>
    <mergeCell ref="AN386:AP386"/>
    <mergeCell ref="C386:D386"/>
    <mergeCell ref="E386:H386"/>
    <mergeCell ref="I386:L386"/>
    <mergeCell ref="M386:P386"/>
    <mergeCell ref="R386:U386"/>
    <mergeCell ref="AT388:AW388"/>
    <mergeCell ref="C389:D389"/>
    <mergeCell ref="E389:H389"/>
    <mergeCell ref="I389:L389"/>
    <mergeCell ref="M389:P389"/>
    <mergeCell ref="R389:U389"/>
    <mergeCell ref="V389:Y389"/>
    <mergeCell ref="Z389:AC389"/>
    <mergeCell ref="AE389:AH389"/>
    <mergeCell ref="AI389:AM389"/>
    <mergeCell ref="AN389:AP389"/>
    <mergeCell ref="AT389:AW389"/>
    <mergeCell ref="V388:Y388"/>
    <mergeCell ref="Z388:AC388"/>
    <mergeCell ref="AE388:AH388"/>
    <mergeCell ref="AI388:AM388"/>
    <mergeCell ref="AN388:AP388"/>
    <mergeCell ref="C388:D388"/>
    <mergeCell ref="E388:H388"/>
    <mergeCell ref="I388:L388"/>
    <mergeCell ref="M388:P388"/>
    <mergeCell ref="R388:U388"/>
    <mergeCell ref="AT390:AW390"/>
    <mergeCell ref="C391:D391"/>
    <mergeCell ref="E391:H391"/>
    <mergeCell ref="I391:L391"/>
    <mergeCell ref="M391:P391"/>
    <mergeCell ref="R391:U391"/>
    <mergeCell ref="V391:Y391"/>
    <mergeCell ref="Z391:AC391"/>
    <mergeCell ref="AE391:AH391"/>
    <mergeCell ref="AI391:AM391"/>
    <mergeCell ref="AN391:AP391"/>
    <mergeCell ref="AT391:AW391"/>
    <mergeCell ref="V390:Y390"/>
    <mergeCell ref="Z390:AC390"/>
    <mergeCell ref="AE390:AH390"/>
    <mergeCell ref="AI390:AM390"/>
    <mergeCell ref="AN390:AP390"/>
    <mergeCell ref="C390:D390"/>
    <mergeCell ref="E390:H390"/>
    <mergeCell ref="I390:L390"/>
    <mergeCell ref="M390:P390"/>
    <mergeCell ref="R390:U390"/>
    <mergeCell ref="AT392:AW392"/>
    <mergeCell ref="B393:B404"/>
    <mergeCell ref="C393:D393"/>
    <mergeCell ref="E393:H393"/>
    <mergeCell ref="I393:L393"/>
    <mergeCell ref="M393:P393"/>
    <mergeCell ref="R393:U393"/>
    <mergeCell ref="V393:Y393"/>
    <mergeCell ref="Z393:AC393"/>
    <mergeCell ref="AE393:AH393"/>
    <mergeCell ref="AI393:AM393"/>
    <mergeCell ref="AN393:AP393"/>
    <mergeCell ref="AT393:AW393"/>
    <mergeCell ref="C394:D394"/>
    <mergeCell ref="E394:H394"/>
    <mergeCell ref="I394:L394"/>
    <mergeCell ref="V392:Y392"/>
    <mergeCell ref="Z392:AC392"/>
    <mergeCell ref="AE392:AH392"/>
    <mergeCell ref="AI392:AM392"/>
    <mergeCell ref="AN392:AP392"/>
    <mergeCell ref="C392:D392"/>
    <mergeCell ref="E392:H392"/>
    <mergeCell ref="I392:L392"/>
    <mergeCell ref="M392:P392"/>
    <mergeCell ref="R392:U392"/>
    <mergeCell ref="AI394:AM394"/>
    <mergeCell ref="AN394:AP394"/>
    <mergeCell ref="AT394:AW394"/>
    <mergeCell ref="C395:D395"/>
    <mergeCell ref="E395:H395"/>
    <mergeCell ref="I395:L395"/>
    <mergeCell ref="M395:P395"/>
    <mergeCell ref="R395:U395"/>
    <mergeCell ref="V395:Y395"/>
    <mergeCell ref="Z395:AC395"/>
    <mergeCell ref="AE395:AH395"/>
    <mergeCell ref="AI395:AM395"/>
    <mergeCell ref="AN395:AP395"/>
    <mergeCell ref="AT395:AW395"/>
    <mergeCell ref="M394:P394"/>
    <mergeCell ref="R394:U394"/>
    <mergeCell ref="V394:Y394"/>
    <mergeCell ref="Z394:AC394"/>
    <mergeCell ref="AE394:AH394"/>
    <mergeCell ref="AT396:AW396"/>
    <mergeCell ref="C397:D397"/>
    <mergeCell ref="E397:H397"/>
    <mergeCell ref="I397:L397"/>
    <mergeCell ref="M397:P397"/>
    <mergeCell ref="R397:U397"/>
    <mergeCell ref="V397:Y397"/>
    <mergeCell ref="Z397:AC397"/>
    <mergeCell ref="AE397:AH397"/>
    <mergeCell ref="AI397:AM397"/>
    <mergeCell ref="AN397:AP397"/>
    <mergeCell ref="AT397:AW397"/>
    <mergeCell ref="V396:Y396"/>
    <mergeCell ref="Z396:AC396"/>
    <mergeCell ref="AE396:AH396"/>
    <mergeCell ref="AI396:AM396"/>
    <mergeCell ref="AN396:AP396"/>
    <mergeCell ref="C396:D396"/>
    <mergeCell ref="E396:H396"/>
    <mergeCell ref="I396:L396"/>
    <mergeCell ref="M396:P396"/>
    <mergeCell ref="R396:U396"/>
    <mergeCell ref="AT398:AW398"/>
    <mergeCell ref="C399:D399"/>
    <mergeCell ref="E399:H399"/>
    <mergeCell ref="I399:L399"/>
    <mergeCell ref="M399:P399"/>
    <mergeCell ref="R399:U399"/>
    <mergeCell ref="V399:Y399"/>
    <mergeCell ref="Z399:AC399"/>
    <mergeCell ref="AE399:AH399"/>
    <mergeCell ref="AI399:AM399"/>
    <mergeCell ref="AN399:AP399"/>
    <mergeCell ref="AT399:AW399"/>
    <mergeCell ref="V398:Y398"/>
    <mergeCell ref="Z398:AC398"/>
    <mergeCell ref="AE398:AH398"/>
    <mergeCell ref="AI398:AM398"/>
    <mergeCell ref="AN398:AP398"/>
    <mergeCell ref="C398:D398"/>
    <mergeCell ref="E398:H398"/>
    <mergeCell ref="I398:L398"/>
    <mergeCell ref="M398:P398"/>
    <mergeCell ref="R398:U398"/>
    <mergeCell ref="AT400:AW400"/>
    <mergeCell ref="C401:D401"/>
    <mergeCell ref="E401:H401"/>
    <mergeCell ref="I401:L401"/>
    <mergeCell ref="M401:P401"/>
    <mergeCell ref="R401:U401"/>
    <mergeCell ref="V401:Y401"/>
    <mergeCell ref="Z401:AC401"/>
    <mergeCell ref="AE401:AH401"/>
    <mergeCell ref="AI401:AM401"/>
    <mergeCell ref="AN401:AP401"/>
    <mergeCell ref="AT401:AW401"/>
    <mergeCell ref="V400:Y400"/>
    <mergeCell ref="Z400:AC400"/>
    <mergeCell ref="AE400:AH400"/>
    <mergeCell ref="AI400:AM400"/>
    <mergeCell ref="AN400:AP400"/>
    <mergeCell ref="C400:D400"/>
    <mergeCell ref="E400:H400"/>
    <mergeCell ref="I400:L400"/>
    <mergeCell ref="M400:P400"/>
    <mergeCell ref="R400:U400"/>
    <mergeCell ref="AT402:AW402"/>
    <mergeCell ref="C403:D403"/>
    <mergeCell ref="E403:H403"/>
    <mergeCell ref="I403:L403"/>
    <mergeCell ref="M403:P403"/>
    <mergeCell ref="R403:U403"/>
    <mergeCell ref="V403:Y403"/>
    <mergeCell ref="Z403:AC403"/>
    <mergeCell ref="AE403:AH403"/>
    <mergeCell ref="AI403:AM403"/>
    <mergeCell ref="AN403:AP403"/>
    <mergeCell ref="AT403:AW403"/>
    <mergeCell ref="V402:Y402"/>
    <mergeCell ref="Z402:AC402"/>
    <mergeCell ref="AE402:AH402"/>
    <mergeCell ref="AI402:AM402"/>
    <mergeCell ref="AN402:AP402"/>
    <mergeCell ref="C402:D402"/>
    <mergeCell ref="E402:H402"/>
    <mergeCell ref="I402:L402"/>
    <mergeCell ref="M402:P402"/>
    <mergeCell ref="R402:U402"/>
    <mergeCell ref="AT404:AW404"/>
    <mergeCell ref="B405:B416"/>
    <mergeCell ref="C405:D405"/>
    <mergeCell ref="E405:H405"/>
    <mergeCell ref="I405:L405"/>
    <mergeCell ref="M405:P405"/>
    <mergeCell ref="R405:U405"/>
    <mergeCell ref="V405:Y405"/>
    <mergeCell ref="Z405:AC405"/>
    <mergeCell ref="AE405:AH405"/>
    <mergeCell ref="AI405:AM405"/>
    <mergeCell ref="AN405:AP405"/>
    <mergeCell ref="AT405:AW405"/>
    <mergeCell ref="C406:D406"/>
    <mergeCell ref="E406:H406"/>
    <mergeCell ref="I406:L406"/>
    <mergeCell ref="V404:Y404"/>
    <mergeCell ref="Z404:AC404"/>
    <mergeCell ref="AE404:AH404"/>
    <mergeCell ref="AI404:AM404"/>
    <mergeCell ref="AN404:AP404"/>
    <mergeCell ref="C404:D404"/>
    <mergeCell ref="E404:H404"/>
    <mergeCell ref="I404:L404"/>
    <mergeCell ref="M404:P404"/>
    <mergeCell ref="R404:U404"/>
    <mergeCell ref="AI406:AM406"/>
    <mergeCell ref="AN406:AP406"/>
    <mergeCell ref="AT406:AW406"/>
    <mergeCell ref="C407:D407"/>
    <mergeCell ref="E407:H407"/>
    <mergeCell ref="I407:L407"/>
    <mergeCell ref="M407:P407"/>
    <mergeCell ref="R407:U407"/>
    <mergeCell ref="V407:Y407"/>
    <mergeCell ref="Z407:AC407"/>
    <mergeCell ref="AE407:AH407"/>
    <mergeCell ref="AI407:AM407"/>
    <mergeCell ref="AN407:AP407"/>
    <mergeCell ref="AT407:AW407"/>
    <mergeCell ref="M406:P406"/>
    <mergeCell ref="R406:U406"/>
    <mergeCell ref="V406:Y406"/>
    <mergeCell ref="Z406:AC406"/>
    <mergeCell ref="AE406:AH406"/>
    <mergeCell ref="AT408:AW408"/>
    <mergeCell ref="C409:D409"/>
    <mergeCell ref="E409:H409"/>
    <mergeCell ref="I409:L409"/>
    <mergeCell ref="M409:P409"/>
    <mergeCell ref="R409:U409"/>
    <mergeCell ref="V409:Y409"/>
    <mergeCell ref="Z409:AC409"/>
    <mergeCell ref="AE409:AH409"/>
    <mergeCell ref="AI409:AM409"/>
    <mergeCell ref="AN409:AP409"/>
    <mergeCell ref="AT409:AW409"/>
    <mergeCell ref="V408:Y408"/>
    <mergeCell ref="Z408:AC408"/>
    <mergeCell ref="AE408:AH408"/>
    <mergeCell ref="AI408:AM408"/>
    <mergeCell ref="AN408:AP408"/>
    <mergeCell ref="C408:D408"/>
    <mergeCell ref="E408:H408"/>
    <mergeCell ref="I408:L408"/>
    <mergeCell ref="M408:P408"/>
    <mergeCell ref="R408:U408"/>
    <mergeCell ref="AT410:AW410"/>
    <mergeCell ref="C411:D411"/>
    <mergeCell ref="E411:H411"/>
    <mergeCell ref="I411:L411"/>
    <mergeCell ref="M411:P411"/>
    <mergeCell ref="R411:U411"/>
    <mergeCell ref="V411:Y411"/>
    <mergeCell ref="Z411:AC411"/>
    <mergeCell ref="AE411:AH411"/>
    <mergeCell ref="AI411:AM411"/>
    <mergeCell ref="AN411:AP411"/>
    <mergeCell ref="AT411:AW411"/>
    <mergeCell ref="V410:Y410"/>
    <mergeCell ref="Z410:AC410"/>
    <mergeCell ref="AE410:AH410"/>
    <mergeCell ref="AI410:AM410"/>
    <mergeCell ref="AN410:AP410"/>
    <mergeCell ref="C410:D410"/>
    <mergeCell ref="E410:H410"/>
    <mergeCell ref="I410:L410"/>
    <mergeCell ref="M410:P410"/>
    <mergeCell ref="R410:U410"/>
    <mergeCell ref="AT412:AW412"/>
    <mergeCell ref="C413:D413"/>
    <mergeCell ref="E413:H413"/>
    <mergeCell ref="I413:L413"/>
    <mergeCell ref="M413:P413"/>
    <mergeCell ref="R413:U413"/>
    <mergeCell ref="V413:Y413"/>
    <mergeCell ref="Z413:AC413"/>
    <mergeCell ref="AE413:AH413"/>
    <mergeCell ref="AI413:AM413"/>
    <mergeCell ref="AN413:AP413"/>
    <mergeCell ref="AT413:AW413"/>
    <mergeCell ref="V412:Y412"/>
    <mergeCell ref="Z412:AC412"/>
    <mergeCell ref="AE412:AH412"/>
    <mergeCell ref="AI412:AM412"/>
    <mergeCell ref="AN412:AP412"/>
    <mergeCell ref="C412:D412"/>
    <mergeCell ref="E412:H412"/>
    <mergeCell ref="I412:L412"/>
    <mergeCell ref="M412:P412"/>
    <mergeCell ref="R412:U412"/>
    <mergeCell ref="E419:H419"/>
    <mergeCell ref="I419:L419"/>
    <mergeCell ref="AT414:AW414"/>
    <mergeCell ref="C415:D415"/>
    <mergeCell ref="E415:H415"/>
    <mergeCell ref="I415:L415"/>
    <mergeCell ref="M415:P415"/>
    <mergeCell ref="R415:U415"/>
    <mergeCell ref="V415:Y415"/>
    <mergeCell ref="Z415:AC415"/>
    <mergeCell ref="AE415:AH415"/>
    <mergeCell ref="AI415:AM415"/>
    <mergeCell ref="AN415:AP415"/>
    <mergeCell ref="AT415:AW415"/>
    <mergeCell ref="V414:Y414"/>
    <mergeCell ref="Z414:AC414"/>
    <mergeCell ref="AE414:AH414"/>
    <mergeCell ref="AI414:AM414"/>
    <mergeCell ref="AN414:AP414"/>
    <mergeCell ref="C414:D414"/>
    <mergeCell ref="E414:H414"/>
    <mergeCell ref="I414:L414"/>
    <mergeCell ref="M414:P414"/>
    <mergeCell ref="R414:U414"/>
    <mergeCell ref="C420:D420"/>
    <mergeCell ref="E420:H420"/>
    <mergeCell ref="AT416:AW416"/>
    <mergeCell ref="B417:B428"/>
    <mergeCell ref="C417:D417"/>
    <mergeCell ref="E417:H417"/>
    <mergeCell ref="I417:L417"/>
    <mergeCell ref="M417:P417"/>
    <mergeCell ref="R417:U417"/>
    <mergeCell ref="V417:Y417"/>
    <mergeCell ref="Z417:AC417"/>
    <mergeCell ref="AE417:AH417"/>
    <mergeCell ref="AI417:AM417"/>
    <mergeCell ref="AN417:AP417"/>
    <mergeCell ref="AT417:AW417"/>
    <mergeCell ref="C418:D418"/>
    <mergeCell ref="E418:H418"/>
    <mergeCell ref="I418:L418"/>
    <mergeCell ref="V416:Y416"/>
    <mergeCell ref="Z416:AC416"/>
    <mergeCell ref="AE416:AH416"/>
    <mergeCell ref="AI416:AM416"/>
    <mergeCell ref="AN416:AP416"/>
    <mergeCell ref="C416:D416"/>
    <mergeCell ref="E416:H416"/>
    <mergeCell ref="I416:L416"/>
    <mergeCell ref="M416:P416"/>
    <mergeCell ref="R416:U416"/>
    <mergeCell ref="AI418:AM418"/>
    <mergeCell ref="AN418:AP418"/>
    <mergeCell ref="AT418:AW418"/>
    <mergeCell ref="C419:D419"/>
    <mergeCell ref="M422:P422"/>
    <mergeCell ref="R422:U422"/>
    <mergeCell ref="M419:P419"/>
    <mergeCell ref="R419:U419"/>
    <mergeCell ref="V419:Y419"/>
    <mergeCell ref="Z419:AC419"/>
    <mergeCell ref="AE419:AH419"/>
    <mergeCell ref="AI419:AM419"/>
    <mergeCell ref="AN419:AP419"/>
    <mergeCell ref="AT419:AW419"/>
    <mergeCell ref="M418:P418"/>
    <mergeCell ref="R418:U418"/>
    <mergeCell ref="V418:Y418"/>
    <mergeCell ref="Z418:AC418"/>
    <mergeCell ref="AE418:AH418"/>
    <mergeCell ref="AT420:AW420"/>
    <mergeCell ref="C421:D421"/>
    <mergeCell ref="E421:H421"/>
    <mergeCell ref="I421:L421"/>
    <mergeCell ref="M421:P421"/>
    <mergeCell ref="R421:U421"/>
    <mergeCell ref="V421:Y421"/>
    <mergeCell ref="Z421:AC421"/>
    <mergeCell ref="AE421:AH421"/>
    <mergeCell ref="AI421:AM421"/>
    <mergeCell ref="AN421:AP421"/>
    <mergeCell ref="AT421:AW421"/>
    <mergeCell ref="V420:Y420"/>
    <mergeCell ref="Z420:AC420"/>
    <mergeCell ref="AE420:AH420"/>
    <mergeCell ref="AI420:AM420"/>
    <mergeCell ref="AN420:AP420"/>
    <mergeCell ref="AT426:AW426"/>
    <mergeCell ref="C427:D427"/>
    <mergeCell ref="E427:H427"/>
    <mergeCell ref="I427:L427"/>
    <mergeCell ref="M427:P427"/>
    <mergeCell ref="R427:U427"/>
    <mergeCell ref="V427:Y427"/>
    <mergeCell ref="Z427:AC427"/>
    <mergeCell ref="AE427:AH427"/>
    <mergeCell ref="I420:L420"/>
    <mergeCell ref="M420:P420"/>
    <mergeCell ref="R420:U420"/>
    <mergeCell ref="AT422:AW422"/>
    <mergeCell ref="C423:D423"/>
    <mergeCell ref="E423:H423"/>
    <mergeCell ref="I423:L423"/>
    <mergeCell ref="M423:P423"/>
    <mergeCell ref="R423:U423"/>
    <mergeCell ref="V423:Y423"/>
    <mergeCell ref="Z423:AC423"/>
    <mergeCell ref="AE423:AH423"/>
    <mergeCell ref="AI423:AM423"/>
    <mergeCell ref="AN423:AP423"/>
    <mergeCell ref="AT423:AW423"/>
    <mergeCell ref="V422:Y422"/>
    <mergeCell ref="Z422:AC422"/>
    <mergeCell ref="AE422:AH422"/>
    <mergeCell ref="AI422:AM422"/>
    <mergeCell ref="AN422:AP422"/>
    <mergeCell ref="C422:D422"/>
    <mergeCell ref="E422:H422"/>
    <mergeCell ref="I422:L422"/>
    <mergeCell ref="AT424:AW424"/>
    <mergeCell ref="C425:D425"/>
    <mergeCell ref="E425:H425"/>
    <mergeCell ref="I425:L425"/>
    <mergeCell ref="M425:P425"/>
    <mergeCell ref="R425:U425"/>
    <mergeCell ref="V425:Y425"/>
    <mergeCell ref="Z425:AC425"/>
    <mergeCell ref="AE425:AH425"/>
    <mergeCell ref="AI425:AM425"/>
    <mergeCell ref="AN425:AP425"/>
    <mergeCell ref="AT425:AW425"/>
    <mergeCell ref="V424:Y424"/>
    <mergeCell ref="Z424:AC424"/>
    <mergeCell ref="AE424:AH424"/>
    <mergeCell ref="AI424:AM424"/>
    <mergeCell ref="AN424:AP424"/>
    <mergeCell ref="C424:D424"/>
    <mergeCell ref="E424:H424"/>
    <mergeCell ref="I424:L424"/>
    <mergeCell ref="M424:P424"/>
    <mergeCell ref="R424:U424"/>
    <mergeCell ref="AN427:AP427"/>
    <mergeCell ref="AT427:AW427"/>
    <mergeCell ref="V426:Y426"/>
    <mergeCell ref="Z426:AC426"/>
    <mergeCell ref="AE426:AH426"/>
    <mergeCell ref="AI426:AM426"/>
    <mergeCell ref="AN426:AP426"/>
    <mergeCell ref="C426:D426"/>
    <mergeCell ref="E426:H426"/>
    <mergeCell ref="I426:L426"/>
    <mergeCell ref="M426:P426"/>
    <mergeCell ref="R426:U426"/>
    <mergeCell ref="B429:B440"/>
    <mergeCell ref="C429:D429"/>
    <mergeCell ref="E429:H429"/>
    <mergeCell ref="I429:L429"/>
    <mergeCell ref="M429:P429"/>
    <mergeCell ref="R429:U429"/>
    <mergeCell ref="V429:Y429"/>
    <mergeCell ref="Z429:AC429"/>
    <mergeCell ref="AE429:AH429"/>
    <mergeCell ref="AI429:AM429"/>
    <mergeCell ref="AN429:AP429"/>
    <mergeCell ref="AT429:AW429"/>
    <mergeCell ref="C430:D430"/>
    <mergeCell ref="E430:H430"/>
    <mergeCell ref="I430:L430"/>
    <mergeCell ref="V428:Y428"/>
    <mergeCell ref="AI432:AM432"/>
    <mergeCell ref="AN432:AP432"/>
    <mergeCell ref="C432:D432"/>
    <mergeCell ref="AT428:AW428"/>
    <mergeCell ref="E432:H432"/>
    <mergeCell ref="Z428:AC428"/>
    <mergeCell ref="AE428:AH428"/>
    <mergeCell ref="AI428:AM428"/>
    <mergeCell ref="AN428:AP428"/>
    <mergeCell ref="C428:D428"/>
    <mergeCell ref="E428:H428"/>
    <mergeCell ref="I428:L428"/>
    <mergeCell ref="M428:P428"/>
    <mergeCell ref="R428:U428"/>
    <mergeCell ref="AI430:AM430"/>
    <mergeCell ref="AN430:AP430"/>
    <mergeCell ref="V434:Y434"/>
    <mergeCell ref="Z434:AC434"/>
    <mergeCell ref="AE434:AH434"/>
    <mergeCell ref="AI434:AM434"/>
    <mergeCell ref="AN434:AP434"/>
    <mergeCell ref="C434:D434"/>
    <mergeCell ref="E434:H434"/>
    <mergeCell ref="I434:L434"/>
    <mergeCell ref="M434:P434"/>
    <mergeCell ref="R434:U434"/>
    <mergeCell ref="V430:Y430"/>
    <mergeCell ref="Z430:AC430"/>
    <mergeCell ref="AE430:AH430"/>
    <mergeCell ref="M430:P430"/>
    <mergeCell ref="R430:U430"/>
    <mergeCell ref="AN431:AP431"/>
    <mergeCell ref="Z432:AC432"/>
    <mergeCell ref="AE432:AH432"/>
    <mergeCell ref="AE440:AH440"/>
    <mergeCell ref="AI440:AM440"/>
    <mergeCell ref="AT430:AW430"/>
    <mergeCell ref="C431:D431"/>
    <mergeCell ref="E431:H431"/>
    <mergeCell ref="I431:L431"/>
    <mergeCell ref="AT431:AW431"/>
    <mergeCell ref="C436:D436"/>
    <mergeCell ref="E436:H436"/>
    <mergeCell ref="I436:L436"/>
    <mergeCell ref="M436:P436"/>
    <mergeCell ref="R436:U436"/>
    <mergeCell ref="C437:D437"/>
    <mergeCell ref="E437:H437"/>
    <mergeCell ref="I437:L437"/>
    <mergeCell ref="M437:P437"/>
    <mergeCell ref="R437:U437"/>
    <mergeCell ref="V437:Y437"/>
    <mergeCell ref="C435:D435"/>
    <mergeCell ref="E435:H435"/>
    <mergeCell ref="I435:L435"/>
    <mergeCell ref="M435:P435"/>
    <mergeCell ref="R435:U435"/>
    <mergeCell ref="V435:Y435"/>
    <mergeCell ref="AT432:AW432"/>
    <mergeCell ref="C433:D433"/>
    <mergeCell ref="E433:H433"/>
    <mergeCell ref="I433:L433"/>
    <mergeCell ref="M433:P433"/>
    <mergeCell ref="R433:U433"/>
    <mergeCell ref="V433:Y433"/>
    <mergeCell ref="Z433:AC433"/>
    <mergeCell ref="AI427:AM427"/>
    <mergeCell ref="C440:D440"/>
    <mergeCell ref="E440:H440"/>
    <mergeCell ref="I440:L440"/>
    <mergeCell ref="M440:P440"/>
    <mergeCell ref="R440:U440"/>
    <mergeCell ref="AT438:AW438"/>
    <mergeCell ref="C439:D439"/>
    <mergeCell ref="E439:H439"/>
    <mergeCell ref="I439:L439"/>
    <mergeCell ref="M439:P439"/>
    <mergeCell ref="R439:U439"/>
    <mergeCell ref="V439:Y439"/>
    <mergeCell ref="Z439:AC439"/>
    <mergeCell ref="AE439:AH439"/>
    <mergeCell ref="AI439:AM439"/>
    <mergeCell ref="AN439:AP439"/>
    <mergeCell ref="AT439:AW439"/>
    <mergeCell ref="V438:Y438"/>
    <mergeCell ref="Z438:AC438"/>
    <mergeCell ref="AE438:AH438"/>
    <mergeCell ref="AI438:AM438"/>
    <mergeCell ref="AN438:AP438"/>
    <mergeCell ref="C438:D438"/>
    <mergeCell ref="E438:H438"/>
    <mergeCell ref="I438:L438"/>
    <mergeCell ref="M438:P438"/>
    <mergeCell ref="R438:U438"/>
    <mergeCell ref="AT440:AW440"/>
    <mergeCell ref="V440:Y440"/>
    <mergeCell ref="Z440:AC440"/>
    <mergeCell ref="AN440:AP440"/>
    <mergeCell ref="AT436:AW436"/>
    <mergeCell ref="I432:L432"/>
    <mergeCell ref="M432:P432"/>
    <mergeCell ref="R432:U432"/>
    <mergeCell ref="AT434:AW434"/>
    <mergeCell ref="M431:P431"/>
    <mergeCell ref="R431:U431"/>
    <mergeCell ref="V431:Y431"/>
    <mergeCell ref="Z431:AC431"/>
    <mergeCell ref="AE431:AH431"/>
    <mergeCell ref="AI431:AM431"/>
    <mergeCell ref="Z437:AC437"/>
    <mergeCell ref="AE437:AH437"/>
    <mergeCell ref="AI437:AM437"/>
    <mergeCell ref="AN437:AP437"/>
    <mergeCell ref="AT437:AW437"/>
    <mergeCell ref="V436:Y436"/>
    <mergeCell ref="Z436:AC436"/>
    <mergeCell ref="AE436:AH436"/>
    <mergeCell ref="AI436:AM436"/>
    <mergeCell ref="AN436:AP436"/>
    <mergeCell ref="Z435:AC435"/>
    <mergeCell ref="AE435:AH435"/>
    <mergeCell ref="AI435:AM435"/>
    <mergeCell ref="AN435:AP435"/>
    <mergeCell ref="AT435:AW435"/>
    <mergeCell ref="AN433:AP433"/>
    <mergeCell ref="AT433:AW433"/>
    <mergeCell ref="V432:Y432"/>
    <mergeCell ref="AI433:AM433"/>
    <mergeCell ref="AE433:AH433"/>
    <mergeCell ref="BJ12:BM12"/>
    <mergeCell ref="AO1:AP1"/>
    <mergeCell ref="B1:U1"/>
    <mergeCell ref="I5:M5"/>
    <mergeCell ref="W4:AA4"/>
    <mergeCell ref="W5:AA5"/>
    <mergeCell ref="W6:AA6"/>
    <mergeCell ref="AK4:AO4"/>
    <mergeCell ref="AK6:AO6"/>
    <mergeCell ref="AO7:AP7"/>
    <mergeCell ref="AO5:AP5"/>
    <mergeCell ref="BG18:BH18"/>
    <mergeCell ref="AQ18:AS18"/>
    <mergeCell ref="AT18:AX18"/>
    <mergeCell ref="AZ18:BF18"/>
    <mergeCell ref="AK5:AN5"/>
    <mergeCell ref="B3:N3"/>
    <mergeCell ref="P3:AB3"/>
    <mergeCell ref="AE3:AP3"/>
    <mergeCell ref="P4:V4"/>
    <mergeCell ref="P5:V5"/>
    <mergeCell ref="B4:H4"/>
    <mergeCell ref="B5:H5"/>
    <mergeCell ref="I4:M4"/>
    <mergeCell ref="Y8:AB8"/>
    <mergeCell ref="AC17:AP17"/>
    <mergeCell ref="Y9:AB9"/>
    <mergeCell ref="Y13:AB13"/>
    <mergeCell ref="Y10:AB10"/>
    <mergeCell ref="B18:AM18"/>
    <mergeCell ref="Y12:AB12"/>
    <mergeCell ref="Y11:AB11"/>
    <mergeCell ref="AG1:AN1"/>
    <mergeCell ref="AE4:AJ4"/>
    <mergeCell ref="AE5:AJ5"/>
    <mergeCell ref="AE6:AJ6"/>
    <mergeCell ref="AK7:AL7"/>
    <mergeCell ref="AE8:AJ8"/>
    <mergeCell ref="AK8:AN8"/>
    <mergeCell ref="AO8:AP8"/>
    <mergeCell ref="BJ2:BM2"/>
    <mergeCell ref="P7:V7"/>
    <mergeCell ref="P8:V8"/>
    <mergeCell ref="P9:V9"/>
    <mergeCell ref="P10:V10"/>
    <mergeCell ref="P11:V11"/>
    <mergeCell ref="P12:V12"/>
    <mergeCell ref="P13:V13"/>
    <mergeCell ref="P14:V14"/>
    <mergeCell ref="W7:X7"/>
    <mergeCell ref="W8:X8"/>
    <mergeCell ref="W9:X9"/>
    <mergeCell ref="W10:X10"/>
    <mergeCell ref="W11:X11"/>
    <mergeCell ref="W12:X12"/>
    <mergeCell ref="W13:X13"/>
    <mergeCell ref="W14:X14"/>
    <mergeCell ref="BJ3:BK3"/>
    <mergeCell ref="BJ4:BK4"/>
    <mergeCell ref="BJ5:BK5"/>
    <mergeCell ref="BJ6:BK6"/>
    <mergeCell ref="BJ7:BK7"/>
    <mergeCell ref="Y14:AB14"/>
    <mergeCell ref="Y7:AB7"/>
  </mergeCells>
  <phoneticPr fontId="13"/>
  <dataValidations count="2">
    <dataValidation imeMode="off" allowBlank="1" showInputMessage="1" showErrorMessage="1" sqref="KJ19:KL20 UF19:UH20 AEB19:AED20 ANX19:ANZ20 AXT19:AXV20 BHP19:BHR20 BRL19:BRN20 CBH19:CBJ20 CLD19:CLF20 CUZ19:CVB20 DEV19:DEX20 DOR19:DOT20 DYN19:DYP20 EIJ19:EIL20 ESF19:ESH20 FCB19:FCD20 FLX19:FLZ20 FVT19:FVV20 GFP19:GFR20 GPL19:GPN20 GZH19:GZJ20 HJD19:HJF20 HSZ19:HTB20 ICV19:ICX20 IMR19:IMT20 IWN19:IWP20 JGJ19:JGL20 JQF19:JQH20 KAB19:KAD20 KJX19:KJZ20 KTT19:KTV20 LDP19:LDR20 LNL19:LNN20 LXH19:LXJ20 MHD19:MHF20 MQZ19:MRB20 NAV19:NAX20 NKR19:NKT20 NUN19:NUP20 OEJ19:OEL20 OOF19:OOH20 OYB19:OYD20 PHX19:PHZ20 PRT19:PRV20 QBP19:QBR20 QLL19:QLN20 QVH19:QVJ20 RFD19:RFF20 ROZ19:RPB20 RYV19:RYX20 SIR19:SIT20 SSN19:SSP20 TCJ19:TCL20 TMF19:TMH20 TWB19:TWD20 UFX19:UFZ20 UPT19:UPV20 UZP19:UZR20 VJL19:VJN20 VTH19:VTJ20 WDD19:WDF20 WMZ19:WNB20 WWV19:WWX20 LE20:LI440 VA20:VE440 AEW20:AFA440 AOS20:AOW440 AYO20:AYS440 BIK20:BIO440 BSG20:BSK440 CCC20:CCG440 CLY20:CMC440 CVU20:CVY440 DFQ20:DFU440 DPM20:DPQ440 DZI20:DZM440 EJE20:EJI440 ETA20:ETE440 FCW20:FDA440 FMS20:FMW440 FWO20:FWS440 GGK20:GGO440 GQG20:GQK440 HAC20:HAG440 HJY20:HKC440 HTU20:HTY440 IDQ20:IDU440 INM20:INQ440 IXI20:IXM440 JHE20:JHI440 JRA20:JRE440 KAW20:KBA440 KKS20:KKW440 KUO20:KUS440 LEK20:LEO440 LOG20:LOK440 LYC20:LYG440 MHY20:MIC440 MRU20:MRY440 NBQ20:NBU440 NLM20:NLQ440 NVI20:NVM440 OFE20:OFI440 OPA20:OPE440 OYW20:OZA440 PIS20:PIW440 PSO20:PSS440 QCK20:QCO440 QMG20:QMK440 QWC20:QWG440 RFY20:RGC440 RPU20:RPY440 RZQ20:RZU440 SJM20:SJQ440 STI20:STM440 TDE20:TDI440 TNA20:TNE440 TWW20:TXA440 UGS20:UGW440 UQO20:UQS440 VAK20:VAO440 VKG20:VKK440 VUC20:VUG440 WDY20:WEC440 WNU20:WNY440 WXQ20:WXU440 ACX7:ACZ7 AL5:AN5 AK4:AK5 WVR4:WVT5 WLV4:WLX5 WBZ4:WCB5 VSD4:VSF5 VIH4:VIJ5 UYL4:UYN5 UOP4:UOR5 UET4:UEV5 TUX4:TUZ5 TLB4:TLD5 TBF4:TBH5 SRJ4:SRL5 SHN4:SHP5 RXR4:RXT5 RNV4:RNX5 RDZ4:REB5 QUD4:QUF5 QKH4:QKJ5 QAL4:QAN5 PQP4:PQR5 PGT4:PGV5 OWX4:OWZ5 ONB4:OND5 ODF4:ODH5 NTJ4:NTL5 NJN4:NJP5 MZR4:MZT5 MPV4:MPX5 MFZ4:MGB5 LWD4:LWF5 LMH4:LMJ5 LCL4:LCN5 KSP4:KSR5 KIT4:KIV5 JYX4:JYZ5 JPB4:JPD5 JFF4:JFH5 IVJ4:IVL5 ILN4:ILP5 IBR4:IBT5 HRV4:HRX5 HHZ4:HIB5 GYD4:GYF5 GOH4:GOJ5 GEL4:GEN5 FUP4:FUR5 FKT4:FKV5 FAX4:FAZ5 ERB4:ERD5 EHF4:EHH5 DXJ4:DXL5 DNN4:DNP5 DDR4:DDT5 CTV4:CTX5 CJZ4:CKB5 CAD4:CAF5 BQH4:BQJ5 BGL4:BGN5 AWP4:AWR5 AMT4:AMV5 ACX4:ACZ5 TB4:TD5 JF4:JH5 WWS4:WWV5 WMW4:WMZ5 WDA4:WDD5 VTE4:VTH5 VJI4:VJL5 UZM4:UZP5 UPQ4:UPT5 UFU4:UFX5 TVY4:TWB5 TMC4:TMF5 TCG4:TCJ5 SSK4:SSN5 SIO4:SIR5 RYS4:RYV5 ROW4:ROZ5 RFA4:RFD5 QVE4:QVH5 QLI4:QLL5 QBM4:QBP5 PRQ4:PRT5 PHU4:PHX5 OXY4:OYB5 OOC4:OOF5 OEG4:OEJ5 NUK4:NUN5 NKO4:NKR5 NAS4:NAV5 MQW4:MQZ5 MHA4:MHD5 LXE4:LXH5 LNI4:LNL5 LDM4:LDP5 KTQ4:KTT5 KJU4:KJX5 JZY4:KAB5 JQC4:JQF5 JGG4:JGJ5 IWK4:IWN5 IMO4:IMR5 ICS4:ICV5 HSW4:HSZ5 HJA4:HJD5 GZE4:GZH5 GPI4:GPL5 GFM4:GFP5 FVQ4:FVT5 FLU4:FLX5 FBY4:FCB5 ESC4:ESF5 EIG4:EIJ5 DYK4:DYN5 DOO4:DOR5 DES4:DEV5 CUW4:CUZ5 CLA4:CLD5 CBE4:CBH5 BRI4:BRL5 BHM4:BHP5 AXQ4:AXT5 ANU4:ANX5 ADY4:AEB5 UC4:UF5 KG4:KJ5 I4:I6 WVQ4:WVQ7 WLU4:WLU7 WBY4:WBY7 VSC4:VSC7 VIG4:VIG7 UYK4:UYK7 UOO4:UOO7 UES4:UES7 TUW4:TUW7 TLA4:TLA7 TBE4:TBE7 SRI4:SRI7 SHM4:SHM7 RXQ4:RXQ7 RNU4:RNU7 RDY4:RDY7 QUC4:QUC7 QKG4:QKG7 QAK4:QAK7 PQO4:PQO7 PGS4:PGS7 OWW4:OWW7 ONA4:ONA7 ODE4:ODE7 NTI4:NTI7 NJM4:NJM7 MZQ4:MZQ7 MPU4:MPU7 MFY4:MFY7 LWC4:LWC7 LMG4:LMG7 LCK4:LCK7 KSO4:KSO7 KIS4:KIS7 JYW4:JYW7 JPA4:JPA7 JFE4:JFE7 IVI4:IVI7 ILM4:ILM7 IBQ4:IBQ7 HRU4:HRU7 HHY4:HHY7 GYC4:GYC7 GOG4:GOG7 GEK4:GEK7 FUO4:FUO7 FKS4:FKS7 FAW4:FAW7 ERA4:ERA7 EHE4:EHE7 DXI4:DXI7 DNM4:DNM7 DDQ4:DDQ7 CTU4:CTU7 CJY4:CJY7 CAC4:CAC7 BQG4:BQG7 BGK4:BGK7 AWO4:AWO7 AMS4:AMS7 ACW4:ACW7 TA4:TA7 JE4:JE7 JF7:JH7 WVR7:WVT7 WLV7:WLX7 WBZ7:WCB7 VSD7:VSF7 VIH7:VIJ7 UYL7:UYN7 UOP7:UOR7 UET7:UEV7 TUX7:TUZ7 TLB7:TLD7 TBF7:TBH7 SRJ7:SRL7 SHN7:SHP7 RXR7:RXT7 RNV7:RNX7 RDZ7:REB7 QUD7:QUF7 QKH7:QKJ7 QAL7:QAN7 PQP7:PQR7 PGT7:PGV7 OWX7:OWZ7 ONB7:OND7 ODF7:ODH7 NTJ7:NTL7 NJN7:NJP7 MZR7:MZT7 MPV7:MPX7 MFZ7:MGB7 LWD7:LWF7 LMH7:LMJ7 LCL7:LCN7 KSP7:KSR7 KIT7:KIV7 JYX7:JYZ7 JPB7:JPD7 JFF7:JFH7 IVJ7:IVL7 ILN7:ILP7 IBR7:IBT7 HRV7:HRX7 HHZ7:HIB7 GYD7:GYF7 GOH7:GOJ7 GEL7:GEN7 FUP7:FUR7 FKT7:FKV7 FAX7:FAZ7 ERB7:ERD7 EHF7:EHH7 DXJ7:DXL7 DNN7:DNP7 DDR7:DDT7 CTV7:CTX7 CJZ7:CKB7 CAD7:CAF7 BQH7:BQJ7 BGL7:BGN7 AWP7:AWR7 AMT7:AMV7 BI20:BM440 TB7:TD7 AN18" xr:uid="{00000000-0002-0000-0300-000000000000}"/>
    <dataValidation type="list" imeMode="off" allowBlank="1" showInputMessage="1" showErrorMessage="1" sqref="V1" xr:uid="{00000000-0002-0000-0300-000001000000}">
      <formula1>"1,2,3,4,5"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J34"/>
  <sheetViews>
    <sheetView workbookViewId="0">
      <selection activeCell="B2" sqref="B2:I2"/>
    </sheetView>
  </sheetViews>
  <sheetFormatPr defaultColWidth="9" defaultRowHeight="14.25" x14ac:dyDescent="0.15"/>
  <cols>
    <col min="1" max="1" width="6.75" style="94" customWidth="1"/>
    <col min="2" max="2" width="9.625" style="94" customWidth="1"/>
    <col min="3" max="3" width="13.875" style="94" customWidth="1"/>
    <col min="4" max="4" width="11" style="94" customWidth="1"/>
    <col min="5" max="5" width="7.375" style="94" customWidth="1"/>
    <col min="6" max="6" width="8.875" style="94" customWidth="1"/>
    <col min="7" max="7" width="6.25" style="94" customWidth="1"/>
    <col min="8" max="9" width="7.625" style="94" customWidth="1"/>
    <col min="10" max="10" width="7.375" style="94" customWidth="1"/>
    <col min="11" max="11" width="5" style="94" customWidth="1"/>
    <col min="12" max="15" width="9" style="94"/>
    <col min="16" max="16" width="14.125" style="94" customWidth="1"/>
    <col min="17" max="16384" width="9" style="94"/>
  </cols>
  <sheetData>
    <row r="1" spans="2:9" ht="14.25" customHeight="1" x14ac:dyDescent="0.15"/>
    <row r="2" spans="2:9" ht="24.95" customHeight="1" x14ac:dyDescent="0.15">
      <c r="B2" s="334" t="s">
        <v>313</v>
      </c>
      <c r="C2" s="334"/>
      <c r="D2" s="334"/>
      <c r="E2" s="334"/>
      <c r="F2" s="334"/>
      <c r="G2" s="334"/>
      <c r="H2" s="334"/>
      <c r="I2" s="334"/>
    </row>
    <row r="3" spans="2:9" ht="24.95" customHeight="1" x14ac:dyDescent="0.15">
      <c r="B3" s="334" t="s">
        <v>314</v>
      </c>
      <c r="C3" s="334"/>
      <c r="D3" s="334"/>
      <c r="E3" s="334"/>
      <c r="F3" s="334"/>
      <c r="G3" s="334"/>
      <c r="H3" s="334"/>
      <c r="I3" s="334"/>
    </row>
    <row r="4" spans="2:9" ht="23.25" customHeight="1" thickBot="1" x14ac:dyDescent="0.2">
      <c r="B4" s="154"/>
      <c r="C4" s="154"/>
      <c r="D4" s="154"/>
      <c r="E4" s="154"/>
      <c r="F4" s="154"/>
      <c r="G4" s="154"/>
      <c r="H4" s="110"/>
      <c r="I4" s="110"/>
    </row>
    <row r="5" spans="2:9" s="80" customFormat="1" ht="24.95" customHeight="1" x14ac:dyDescent="0.15">
      <c r="B5" s="155" t="s">
        <v>206</v>
      </c>
      <c r="C5" s="156" t="s">
        <v>205</v>
      </c>
      <c r="D5" s="156" t="s">
        <v>213</v>
      </c>
      <c r="E5" s="157">
        <v>1</v>
      </c>
      <c r="F5" s="158" t="s">
        <v>207</v>
      </c>
      <c r="G5" s="264">
        <v>0.01</v>
      </c>
      <c r="H5" s="689"/>
      <c r="I5" s="690"/>
    </row>
    <row r="6" spans="2:9" s="80" customFormat="1" ht="24.95" customHeight="1" x14ac:dyDescent="0.15">
      <c r="B6" s="101" t="s">
        <v>195</v>
      </c>
      <c r="C6" s="102">
        <f>元利均等!$AI$33</f>
        <v>29220194.324039117</v>
      </c>
      <c r="D6" s="680">
        <f t="shared" ref="D6:D15" si="0">C6*E$5</f>
        <v>29220194.324039117</v>
      </c>
      <c r="E6" s="681"/>
      <c r="F6" s="682">
        <f t="shared" ref="F6:F15" si="1">D6*G$5</f>
        <v>292201.94324039115</v>
      </c>
      <c r="G6" s="683"/>
      <c r="H6" s="691"/>
      <c r="I6" s="692"/>
    </row>
    <row r="7" spans="2:9" s="80" customFormat="1" ht="24.95" customHeight="1" x14ac:dyDescent="0.15">
      <c r="B7" s="101" t="s">
        <v>196</v>
      </c>
      <c r="C7" s="102">
        <f>元利均等!$AI$45</f>
        <v>28492840.060743906</v>
      </c>
      <c r="D7" s="680">
        <f t="shared" si="0"/>
        <v>28492840.060743906</v>
      </c>
      <c r="E7" s="681"/>
      <c r="F7" s="682">
        <f t="shared" si="1"/>
        <v>284928.40060743905</v>
      </c>
      <c r="G7" s="683"/>
      <c r="H7" s="691"/>
      <c r="I7" s="692"/>
    </row>
    <row r="8" spans="2:9" s="80" customFormat="1" ht="24.95" customHeight="1" x14ac:dyDescent="0.15">
      <c r="B8" s="101" t="s">
        <v>197</v>
      </c>
      <c r="C8" s="102">
        <f>元利均等!$AI$57</f>
        <v>27758178.824968506</v>
      </c>
      <c r="D8" s="680">
        <f t="shared" si="0"/>
        <v>27758178.824968506</v>
      </c>
      <c r="E8" s="681"/>
      <c r="F8" s="682">
        <f t="shared" si="1"/>
        <v>277581.78824968508</v>
      </c>
      <c r="G8" s="683"/>
      <c r="H8" s="691"/>
      <c r="I8" s="692"/>
    </row>
    <row r="9" spans="2:9" s="80" customFormat="1" ht="24.95" customHeight="1" x14ac:dyDescent="0.15">
      <c r="B9" s="101" t="s">
        <v>198</v>
      </c>
      <c r="C9" s="102">
        <f>元利均等!$AI$69</f>
        <v>27016137.211153187</v>
      </c>
      <c r="D9" s="680">
        <f t="shared" si="0"/>
        <v>27016137.211153187</v>
      </c>
      <c r="E9" s="681"/>
      <c r="F9" s="682">
        <f t="shared" si="1"/>
        <v>270161.37211153185</v>
      </c>
      <c r="G9" s="683"/>
      <c r="H9" s="691"/>
      <c r="I9" s="692"/>
    </row>
    <row r="10" spans="2:9" s="80" customFormat="1" ht="24.95" customHeight="1" x14ac:dyDescent="0.15">
      <c r="B10" s="101" t="s">
        <v>199</v>
      </c>
      <c r="C10" s="102">
        <f>元利均等!$AI$81</f>
        <v>26266641.076308809</v>
      </c>
      <c r="D10" s="680">
        <f t="shared" si="0"/>
        <v>26266641.076308809</v>
      </c>
      <c r="E10" s="681"/>
      <c r="F10" s="682">
        <f t="shared" si="1"/>
        <v>262666.41076308809</v>
      </c>
      <c r="G10" s="683"/>
      <c r="H10" s="691"/>
      <c r="I10" s="692"/>
    </row>
    <row r="11" spans="2:9" s="80" customFormat="1" ht="24.95" customHeight="1" x14ac:dyDescent="0.15">
      <c r="B11" s="101" t="s">
        <v>200</v>
      </c>
      <c r="C11" s="102">
        <f>元利均等!$AI$93</f>
        <v>25509615.532608699</v>
      </c>
      <c r="D11" s="680">
        <f t="shared" si="0"/>
        <v>25509615.532608699</v>
      </c>
      <c r="E11" s="681"/>
      <c r="F11" s="682">
        <f t="shared" si="1"/>
        <v>255096.155326087</v>
      </c>
      <c r="G11" s="683"/>
      <c r="H11" s="691"/>
      <c r="I11" s="692"/>
    </row>
    <row r="12" spans="2:9" s="80" customFormat="1" ht="24.95" customHeight="1" x14ac:dyDescent="0.15">
      <c r="B12" s="101" t="s">
        <v>201</v>
      </c>
      <c r="C12" s="102">
        <f>元利均等!$AI$105</f>
        <v>24744984.939905979</v>
      </c>
      <c r="D12" s="680">
        <f t="shared" si="0"/>
        <v>24744984.939905979</v>
      </c>
      <c r="E12" s="681"/>
      <c r="F12" s="682">
        <f t="shared" si="1"/>
        <v>247449.84939905978</v>
      </c>
      <c r="G12" s="683"/>
      <c r="H12" s="691"/>
      <c r="I12" s="692"/>
    </row>
    <row r="13" spans="2:9" s="80" customFormat="1" ht="24.95" customHeight="1" x14ac:dyDescent="0.15">
      <c r="B13" s="101" t="s">
        <v>202</v>
      </c>
      <c r="C13" s="102">
        <f>元利均等!$AI$117</f>
        <v>23972672.898175821</v>
      </c>
      <c r="D13" s="680">
        <f t="shared" si="0"/>
        <v>23972672.898175821</v>
      </c>
      <c r="E13" s="681"/>
      <c r="F13" s="682">
        <f t="shared" si="1"/>
        <v>239726.72898175821</v>
      </c>
      <c r="G13" s="683"/>
      <c r="H13" s="691"/>
      <c r="I13" s="692"/>
    </row>
    <row r="14" spans="2:9" s="80" customFormat="1" ht="24.95" customHeight="1" x14ac:dyDescent="0.15">
      <c r="B14" s="101" t="s">
        <v>203</v>
      </c>
      <c r="C14" s="102">
        <f>元利均等!$AI$129</f>
        <v>23192602.239881743</v>
      </c>
      <c r="D14" s="680">
        <f t="shared" si="0"/>
        <v>23192602.239881743</v>
      </c>
      <c r="E14" s="681"/>
      <c r="F14" s="682">
        <f t="shared" si="1"/>
        <v>231926.02239881744</v>
      </c>
      <c r="G14" s="683"/>
      <c r="H14" s="691"/>
      <c r="I14" s="692"/>
    </row>
    <row r="15" spans="2:9" s="80" customFormat="1" ht="24.95" customHeight="1" x14ac:dyDescent="0.15">
      <c r="B15" s="101" t="s">
        <v>204</v>
      </c>
      <c r="C15" s="102">
        <f>元利均等!$AI$141</f>
        <v>22404695.022265211</v>
      </c>
      <c r="D15" s="680">
        <f t="shared" si="0"/>
        <v>22404695.022265211</v>
      </c>
      <c r="E15" s="681"/>
      <c r="F15" s="682">
        <f t="shared" si="1"/>
        <v>224046.95022265211</v>
      </c>
      <c r="G15" s="683"/>
      <c r="H15" s="691"/>
      <c r="I15" s="692"/>
    </row>
    <row r="16" spans="2:9" s="80" customFormat="1" ht="24.95" customHeight="1" thickBot="1" x14ac:dyDescent="0.2">
      <c r="B16" s="684" t="s">
        <v>194</v>
      </c>
      <c r="C16" s="685"/>
      <c r="D16" s="685"/>
      <c r="E16" s="686"/>
      <c r="F16" s="687">
        <f>SUM(F6:G15)</f>
        <v>2585785.6213005097</v>
      </c>
      <c r="G16" s="688"/>
      <c r="H16" s="684"/>
      <c r="I16" s="693"/>
    </row>
    <row r="17" s="80" customFormat="1" ht="24.95" customHeight="1" x14ac:dyDescent="0.15"/>
    <row r="18" ht="24.95" customHeight="1" x14ac:dyDescent="0.15"/>
    <row r="19" ht="24.95" customHeight="1" x14ac:dyDescent="0.15"/>
    <row r="34" spans="6:10" x14ac:dyDescent="0.15">
      <c r="F34" s="694"/>
      <c r="G34" s="694"/>
      <c r="H34" s="694"/>
      <c r="I34" s="694"/>
      <c r="J34" s="694"/>
    </row>
  </sheetData>
  <mergeCells count="37">
    <mergeCell ref="H13:I13"/>
    <mergeCell ref="H14:I14"/>
    <mergeCell ref="H15:I15"/>
    <mergeCell ref="H16:I16"/>
    <mergeCell ref="F34:J34"/>
    <mergeCell ref="H8:I8"/>
    <mergeCell ref="H9:I9"/>
    <mergeCell ref="H10:I10"/>
    <mergeCell ref="H11:I11"/>
    <mergeCell ref="H12:I12"/>
    <mergeCell ref="D6:E6"/>
    <mergeCell ref="F6:G6"/>
    <mergeCell ref="D7:E7"/>
    <mergeCell ref="F7:G7"/>
    <mergeCell ref="B2:I2"/>
    <mergeCell ref="B3:I3"/>
    <mergeCell ref="H5:I5"/>
    <mergeCell ref="H6:I6"/>
    <mergeCell ref="H7:I7"/>
    <mergeCell ref="D8:E8"/>
    <mergeCell ref="F8:G8"/>
    <mergeCell ref="D9:E9"/>
    <mergeCell ref="F9:G9"/>
    <mergeCell ref="D10:E10"/>
    <mergeCell ref="F10:G10"/>
    <mergeCell ref="D11:E11"/>
    <mergeCell ref="F11:G11"/>
    <mergeCell ref="D12:E12"/>
    <mergeCell ref="F12:G12"/>
    <mergeCell ref="B16:E16"/>
    <mergeCell ref="F16:G16"/>
    <mergeCell ref="D13:E13"/>
    <mergeCell ref="F13:G13"/>
    <mergeCell ref="D14:E14"/>
    <mergeCell ref="F14:G14"/>
    <mergeCell ref="D15:E15"/>
    <mergeCell ref="F15:G15"/>
  </mergeCells>
  <phoneticPr fontId="13"/>
  <pageMargins left="0.7" right="0.7" top="0.75" bottom="0.75" header="0.3" footer="0.3"/>
  <pageSetup paperSize="9" orientation="portrait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BU443"/>
  <sheetViews>
    <sheetView zoomScaleNormal="100" workbookViewId="0">
      <selection activeCell="AJ16" sqref="AJ16"/>
    </sheetView>
  </sheetViews>
  <sheetFormatPr defaultColWidth="0" defaultRowHeight="0" customHeight="1" zeroHeight="1" x14ac:dyDescent="0.15"/>
  <cols>
    <col min="1" max="1" width="1.375" style="33" customWidth="1"/>
    <col min="2" max="4" width="2.625" style="33" customWidth="1"/>
    <col min="5" max="5" width="2.25" style="33" customWidth="1"/>
    <col min="6" max="6" width="1.875" style="33" customWidth="1"/>
    <col min="7" max="8" width="2.625" style="33" customWidth="1"/>
    <col min="9" max="9" width="2" style="33" customWidth="1"/>
    <col min="10" max="10" width="1.375" style="33" customWidth="1"/>
    <col min="11" max="14" width="2.625" style="33" customWidth="1"/>
    <col min="15" max="15" width="1.75" style="33" customWidth="1"/>
    <col min="16" max="16" width="2.625" style="33" customWidth="1"/>
    <col min="17" max="17" width="9.375" style="33" hidden="1" customWidth="1"/>
    <col min="18" max="18" width="2" style="33" customWidth="1"/>
    <col min="19" max="20" width="2.625" style="33" customWidth="1"/>
    <col min="21" max="21" width="2" style="33" customWidth="1"/>
    <col min="22" max="22" width="1.75" style="33" customWidth="1"/>
    <col min="23" max="23" width="3.625" style="33" customWidth="1"/>
    <col min="24" max="24" width="2.625" style="33" customWidth="1"/>
    <col min="25" max="25" width="2" style="33" customWidth="1"/>
    <col min="26" max="26" width="2.625" style="33" customWidth="1"/>
    <col min="27" max="27" width="2.75" style="33" customWidth="1"/>
    <col min="28" max="28" width="2.625" style="33" customWidth="1"/>
    <col min="29" max="29" width="1.75" style="33" customWidth="1"/>
    <col min="30" max="30" width="8.625" style="33" hidden="1" customWidth="1"/>
    <col min="31" max="32" width="2.625" style="33" customWidth="1"/>
    <col min="33" max="33" width="2.375" style="33" customWidth="1"/>
    <col min="34" max="34" width="2.625" style="33" customWidth="1"/>
    <col min="35" max="35" width="3" style="33" customWidth="1"/>
    <col min="36" max="36" width="1.625" style="33" customWidth="1"/>
    <col min="37" max="37" width="3.375" style="33" customWidth="1"/>
    <col min="38" max="38" width="1.625" style="33" customWidth="1"/>
    <col min="39" max="39" width="2.625" style="33" customWidth="1"/>
    <col min="40" max="40" width="3.875" style="33" customWidth="1"/>
    <col min="41" max="41" width="2.75" style="33" customWidth="1"/>
    <col min="42" max="42" width="2.625" style="33" customWidth="1"/>
    <col min="43" max="45" width="7.375" style="33" hidden="1" customWidth="1"/>
    <col min="46" max="59" width="2.625" style="33" hidden="1" customWidth="1"/>
    <col min="60" max="60" width="0.875" style="33" hidden="1" customWidth="1"/>
    <col min="61" max="65" width="9" style="33" customWidth="1"/>
    <col min="66" max="66" width="8" style="33" hidden="1" customWidth="1"/>
    <col min="67" max="67" width="9.625" style="33" hidden="1" customWidth="1"/>
    <col min="68" max="68" width="6.375" style="33" hidden="1" customWidth="1"/>
    <col min="69" max="69" width="8.25" style="33" hidden="1" customWidth="1"/>
    <col min="70" max="71" width="5.375" style="33" hidden="1" customWidth="1"/>
    <col min="72" max="72" width="7.25" style="33" hidden="1" customWidth="1"/>
    <col min="73" max="73" width="4.25" style="33" customWidth="1"/>
    <col min="74" max="16384" width="0" style="22" hidden="1"/>
  </cols>
  <sheetData>
    <row r="1" spans="2:73" s="22" customFormat="1" ht="24.95" customHeight="1" x14ac:dyDescent="0.15">
      <c r="B1" s="699" t="s">
        <v>179</v>
      </c>
      <c r="C1" s="699"/>
      <c r="D1" s="699"/>
      <c r="E1" s="699"/>
      <c r="F1" s="699"/>
      <c r="G1" s="699"/>
      <c r="H1" s="699"/>
      <c r="I1" s="699"/>
      <c r="J1" s="699"/>
      <c r="K1" s="699"/>
      <c r="L1" s="699"/>
      <c r="M1" s="699"/>
      <c r="N1" s="699"/>
      <c r="O1" s="699"/>
      <c r="P1" s="699"/>
      <c r="Q1" s="699"/>
      <c r="R1" s="699"/>
      <c r="S1" s="699"/>
      <c r="T1" s="699"/>
      <c r="U1" s="699"/>
      <c r="V1" s="648">
        <v>1</v>
      </c>
      <c r="W1" s="648"/>
      <c r="X1" s="648"/>
      <c r="Y1" s="125"/>
      <c r="Z1" s="125"/>
      <c r="AA1" s="125"/>
      <c r="AB1" s="32"/>
      <c r="AC1" s="32"/>
      <c r="AD1" s="32"/>
      <c r="AE1" s="32"/>
      <c r="AF1" s="400" t="str">
        <f>IF(データフォーム!H4="", "", データフォーム!H4)</f>
        <v>ショウサク　太郎</v>
      </c>
      <c r="AG1" s="400"/>
      <c r="AH1" s="400"/>
      <c r="AI1" s="400"/>
      <c r="AJ1" s="400"/>
      <c r="AK1" s="400"/>
      <c r="AL1" s="400"/>
      <c r="AM1" s="400"/>
      <c r="AN1" s="400"/>
      <c r="AO1" s="436" t="s">
        <v>103</v>
      </c>
      <c r="AP1" s="436"/>
      <c r="BI1" s="33"/>
      <c r="BJ1" s="33"/>
      <c r="BK1" s="33"/>
      <c r="BL1" s="33"/>
      <c r="BM1" s="33"/>
    </row>
    <row r="2" spans="2:73" s="33" customFormat="1" ht="20.100000000000001" customHeight="1" thickBot="1" x14ac:dyDescent="0.2">
      <c r="V2" s="126"/>
      <c r="W2" s="126"/>
      <c r="X2" s="126"/>
      <c r="BJ2" s="411" t="s">
        <v>111</v>
      </c>
      <c r="BK2" s="411"/>
      <c r="BL2" s="411"/>
      <c r="BM2" s="411"/>
    </row>
    <row r="3" spans="2:73" s="22" customFormat="1" ht="24.95" customHeight="1" x14ac:dyDescent="0.15">
      <c r="B3" s="412" t="s">
        <v>173</v>
      </c>
      <c r="C3" s="413"/>
      <c r="D3" s="413"/>
      <c r="E3" s="413"/>
      <c r="F3" s="413"/>
      <c r="G3" s="413"/>
      <c r="H3" s="413"/>
      <c r="I3" s="413"/>
      <c r="J3" s="413"/>
      <c r="K3" s="413"/>
      <c r="L3" s="413"/>
      <c r="M3" s="413"/>
      <c r="N3" s="432"/>
      <c r="O3" s="33"/>
      <c r="P3" s="451" t="s">
        <v>174</v>
      </c>
      <c r="Q3" s="452"/>
      <c r="R3" s="452"/>
      <c r="S3" s="452"/>
      <c r="T3" s="452"/>
      <c r="U3" s="452"/>
      <c r="V3" s="452"/>
      <c r="W3" s="452"/>
      <c r="X3" s="452"/>
      <c r="Y3" s="452"/>
      <c r="Z3" s="452"/>
      <c r="AA3" s="452"/>
      <c r="AB3" s="453"/>
      <c r="AC3" s="33"/>
      <c r="AE3" s="451" t="s">
        <v>180</v>
      </c>
      <c r="AF3" s="452"/>
      <c r="AG3" s="452"/>
      <c r="AH3" s="452"/>
      <c r="AI3" s="452"/>
      <c r="AJ3" s="452"/>
      <c r="AK3" s="452"/>
      <c r="AL3" s="452"/>
      <c r="AM3" s="452"/>
      <c r="AN3" s="452"/>
      <c r="AO3" s="452"/>
      <c r="AP3" s="453"/>
      <c r="BI3" s="33"/>
      <c r="BJ3" s="428" t="s">
        <v>109</v>
      </c>
      <c r="BK3" s="428"/>
      <c r="BL3" s="128">
        <v>1</v>
      </c>
      <c r="BM3" s="128">
        <v>2</v>
      </c>
      <c r="BN3" s="44"/>
      <c r="BO3" s="45"/>
      <c r="BU3" s="33"/>
    </row>
    <row r="4" spans="2:73" s="22" customFormat="1" ht="24.95" customHeight="1" x14ac:dyDescent="0.15">
      <c r="B4" s="457" t="s">
        <v>87</v>
      </c>
      <c r="C4" s="458"/>
      <c r="D4" s="458"/>
      <c r="E4" s="458"/>
      <c r="F4" s="458"/>
      <c r="G4" s="458"/>
      <c r="H4" s="459"/>
      <c r="I4" s="461">
        <v>20000000</v>
      </c>
      <c r="J4" s="462"/>
      <c r="K4" s="462"/>
      <c r="L4" s="462"/>
      <c r="M4" s="462"/>
      <c r="N4" s="109" t="s">
        <v>77</v>
      </c>
      <c r="O4" s="33"/>
      <c r="P4" s="454" t="s">
        <v>83</v>
      </c>
      <c r="Q4" s="455"/>
      <c r="R4" s="455"/>
      <c r="S4" s="455"/>
      <c r="T4" s="455"/>
      <c r="U4" s="455"/>
      <c r="V4" s="456"/>
      <c r="W4" s="403">
        <f>SUM(W5:Z6)</f>
        <v>23859166.666666608</v>
      </c>
      <c r="X4" s="404"/>
      <c r="Y4" s="404"/>
      <c r="Z4" s="404"/>
      <c r="AA4" s="404"/>
      <c r="AB4" s="88" t="s">
        <v>77</v>
      </c>
      <c r="AC4" s="33"/>
      <c r="AE4" s="401" t="s">
        <v>86</v>
      </c>
      <c r="AF4" s="402"/>
      <c r="AG4" s="402"/>
      <c r="AH4" s="402"/>
      <c r="AI4" s="402"/>
      <c r="AJ4" s="402"/>
      <c r="AK4" s="442">
        <v>0</v>
      </c>
      <c r="AL4" s="443"/>
      <c r="AM4" s="443"/>
      <c r="AN4" s="443"/>
      <c r="AO4" s="443"/>
      <c r="AP4" s="89" t="s">
        <v>77</v>
      </c>
      <c r="AQ4" s="23"/>
      <c r="AR4" s="23"/>
      <c r="AS4" s="23"/>
      <c r="AT4" s="23"/>
      <c r="AU4" s="23"/>
      <c r="BI4" s="33"/>
      <c r="BJ4" s="415" t="s">
        <v>114</v>
      </c>
      <c r="BK4" s="415"/>
      <c r="BL4" s="78">
        <v>1.1000000000000001</v>
      </c>
      <c r="BM4" s="78">
        <v>0.75</v>
      </c>
      <c r="BN4" s="42"/>
      <c r="BO4" s="31"/>
      <c r="BU4" s="33"/>
    </row>
    <row r="5" spans="2:73" s="22" customFormat="1" ht="24.95" customHeight="1" thickBot="1" x14ac:dyDescent="0.2">
      <c r="B5" s="405" t="s">
        <v>85</v>
      </c>
      <c r="C5" s="406"/>
      <c r="D5" s="406"/>
      <c r="E5" s="406"/>
      <c r="F5" s="406"/>
      <c r="G5" s="406"/>
      <c r="H5" s="460"/>
      <c r="I5" s="438">
        <v>35</v>
      </c>
      <c r="J5" s="439"/>
      <c r="K5" s="439"/>
      <c r="L5" s="439"/>
      <c r="M5" s="439"/>
      <c r="N5" s="87" t="s">
        <v>84</v>
      </c>
      <c r="O5" s="33"/>
      <c r="P5" s="454" t="s">
        <v>80</v>
      </c>
      <c r="Q5" s="455"/>
      <c r="R5" s="455"/>
      <c r="S5" s="455"/>
      <c r="T5" s="455"/>
      <c r="U5" s="455"/>
      <c r="V5" s="456"/>
      <c r="W5" s="403">
        <f>I4</f>
        <v>20000000</v>
      </c>
      <c r="X5" s="404"/>
      <c r="Y5" s="404"/>
      <c r="Z5" s="404"/>
      <c r="AA5" s="404"/>
      <c r="AB5" s="88" t="s">
        <v>77</v>
      </c>
      <c r="AC5" s="33"/>
      <c r="AE5" s="401" t="s">
        <v>82</v>
      </c>
      <c r="AF5" s="402"/>
      <c r="AG5" s="402"/>
      <c r="AH5" s="402"/>
      <c r="AI5" s="402"/>
      <c r="AJ5" s="402"/>
      <c r="AK5" s="449">
        <v>0</v>
      </c>
      <c r="AL5" s="450"/>
      <c r="AM5" s="450"/>
      <c r="AN5" s="450"/>
      <c r="AO5" s="446" t="s">
        <v>81</v>
      </c>
      <c r="AP5" s="447"/>
      <c r="AQ5" s="24"/>
      <c r="AR5" s="24"/>
      <c r="AS5" s="24"/>
      <c r="AT5" s="24"/>
      <c r="AU5" s="24"/>
      <c r="BI5" s="33"/>
      <c r="BJ5" s="415" t="s">
        <v>113</v>
      </c>
      <c r="BK5" s="415"/>
      <c r="BL5" s="78">
        <v>1.1000000000000001</v>
      </c>
      <c r="BM5" s="78">
        <v>0.75</v>
      </c>
      <c r="BN5" s="42"/>
      <c r="BO5" s="31"/>
      <c r="BU5" s="33"/>
    </row>
    <row r="6" spans="2:73" s="22" customFormat="1" ht="24.95" customHeight="1" thickBot="1" x14ac:dyDescent="0.2">
      <c r="B6" s="654" t="s">
        <v>208</v>
      </c>
      <c r="C6" s="655"/>
      <c r="D6" s="655"/>
      <c r="E6" s="655"/>
      <c r="F6" s="655"/>
      <c r="G6" s="655"/>
      <c r="H6" s="656"/>
      <c r="I6" s="657">
        <v>0</v>
      </c>
      <c r="J6" s="658"/>
      <c r="K6" s="658"/>
      <c r="L6" s="658"/>
      <c r="M6" s="658"/>
      <c r="N6" s="85" t="s">
        <v>77</v>
      </c>
      <c r="O6" s="33"/>
      <c r="P6" s="405" t="s">
        <v>78</v>
      </c>
      <c r="Q6" s="406"/>
      <c r="R6" s="406"/>
      <c r="S6" s="406"/>
      <c r="T6" s="406"/>
      <c r="U6" s="406"/>
      <c r="V6" s="406"/>
      <c r="W6" s="440">
        <f>SUM(M21:P440)+SUM(Z26:AC440)-AK6</f>
        <v>3859166.6666666092</v>
      </c>
      <c r="X6" s="441"/>
      <c r="Y6" s="441"/>
      <c r="Z6" s="441"/>
      <c r="AA6" s="441"/>
      <c r="AB6" s="86" t="s">
        <v>77</v>
      </c>
      <c r="AC6" s="33"/>
      <c r="AE6" s="401" t="s">
        <v>79</v>
      </c>
      <c r="AF6" s="402"/>
      <c r="AG6" s="402"/>
      <c r="AH6" s="402"/>
      <c r="AI6" s="402"/>
      <c r="AJ6" s="402"/>
      <c r="AK6" s="403">
        <f>IF(AK4=0,0,BC19)</f>
        <v>0</v>
      </c>
      <c r="AL6" s="404"/>
      <c r="AM6" s="404"/>
      <c r="AN6" s="404"/>
      <c r="AO6" s="404"/>
      <c r="AP6" s="88" t="s">
        <v>77</v>
      </c>
      <c r="AQ6" s="24"/>
      <c r="AR6" s="24"/>
      <c r="AS6" s="24"/>
      <c r="AT6" s="24"/>
      <c r="AU6" s="24"/>
      <c r="BI6" s="33"/>
      <c r="BJ6" s="415" t="s">
        <v>104</v>
      </c>
      <c r="BK6" s="415"/>
      <c r="BL6" s="78">
        <v>1.1000000000000001</v>
      </c>
      <c r="BM6" s="78">
        <v>0.75</v>
      </c>
      <c r="BN6" s="42"/>
      <c r="BO6" s="31"/>
      <c r="BU6" s="33"/>
    </row>
    <row r="7" spans="2:73" s="22" customFormat="1" ht="24.95" customHeight="1" thickBot="1" x14ac:dyDescent="0.2">
      <c r="B7" s="649" t="s">
        <v>209</v>
      </c>
      <c r="C7" s="650"/>
      <c r="D7" s="650"/>
      <c r="E7" s="650"/>
      <c r="F7" s="650"/>
      <c r="G7" s="650"/>
      <c r="H7" s="651"/>
      <c r="I7" s="652">
        <f>I4-I6</f>
        <v>20000000</v>
      </c>
      <c r="J7" s="653"/>
      <c r="K7" s="653"/>
      <c r="L7" s="653"/>
      <c r="M7" s="653"/>
      <c r="N7" s="86" t="s">
        <v>77</v>
      </c>
      <c r="O7" s="33"/>
      <c r="P7" s="412" t="s">
        <v>125</v>
      </c>
      <c r="Q7" s="413"/>
      <c r="R7" s="413"/>
      <c r="S7" s="413"/>
      <c r="T7" s="413"/>
      <c r="U7" s="413"/>
      <c r="V7" s="413"/>
      <c r="W7" s="422" t="s">
        <v>126</v>
      </c>
      <c r="X7" s="423"/>
      <c r="Y7" s="413" t="s">
        <v>110</v>
      </c>
      <c r="Z7" s="413"/>
      <c r="AA7" s="413"/>
      <c r="AB7" s="432"/>
      <c r="AC7" s="33"/>
      <c r="AD7" s="24"/>
      <c r="AE7" s="401" t="s">
        <v>76</v>
      </c>
      <c r="AF7" s="402"/>
      <c r="AG7" s="402"/>
      <c r="AH7" s="402"/>
      <c r="AI7" s="402"/>
      <c r="AJ7" s="402"/>
      <c r="AK7" s="403" t="str">
        <f>IF(AK4=0," ",INT(BF19/12))</f>
        <v xml:space="preserve"> </v>
      </c>
      <c r="AL7" s="404"/>
      <c r="AM7" s="57" t="s">
        <v>133</v>
      </c>
      <c r="AN7" s="127" t="str">
        <f>IF(AK4=0," ",BF19-AK7*12)</f>
        <v xml:space="preserve"> </v>
      </c>
      <c r="AO7" s="444" t="s">
        <v>75</v>
      </c>
      <c r="AP7" s="445"/>
      <c r="AQ7" s="23"/>
      <c r="AR7" s="23"/>
      <c r="AS7" s="23"/>
      <c r="AT7" s="23"/>
      <c r="AU7" s="23"/>
      <c r="AV7" s="24"/>
      <c r="AW7" s="24"/>
      <c r="BI7" s="33"/>
      <c r="BJ7" s="415" t="s">
        <v>105</v>
      </c>
      <c r="BK7" s="415"/>
      <c r="BL7" s="78">
        <v>1.1000000000000001</v>
      </c>
      <c r="BM7" s="78">
        <v>0.75</v>
      </c>
      <c r="BN7" s="42"/>
      <c r="BO7" s="31"/>
      <c r="BU7" s="33"/>
    </row>
    <row r="8" spans="2:73" s="37" customFormat="1" ht="24.95" customHeight="1" thickBot="1" x14ac:dyDescent="0.2">
      <c r="O8" s="36"/>
      <c r="P8" s="414" t="s">
        <v>118</v>
      </c>
      <c r="Q8" s="415"/>
      <c r="R8" s="415"/>
      <c r="S8" s="415"/>
      <c r="T8" s="415"/>
      <c r="U8" s="415"/>
      <c r="V8" s="415"/>
      <c r="W8" s="424">
        <f>AN21</f>
        <v>1.1000000000000001</v>
      </c>
      <c r="X8" s="425"/>
      <c r="Y8" s="463">
        <f>E21</f>
        <v>65952.380952380947</v>
      </c>
      <c r="Z8" s="464"/>
      <c r="AA8" s="464"/>
      <c r="AB8" s="465"/>
      <c r="AC8" s="36"/>
      <c r="AD8" s="36"/>
      <c r="AE8" s="405" t="s">
        <v>151</v>
      </c>
      <c r="AF8" s="406"/>
      <c r="AG8" s="406"/>
      <c r="AH8" s="406"/>
      <c r="AI8" s="406"/>
      <c r="AJ8" s="406"/>
      <c r="AK8" s="407" t="str">
        <f>IF(AK4=0," ",BF19)</f>
        <v xml:space="preserve"> </v>
      </c>
      <c r="AL8" s="408"/>
      <c r="AM8" s="408"/>
      <c r="AN8" s="408"/>
      <c r="AO8" s="409" t="s">
        <v>75</v>
      </c>
      <c r="AP8" s="410"/>
      <c r="BJ8" s="415" t="s">
        <v>106</v>
      </c>
      <c r="BK8" s="415"/>
      <c r="BL8" s="78">
        <v>1.1000000000000001</v>
      </c>
      <c r="BM8" s="78">
        <v>0.75</v>
      </c>
      <c r="BN8" s="42"/>
      <c r="BO8" s="31"/>
    </row>
    <row r="9" spans="2:73" s="33" customFormat="1" ht="24.95" customHeight="1" x14ac:dyDescent="0.15"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416" t="s">
        <v>119</v>
      </c>
      <c r="Q9" s="417"/>
      <c r="R9" s="417"/>
      <c r="S9" s="417"/>
      <c r="T9" s="417"/>
      <c r="U9" s="417"/>
      <c r="V9" s="418"/>
      <c r="W9" s="424">
        <f>AN81</f>
        <v>1.1000000000000001</v>
      </c>
      <c r="X9" s="425"/>
      <c r="Y9" s="463">
        <f>E81</f>
        <v>63333.333333333285</v>
      </c>
      <c r="Z9" s="464"/>
      <c r="AA9" s="464"/>
      <c r="AB9" s="465"/>
      <c r="AC9" s="35"/>
      <c r="AD9" s="35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BI9" s="35"/>
      <c r="BJ9" s="415" t="s">
        <v>107</v>
      </c>
      <c r="BK9" s="415"/>
      <c r="BL9" s="78">
        <v>1.1000000000000001</v>
      </c>
      <c r="BM9" s="78">
        <v>0.75</v>
      </c>
      <c r="BN9" s="42"/>
      <c r="BO9" s="31"/>
    </row>
    <row r="10" spans="2:73" s="33" customFormat="1" ht="24.95" customHeight="1" x14ac:dyDescent="0.15"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416" t="s">
        <v>120</v>
      </c>
      <c r="Q10" s="417"/>
      <c r="R10" s="417"/>
      <c r="S10" s="417"/>
      <c r="T10" s="417"/>
      <c r="U10" s="417"/>
      <c r="V10" s="418"/>
      <c r="W10" s="424">
        <f>AN141</f>
        <v>1.1000000000000001</v>
      </c>
      <c r="X10" s="425"/>
      <c r="Y10" s="463">
        <f>E141</f>
        <v>60714.285714285616</v>
      </c>
      <c r="Z10" s="464"/>
      <c r="AA10" s="464"/>
      <c r="AB10" s="465"/>
      <c r="AC10" s="35"/>
      <c r="AD10" s="35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BI10" s="35"/>
      <c r="BJ10" s="415" t="s">
        <v>108</v>
      </c>
      <c r="BK10" s="415"/>
      <c r="BL10" s="78">
        <v>1.1000000000000001</v>
      </c>
      <c r="BM10" s="78">
        <v>0.75</v>
      </c>
      <c r="BN10" s="43"/>
      <c r="BO10" s="41"/>
    </row>
    <row r="11" spans="2:73" s="33" customFormat="1" ht="24.95" customHeight="1" x14ac:dyDescent="0.15"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416" t="s">
        <v>121</v>
      </c>
      <c r="Q11" s="417"/>
      <c r="R11" s="417"/>
      <c r="S11" s="417"/>
      <c r="T11" s="417"/>
      <c r="U11" s="417"/>
      <c r="V11" s="418"/>
      <c r="W11" s="424">
        <f>AN201</f>
        <v>1.1000000000000001</v>
      </c>
      <c r="X11" s="425"/>
      <c r="Y11" s="463">
        <f>E201</f>
        <v>58095.238095237946</v>
      </c>
      <c r="Z11" s="464"/>
      <c r="AA11" s="464"/>
      <c r="AB11" s="465"/>
      <c r="AC11" s="35"/>
      <c r="AD11" s="35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BI11" s="35"/>
      <c r="BJ11" s="38"/>
      <c r="BK11" s="46"/>
      <c r="BL11" s="35"/>
      <c r="BM11" s="35"/>
      <c r="BN11" s="34"/>
      <c r="BO11" s="38"/>
      <c r="BP11" s="38"/>
      <c r="BQ11" s="38"/>
      <c r="BR11" s="38"/>
      <c r="BS11" s="38"/>
      <c r="BT11" s="38"/>
      <c r="BU11" s="38"/>
    </row>
    <row r="12" spans="2:73" s="33" customFormat="1" ht="24.95" customHeight="1" x14ac:dyDescent="0.15"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416" t="s">
        <v>122</v>
      </c>
      <c r="Q12" s="417"/>
      <c r="R12" s="417"/>
      <c r="S12" s="417"/>
      <c r="T12" s="417"/>
      <c r="U12" s="417"/>
      <c r="V12" s="418"/>
      <c r="W12" s="424">
        <f>AN261</f>
        <v>1.1000000000000001</v>
      </c>
      <c r="X12" s="425"/>
      <c r="Y12" s="463">
        <f>E261</f>
        <v>55476.190476190284</v>
      </c>
      <c r="Z12" s="464"/>
      <c r="AA12" s="464"/>
      <c r="AB12" s="465"/>
      <c r="AC12" s="35"/>
      <c r="AD12" s="35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BI12" s="35"/>
      <c r="BJ12" s="433" t="s">
        <v>239</v>
      </c>
      <c r="BK12" s="434"/>
      <c r="BL12" s="434"/>
      <c r="BM12" s="435"/>
      <c r="BN12" s="34"/>
    </row>
    <row r="13" spans="2:73" s="33" customFormat="1" ht="24.95" customHeight="1" x14ac:dyDescent="0.15"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416" t="s">
        <v>123</v>
      </c>
      <c r="Q13" s="417"/>
      <c r="R13" s="417"/>
      <c r="S13" s="417"/>
      <c r="T13" s="417"/>
      <c r="U13" s="417"/>
      <c r="V13" s="418"/>
      <c r="W13" s="424">
        <f>AN321</f>
        <v>1.1000000000000001</v>
      </c>
      <c r="X13" s="425"/>
      <c r="Y13" s="463">
        <f>E321</f>
        <v>52857.142857142659</v>
      </c>
      <c r="Z13" s="464"/>
      <c r="AA13" s="464"/>
      <c r="AB13" s="465"/>
      <c r="AC13" s="35"/>
      <c r="AD13" s="35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BI13" s="35"/>
      <c r="BJ13" s="635" t="s">
        <v>240</v>
      </c>
      <c r="BK13" s="636"/>
      <c r="BL13" s="633">
        <f>I4*0.9</f>
        <v>18000000</v>
      </c>
      <c r="BM13" s="634"/>
      <c r="BN13" s="39"/>
    </row>
    <row r="14" spans="2:73" s="33" customFormat="1" ht="24.95" customHeight="1" thickBot="1" x14ac:dyDescent="0.2"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419" t="s">
        <v>124</v>
      </c>
      <c r="Q14" s="420"/>
      <c r="R14" s="420"/>
      <c r="S14" s="420"/>
      <c r="T14" s="420"/>
      <c r="U14" s="420"/>
      <c r="V14" s="421"/>
      <c r="W14" s="426">
        <f>AN381</f>
        <v>1.1000000000000001</v>
      </c>
      <c r="X14" s="427"/>
      <c r="Y14" s="429">
        <f>E381</f>
        <v>50238.095238095048</v>
      </c>
      <c r="Z14" s="430"/>
      <c r="AA14" s="430"/>
      <c r="AB14" s="431"/>
      <c r="AC14" s="35"/>
      <c r="AD14" s="35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BJ14" s="149" t="s">
        <v>238</v>
      </c>
      <c r="BK14" s="153">
        <v>1.27</v>
      </c>
      <c r="BL14" s="631"/>
      <c r="BM14" s="632"/>
      <c r="BN14" s="35"/>
    </row>
    <row r="15" spans="2:73" s="33" customFormat="1" ht="24.95" customHeight="1" x14ac:dyDescent="0.15"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AC15" s="35"/>
      <c r="AD15" s="35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BI15" s="35"/>
      <c r="BJ15" s="150" t="s">
        <v>116</v>
      </c>
      <c r="BK15" s="148">
        <f>BK14-0.25</f>
        <v>1.02</v>
      </c>
      <c r="BL15" s="631" t="s">
        <v>241</v>
      </c>
      <c r="BM15" s="632"/>
      <c r="BN15" s="34"/>
    </row>
    <row r="16" spans="2:73" s="33" customFormat="1" ht="24.95" customHeight="1" x14ac:dyDescent="0.15"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AC16" s="35"/>
      <c r="AD16" s="35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BJ16" s="151" t="s">
        <v>117</v>
      </c>
      <c r="BK16" s="152">
        <f>BK15-0.25</f>
        <v>0.77</v>
      </c>
      <c r="BL16" s="637" t="s">
        <v>242</v>
      </c>
      <c r="BM16" s="638"/>
    </row>
    <row r="17" spans="2:73" s="33" customFormat="1" ht="24.95" customHeight="1" thickBot="1" x14ac:dyDescent="0.2"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466"/>
      <c r="AD17" s="466"/>
      <c r="AE17" s="466"/>
      <c r="AF17" s="466"/>
      <c r="AG17" s="466"/>
      <c r="AH17" s="466"/>
      <c r="AI17" s="466"/>
      <c r="AJ17" s="466"/>
      <c r="AK17" s="466"/>
      <c r="AL17" s="466"/>
      <c r="AM17" s="466"/>
      <c r="AN17" s="466"/>
      <c r="AO17" s="466"/>
      <c r="AP17" s="466"/>
      <c r="AU17" s="38"/>
      <c r="AV17" s="38"/>
      <c r="AW17" s="38"/>
      <c r="BJ17" s="40"/>
      <c r="BK17" s="40"/>
      <c r="BL17" s="40" t="s">
        <v>116</v>
      </c>
      <c r="BM17" s="40" t="s">
        <v>117</v>
      </c>
    </row>
    <row r="18" spans="2:73" s="22" customFormat="1" ht="14.25" customHeight="1" x14ac:dyDescent="0.15">
      <c r="B18" s="467" t="s">
        <v>74</v>
      </c>
      <c r="C18" s="468"/>
      <c r="D18" s="468"/>
      <c r="E18" s="468"/>
      <c r="F18" s="468"/>
      <c r="G18" s="468"/>
      <c r="H18" s="468"/>
      <c r="I18" s="468"/>
      <c r="J18" s="468"/>
      <c r="K18" s="468"/>
      <c r="L18" s="468"/>
      <c r="M18" s="468"/>
      <c r="N18" s="468"/>
      <c r="O18" s="468"/>
      <c r="P18" s="468"/>
      <c r="Q18" s="468"/>
      <c r="R18" s="468"/>
      <c r="S18" s="468"/>
      <c r="T18" s="468"/>
      <c r="U18" s="468"/>
      <c r="V18" s="468"/>
      <c r="W18" s="468"/>
      <c r="X18" s="468"/>
      <c r="Y18" s="468"/>
      <c r="Z18" s="468"/>
      <c r="AA18" s="468"/>
      <c r="AB18" s="468"/>
      <c r="AC18" s="468"/>
      <c r="AD18" s="468"/>
      <c r="AE18" s="468"/>
      <c r="AF18" s="468"/>
      <c r="AG18" s="468"/>
      <c r="AH18" s="468"/>
      <c r="AI18" s="468"/>
      <c r="AJ18" s="468"/>
      <c r="AK18" s="468"/>
      <c r="AL18" s="468"/>
      <c r="AM18" s="468"/>
      <c r="AN18" s="697" t="s">
        <v>58</v>
      </c>
      <c r="AO18" s="697"/>
      <c r="AP18" s="697"/>
      <c r="AQ18" s="448" t="s">
        <v>73</v>
      </c>
      <c r="AR18" s="448"/>
      <c r="AS18" s="448"/>
      <c r="AT18" s="448" t="s">
        <v>68</v>
      </c>
      <c r="AU18" s="448"/>
      <c r="AV18" s="448"/>
      <c r="AW18" s="448"/>
      <c r="AX18" s="448"/>
      <c r="AY18" s="49"/>
      <c r="AZ18" s="448" t="s">
        <v>72</v>
      </c>
      <c r="BA18" s="448"/>
      <c r="BB18" s="448"/>
      <c r="BC18" s="448"/>
      <c r="BD18" s="448"/>
      <c r="BE18" s="448"/>
      <c r="BF18" s="448"/>
      <c r="BG18" s="448" t="s">
        <v>67</v>
      </c>
      <c r="BH18" s="448"/>
      <c r="BI18" s="676" t="s">
        <v>111</v>
      </c>
      <c r="BJ18" s="413" t="s">
        <v>111</v>
      </c>
      <c r="BK18" s="413" t="s">
        <v>112</v>
      </c>
      <c r="BL18" s="413" t="s">
        <v>218</v>
      </c>
      <c r="BM18" s="674" t="s">
        <v>115</v>
      </c>
      <c r="BN18" s="659" t="s">
        <v>71</v>
      </c>
      <c r="BO18" s="659"/>
      <c r="BP18" s="659"/>
      <c r="BQ18" s="659"/>
      <c r="BU18" s="33"/>
    </row>
    <row r="19" spans="2:73" s="22" customFormat="1" ht="14.25" customHeight="1" x14ac:dyDescent="0.15">
      <c r="B19" s="660" t="s">
        <v>70</v>
      </c>
      <c r="C19" s="662" t="s">
        <v>69</v>
      </c>
      <c r="D19" s="663"/>
      <c r="E19" s="666" t="s">
        <v>68</v>
      </c>
      <c r="F19" s="565"/>
      <c r="G19" s="565"/>
      <c r="H19" s="565"/>
      <c r="I19" s="565"/>
      <c r="J19" s="565"/>
      <c r="K19" s="565"/>
      <c r="L19" s="565"/>
      <c r="M19" s="565"/>
      <c r="N19" s="565"/>
      <c r="O19" s="565"/>
      <c r="P19" s="565"/>
      <c r="Q19" s="667"/>
      <c r="R19" s="668" t="s">
        <v>67</v>
      </c>
      <c r="S19" s="565"/>
      <c r="T19" s="565"/>
      <c r="U19" s="565"/>
      <c r="V19" s="565"/>
      <c r="W19" s="565"/>
      <c r="X19" s="565"/>
      <c r="Y19" s="565"/>
      <c r="Z19" s="565"/>
      <c r="AA19" s="565"/>
      <c r="AB19" s="565"/>
      <c r="AC19" s="565"/>
      <c r="AD19" s="667"/>
      <c r="AE19" s="662" t="s">
        <v>66</v>
      </c>
      <c r="AF19" s="669"/>
      <c r="AG19" s="669"/>
      <c r="AH19" s="670"/>
      <c r="AI19" s="669" t="s">
        <v>65</v>
      </c>
      <c r="AJ19" s="669"/>
      <c r="AK19" s="669"/>
      <c r="AL19" s="669"/>
      <c r="AM19" s="669"/>
      <c r="AN19" s="698"/>
      <c r="AO19" s="698"/>
      <c r="AP19" s="698"/>
      <c r="AQ19" s="26"/>
      <c r="AR19" s="26"/>
      <c r="AS19" s="26"/>
      <c r="AT19" s="469">
        <f>SUM(AT21:AT440)</f>
        <v>0</v>
      </c>
      <c r="AU19" s="469"/>
      <c r="AV19" s="469"/>
      <c r="AW19" s="469"/>
      <c r="AX19" s="27">
        <f>SUM(AX21:AX440)</f>
        <v>0</v>
      </c>
      <c r="AY19" s="27"/>
      <c r="AZ19" s="27"/>
      <c r="BA19" s="27"/>
      <c r="BB19" s="27"/>
      <c r="BC19" s="27">
        <f>SUM(BC21:BC440)</f>
        <v>0</v>
      </c>
      <c r="BD19" s="27"/>
      <c r="BE19" s="27"/>
      <c r="BF19" s="27">
        <f>SUM(BF21:BF440)</f>
        <v>0</v>
      </c>
      <c r="BG19" s="27">
        <f>SUM(BG21:BG440)</f>
        <v>0</v>
      </c>
      <c r="BH19" s="27">
        <f>SUM(BH21:BH440)</f>
        <v>0</v>
      </c>
      <c r="BI19" s="677"/>
      <c r="BJ19" s="619"/>
      <c r="BK19" s="619"/>
      <c r="BL19" s="619"/>
      <c r="BM19" s="675"/>
      <c r="BN19" s="659"/>
      <c r="BO19" s="659"/>
      <c r="BP19" s="659"/>
      <c r="BQ19" s="659"/>
      <c r="BU19" s="33"/>
    </row>
    <row r="20" spans="2:73" s="22" customFormat="1" ht="13.5" x14ac:dyDescent="0.15">
      <c r="B20" s="661"/>
      <c r="C20" s="664"/>
      <c r="D20" s="665"/>
      <c r="E20" s="672" t="s">
        <v>62</v>
      </c>
      <c r="F20" s="673"/>
      <c r="G20" s="673"/>
      <c r="H20" s="673"/>
      <c r="I20" s="673" t="s">
        <v>64</v>
      </c>
      <c r="J20" s="673"/>
      <c r="K20" s="673"/>
      <c r="L20" s="673"/>
      <c r="M20" s="673" t="s">
        <v>63</v>
      </c>
      <c r="N20" s="673"/>
      <c r="O20" s="673"/>
      <c r="P20" s="664"/>
      <c r="Q20" s="141" t="s">
        <v>59</v>
      </c>
      <c r="R20" s="664" t="s">
        <v>62</v>
      </c>
      <c r="S20" s="671"/>
      <c r="T20" s="671"/>
      <c r="U20" s="672"/>
      <c r="V20" s="664" t="s">
        <v>61</v>
      </c>
      <c r="W20" s="671"/>
      <c r="X20" s="671"/>
      <c r="Y20" s="672"/>
      <c r="Z20" s="664" t="s">
        <v>60</v>
      </c>
      <c r="AA20" s="671"/>
      <c r="AB20" s="671"/>
      <c r="AC20" s="672"/>
      <c r="AD20" s="142" t="s">
        <v>59</v>
      </c>
      <c r="AE20" s="664"/>
      <c r="AF20" s="671"/>
      <c r="AG20" s="671"/>
      <c r="AH20" s="672"/>
      <c r="AI20" s="671"/>
      <c r="AJ20" s="671"/>
      <c r="AK20" s="671"/>
      <c r="AL20" s="671"/>
      <c r="AM20" s="671"/>
      <c r="AN20" s="698"/>
      <c r="AO20" s="698"/>
      <c r="AP20" s="698"/>
      <c r="AQ20" s="25"/>
      <c r="AR20" s="25"/>
      <c r="AS20" s="25"/>
      <c r="AT20" s="671" t="s">
        <v>57</v>
      </c>
      <c r="AU20" s="671"/>
      <c r="AV20" s="671"/>
      <c r="AW20" s="671"/>
      <c r="AX20" s="142" t="s">
        <v>56</v>
      </c>
      <c r="AY20" s="142"/>
      <c r="AZ20" s="142"/>
      <c r="BA20" s="142"/>
      <c r="BB20" s="142"/>
      <c r="BC20" s="142"/>
      <c r="BD20" s="142"/>
      <c r="BE20" s="142"/>
      <c r="BF20" s="142"/>
      <c r="BG20" s="142" t="s">
        <v>57</v>
      </c>
      <c r="BH20" s="142" t="s">
        <v>56</v>
      </c>
      <c r="BI20" s="81">
        <v>1</v>
      </c>
      <c r="BJ20" s="81">
        <v>2</v>
      </c>
      <c r="BK20" s="81">
        <v>3</v>
      </c>
      <c r="BL20" s="81">
        <v>4</v>
      </c>
      <c r="BM20" s="82">
        <v>5</v>
      </c>
      <c r="BN20" s="29" t="s">
        <v>55</v>
      </c>
      <c r="BO20" s="29" t="s">
        <v>54</v>
      </c>
      <c r="BP20" s="29" t="s">
        <v>53</v>
      </c>
      <c r="BQ20" s="29" t="s">
        <v>52</v>
      </c>
      <c r="BS20" s="26"/>
      <c r="BT20" s="26"/>
      <c r="BU20" s="33"/>
    </row>
    <row r="21" spans="2:73" s="22" customFormat="1" ht="13.5" x14ac:dyDescent="0.15">
      <c r="B21" s="540">
        <v>1</v>
      </c>
      <c r="C21" s="543">
        <v>1</v>
      </c>
      <c r="D21" s="544"/>
      <c r="E21" s="554">
        <f>I21+M21</f>
        <v>65952.380952380947</v>
      </c>
      <c r="F21" s="620"/>
      <c r="G21" s="620"/>
      <c r="H21" s="620"/>
      <c r="I21" s="620">
        <f>IF(C21&gt;$I$5*12,0,$I$7/($I$5*12))</f>
        <v>47619.047619047618</v>
      </c>
      <c r="J21" s="620"/>
      <c r="K21" s="620"/>
      <c r="L21" s="620"/>
      <c r="M21" s="620">
        <f>(I4-I6)*AN21/100/12</f>
        <v>18333.333333333332</v>
      </c>
      <c r="N21" s="620"/>
      <c r="O21" s="620"/>
      <c r="P21" s="552"/>
      <c r="Q21" s="140">
        <f>I4-I6-I21-AT21</f>
        <v>19952380.952380951</v>
      </c>
      <c r="R21" s="621"/>
      <c r="S21" s="622"/>
      <c r="T21" s="622"/>
      <c r="U21" s="623"/>
      <c r="V21" s="621"/>
      <c r="W21" s="622"/>
      <c r="X21" s="622"/>
      <c r="Y21" s="623"/>
      <c r="Z21" s="621"/>
      <c r="AA21" s="622"/>
      <c r="AB21" s="622"/>
      <c r="AC21" s="623"/>
      <c r="AD21" s="50">
        <f>I6</f>
        <v>0</v>
      </c>
      <c r="AE21" s="552">
        <f>M21</f>
        <v>18333.333333333332</v>
      </c>
      <c r="AF21" s="553"/>
      <c r="AG21" s="553"/>
      <c r="AH21" s="554"/>
      <c r="AI21" s="552">
        <f>Q21+AD21</f>
        <v>19952380.952380951</v>
      </c>
      <c r="AJ21" s="553"/>
      <c r="AK21" s="553"/>
      <c r="AL21" s="553"/>
      <c r="AM21" s="555"/>
      <c r="AN21" s="624">
        <f t="shared" ref="AN21:AN84" si="0">BS21</f>
        <v>1.1000000000000001</v>
      </c>
      <c r="AO21" s="625"/>
      <c r="AP21" s="626"/>
      <c r="AQ21" s="26"/>
      <c r="AR21" s="26"/>
      <c r="AS21" s="26"/>
      <c r="AT21" s="627"/>
      <c r="AU21" s="627"/>
      <c r="AV21" s="627"/>
      <c r="AW21" s="627"/>
      <c r="AX21" s="27"/>
      <c r="AY21" s="27">
        <f t="shared" ref="AY21:AY84" si="1">IF($AK$5=C21,1,0)</f>
        <v>0</v>
      </c>
      <c r="AZ21" s="27"/>
      <c r="BA21" s="27"/>
      <c r="BB21" s="27">
        <f t="shared" ref="BB21:BB84" si="2">AZ21-BA21</f>
        <v>0</v>
      </c>
      <c r="BC21" s="27">
        <f t="shared" ref="BC21:BC84" si="3">IF(BA21&gt;0,BE21,0)</f>
        <v>0</v>
      </c>
      <c r="BD21" s="27">
        <f t="shared" ref="BD21:BD84" si="4">I21</f>
        <v>47619.047619047618</v>
      </c>
      <c r="BE21" s="27">
        <f t="shared" ref="BE21:BE84" si="5">M21</f>
        <v>18333.333333333332</v>
      </c>
      <c r="BF21" s="27">
        <f t="shared" ref="BF21:BF84" si="6">IF(BC21&gt;0,1,0)</f>
        <v>0</v>
      </c>
      <c r="BG21" s="27"/>
      <c r="BH21" s="27"/>
      <c r="BI21" s="72">
        <f>BL4</f>
        <v>1.1000000000000001</v>
      </c>
      <c r="BJ21" s="72">
        <f>BM4</f>
        <v>0.75</v>
      </c>
      <c r="BK21" s="72">
        <v>1.1000000000000001</v>
      </c>
      <c r="BL21" s="72">
        <f>BK15</f>
        <v>1.02</v>
      </c>
      <c r="BM21" s="73">
        <f>BK16</f>
        <v>0.77</v>
      </c>
      <c r="BN21" s="61"/>
      <c r="BO21" s="61" t="str">
        <f>IF(BN21=0," ",M21-(I4-BN21)*#REF!/100/12)</f>
        <v xml:space="preserve"> </v>
      </c>
      <c r="BP21" s="62" t="str">
        <f t="shared" ref="BP21:BP84" si="7">IF(BN21=0," ",M21-BO21)</f>
        <v xml:space="preserve"> </v>
      </c>
      <c r="BQ21" s="62" t="e">
        <f t="shared" ref="BQ21:BQ84" si="8">I21+BP21</f>
        <v>#VALUE!</v>
      </c>
      <c r="BR21" s="63">
        <f t="shared" ref="BR21:BR84" si="9">IF($V$1=1,BI21,IF($V$1=2,BJ21,IF($V$1=3,BK21,IF($V$1=4,BL21,IF($V$1=5,BM21)))))</f>
        <v>1.1000000000000001</v>
      </c>
      <c r="BS21" s="64">
        <f>BR21</f>
        <v>1.1000000000000001</v>
      </c>
      <c r="BT21" s="60">
        <f t="shared" ref="BT21:BT84" si="10">IF(E21=0,NA(),E21)</f>
        <v>65952.380952380947</v>
      </c>
      <c r="BU21" s="33"/>
    </row>
    <row r="22" spans="2:73" s="22" customFormat="1" ht="13.5" x14ac:dyDescent="0.15">
      <c r="B22" s="541"/>
      <c r="C22" s="497">
        <v>2</v>
      </c>
      <c r="D22" s="498"/>
      <c r="E22" s="499">
        <f>I22+M22</f>
        <v>65908.730158730163</v>
      </c>
      <c r="F22" s="471"/>
      <c r="G22" s="471"/>
      <c r="H22" s="472"/>
      <c r="I22" s="470">
        <f t="shared" ref="I22:I85" si="11">IF(C22&gt;$I$5*12,0,$I$7/($I$5*12))</f>
        <v>47619.047619047618</v>
      </c>
      <c r="J22" s="471"/>
      <c r="K22" s="471"/>
      <c r="L22" s="472"/>
      <c r="M22" s="474">
        <f>(Q21*AN22/100)/12</f>
        <v>18289.682539682541</v>
      </c>
      <c r="N22" s="480"/>
      <c r="O22" s="480"/>
      <c r="P22" s="696"/>
      <c r="Q22" s="129">
        <f t="shared" ref="Q22:Q85" si="12">IF((Q21-I22)&lt;0,0,Q21-I22-AT22)</f>
        <v>19904761.904761903</v>
      </c>
      <c r="R22" s="474"/>
      <c r="S22" s="594"/>
      <c r="T22" s="594"/>
      <c r="U22" s="595"/>
      <c r="V22" s="474"/>
      <c r="W22" s="594"/>
      <c r="X22" s="594"/>
      <c r="Y22" s="595"/>
      <c r="Z22" s="474"/>
      <c r="AA22" s="594"/>
      <c r="AB22" s="594"/>
      <c r="AC22" s="595"/>
      <c r="AD22" s="130">
        <f>I6</f>
        <v>0</v>
      </c>
      <c r="AE22" s="477">
        <f>IF(M22&lt;=0,0,AE21+M22)</f>
        <v>36623.015873015873</v>
      </c>
      <c r="AF22" s="478"/>
      <c r="AG22" s="478"/>
      <c r="AH22" s="479"/>
      <c r="AI22" s="474">
        <f t="shared" ref="AI22:AI85" si="13">Q22+AD22</f>
        <v>19904761.904761903</v>
      </c>
      <c r="AJ22" s="480"/>
      <c r="AK22" s="480"/>
      <c r="AL22" s="480"/>
      <c r="AM22" s="481"/>
      <c r="AN22" s="482">
        <f t="shared" si="0"/>
        <v>1.1000000000000001</v>
      </c>
      <c r="AO22" s="483"/>
      <c r="AP22" s="484"/>
      <c r="AQ22" s="26"/>
      <c r="AR22" s="26"/>
      <c r="AS22" s="26"/>
      <c r="AT22" s="469"/>
      <c r="AU22" s="469"/>
      <c r="AV22" s="469"/>
      <c r="AW22" s="469"/>
      <c r="AX22" s="27"/>
      <c r="AY22" s="27">
        <f t="shared" si="1"/>
        <v>0</v>
      </c>
      <c r="AZ22" s="27">
        <f t="shared" ref="AZ22:AZ85" si="14">IF(AY21=1,$AK$4,IF(AZ21&gt;0,BB21,0))</f>
        <v>0</v>
      </c>
      <c r="BA22" s="27">
        <f t="shared" ref="BA22:BA85" si="15">IF(AY21=1,BD22,IF(AZ22&gt;0,BD22,0))</f>
        <v>0</v>
      </c>
      <c r="BB22" s="27">
        <f t="shared" si="2"/>
        <v>0</v>
      </c>
      <c r="BC22" s="27">
        <f t="shared" si="3"/>
        <v>0</v>
      </c>
      <c r="BD22" s="27">
        <f t="shared" si="4"/>
        <v>47619.047619047618</v>
      </c>
      <c r="BE22" s="27">
        <f t="shared" si="5"/>
        <v>18289.682539682541</v>
      </c>
      <c r="BF22" s="27">
        <f t="shared" si="6"/>
        <v>0</v>
      </c>
      <c r="BG22" s="27"/>
      <c r="BH22" s="27"/>
      <c r="BI22" s="65">
        <f>BI21</f>
        <v>1.1000000000000001</v>
      </c>
      <c r="BJ22" s="66">
        <f>BJ21</f>
        <v>0.75</v>
      </c>
      <c r="BK22" s="59">
        <f>BK21</f>
        <v>1.1000000000000001</v>
      </c>
      <c r="BL22" s="66">
        <f>BL21</f>
        <v>1.02</v>
      </c>
      <c r="BM22" s="67">
        <f>BM21</f>
        <v>0.77</v>
      </c>
      <c r="BN22" s="61"/>
      <c r="BO22" s="61" t="str">
        <f t="shared" ref="BO22:BO85" si="16">IF(BN22=0," ",M22-(AI21-BN22)*AN22/100/12)</f>
        <v xml:space="preserve"> </v>
      </c>
      <c r="BP22" s="62" t="str">
        <f t="shared" si="7"/>
        <v xml:space="preserve"> </v>
      </c>
      <c r="BQ22" s="62" t="e">
        <f t="shared" si="8"/>
        <v>#VALUE!</v>
      </c>
      <c r="BR22" s="63">
        <f t="shared" si="9"/>
        <v>1.1000000000000001</v>
      </c>
      <c r="BS22" s="64">
        <f t="shared" ref="BS22:BS85" si="17">IF(AI21=0,NA(),BR22)</f>
        <v>1.1000000000000001</v>
      </c>
      <c r="BT22" s="60">
        <f t="shared" si="10"/>
        <v>65908.730158730163</v>
      </c>
      <c r="BU22" s="33"/>
    </row>
    <row r="23" spans="2:73" s="22" customFormat="1" ht="13.5" x14ac:dyDescent="0.15">
      <c r="B23" s="541"/>
      <c r="C23" s="497">
        <v>3</v>
      </c>
      <c r="D23" s="498"/>
      <c r="E23" s="499">
        <f t="shared" ref="E23:E86" si="18">I23+M23</f>
        <v>65865.079365079364</v>
      </c>
      <c r="F23" s="471"/>
      <c r="G23" s="471"/>
      <c r="H23" s="472"/>
      <c r="I23" s="470">
        <f t="shared" si="11"/>
        <v>47619.047619047618</v>
      </c>
      <c r="J23" s="471"/>
      <c r="K23" s="471"/>
      <c r="L23" s="472"/>
      <c r="M23" s="474">
        <f t="shared" ref="M23:M86" si="19">(Q22*AN23/100)/12</f>
        <v>18246.031746031746</v>
      </c>
      <c r="N23" s="480"/>
      <c r="O23" s="480"/>
      <c r="P23" s="696"/>
      <c r="Q23" s="129">
        <f t="shared" si="12"/>
        <v>19857142.857142854</v>
      </c>
      <c r="R23" s="474"/>
      <c r="S23" s="594"/>
      <c r="T23" s="594"/>
      <c r="U23" s="595"/>
      <c r="V23" s="474"/>
      <c r="W23" s="594"/>
      <c r="X23" s="594"/>
      <c r="Y23" s="595"/>
      <c r="Z23" s="474"/>
      <c r="AA23" s="594"/>
      <c r="AB23" s="594"/>
      <c r="AC23" s="595"/>
      <c r="AD23" s="131">
        <f>I6</f>
        <v>0</v>
      </c>
      <c r="AE23" s="477">
        <f>IF(M23&lt;=0,0,AE22+M23)</f>
        <v>54869.047619047618</v>
      </c>
      <c r="AF23" s="478"/>
      <c r="AG23" s="478"/>
      <c r="AH23" s="479"/>
      <c r="AI23" s="474">
        <f t="shared" si="13"/>
        <v>19857142.857142854</v>
      </c>
      <c r="AJ23" s="480"/>
      <c r="AK23" s="480"/>
      <c r="AL23" s="480"/>
      <c r="AM23" s="481"/>
      <c r="AN23" s="482">
        <f t="shared" si="0"/>
        <v>1.1000000000000001</v>
      </c>
      <c r="AO23" s="483"/>
      <c r="AP23" s="484"/>
      <c r="AQ23" s="26"/>
      <c r="AR23" s="26"/>
      <c r="AS23" s="26"/>
      <c r="AT23" s="469"/>
      <c r="AU23" s="469"/>
      <c r="AV23" s="469"/>
      <c r="AW23" s="469"/>
      <c r="AX23" s="27"/>
      <c r="AY23" s="27">
        <f t="shared" si="1"/>
        <v>0</v>
      </c>
      <c r="AZ23" s="27">
        <f t="shared" si="14"/>
        <v>0</v>
      </c>
      <c r="BA23" s="27">
        <f t="shared" si="15"/>
        <v>0</v>
      </c>
      <c r="BB23" s="27">
        <f t="shared" si="2"/>
        <v>0</v>
      </c>
      <c r="BC23" s="27">
        <f t="shared" si="3"/>
        <v>0</v>
      </c>
      <c r="BD23" s="27">
        <f t="shared" si="4"/>
        <v>47619.047619047618</v>
      </c>
      <c r="BE23" s="27">
        <f t="shared" si="5"/>
        <v>18246.031746031746</v>
      </c>
      <c r="BF23" s="27">
        <f t="shared" si="6"/>
        <v>0</v>
      </c>
      <c r="BG23" s="27"/>
      <c r="BH23" s="27"/>
      <c r="BI23" s="65">
        <f>BI21</f>
        <v>1.1000000000000001</v>
      </c>
      <c r="BJ23" s="66">
        <f>BJ21</f>
        <v>0.75</v>
      </c>
      <c r="BK23" s="59">
        <f>BK21</f>
        <v>1.1000000000000001</v>
      </c>
      <c r="BL23" s="66">
        <f>BL21</f>
        <v>1.02</v>
      </c>
      <c r="BM23" s="67">
        <f>BM21</f>
        <v>0.77</v>
      </c>
      <c r="BN23" s="61"/>
      <c r="BO23" s="61" t="str">
        <f t="shared" si="16"/>
        <v xml:space="preserve"> </v>
      </c>
      <c r="BP23" s="62" t="str">
        <f t="shared" si="7"/>
        <v xml:space="preserve"> </v>
      </c>
      <c r="BQ23" s="62" t="e">
        <f t="shared" si="8"/>
        <v>#VALUE!</v>
      </c>
      <c r="BR23" s="63">
        <f t="shared" si="9"/>
        <v>1.1000000000000001</v>
      </c>
      <c r="BS23" s="64">
        <f t="shared" si="17"/>
        <v>1.1000000000000001</v>
      </c>
      <c r="BT23" s="60">
        <f t="shared" si="10"/>
        <v>65865.079365079364</v>
      </c>
      <c r="BU23" s="33"/>
    </row>
    <row r="24" spans="2:73" s="22" customFormat="1" ht="13.5" x14ac:dyDescent="0.15">
      <c r="B24" s="541"/>
      <c r="C24" s="497">
        <v>4</v>
      </c>
      <c r="D24" s="498"/>
      <c r="E24" s="499">
        <f t="shared" si="18"/>
        <v>65821.428571428565</v>
      </c>
      <c r="F24" s="471"/>
      <c r="G24" s="471"/>
      <c r="H24" s="472"/>
      <c r="I24" s="470">
        <f t="shared" si="11"/>
        <v>47619.047619047618</v>
      </c>
      <c r="J24" s="471"/>
      <c r="K24" s="471"/>
      <c r="L24" s="472"/>
      <c r="M24" s="474">
        <f t="shared" si="19"/>
        <v>18202.38095238095</v>
      </c>
      <c r="N24" s="480"/>
      <c r="O24" s="480"/>
      <c r="P24" s="696"/>
      <c r="Q24" s="129">
        <f t="shared" si="12"/>
        <v>19809523.809523806</v>
      </c>
      <c r="R24" s="474"/>
      <c r="S24" s="594"/>
      <c r="T24" s="594"/>
      <c r="U24" s="595"/>
      <c r="V24" s="474"/>
      <c r="W24" s="594"/>
      <c r="X24" s="594"/>
      <c r="Y24" s="595"/>
      <c r="Z24" s="474"/>
      <c r="AA24" s="594"/>
      <c r="AB24" s="594"/>
      <c r="AC24" s="595"/>
      <c r="AD24" s="131">
        <f>I6</f>
        <v>0</v>
      </c>
      <c r="AE24" s="477">
        <f>IF(M24&lt;=0,0,AE23+M24)</f>
        <v>73071.428571428565</v>
      </c>
      <c r="AF24" s="478"/>
      <c r="AG24" s="478"/>
      <c r="AH24" s="479"/>
      <c r="AI24" s="474">
        <f t="shared" si="13"/>
        <v>19809523.809523806</v>
      </c>
      <c r="AJ24" s="480"/>
      <c r="AK24" s="480"/>
      <c r="AL24" s="480"/>
      <c r="AM24" s="481"/>
      <c r="AN24" s="482">
        <f t="shared" si="0"/>
        <v>1.1000000000000001</v>
      </c>
      <c r="AO24" s="483"/>
      <c r="AP24" s="484"/>
      <c r="AQ24" s="26"/>
      <c r="AR24" s="26"/>
      <c r="AS24" s="26"/>
      <c r="AT24" s="469"/>
      <c r="AU24" s="469"/>
      <c r="AV24" s="469"/>
      <c r="AW24" s="469"/>
      <c r="AX24" s="27"/>
      <c r="AY24" s="27">
        <f t="shared" si="1"/>
        <v>0</v>
      </c>
      <c r="AZ24" s="27">
        <f t="shared" si="14"/>
        <v>0</v>
      </c>
      <c r="BA24" s="27">
        <f t="shared" si="15"/>
        <v>0</v>
      </c>
      <c r="BB24" s="27">
        <f t="shared" si="2"/>
        <v>0</v>
      </c>
      <c r="BC24" s="27">
        <f t="shared" si="3"/>
        <v>0</v>
      </c>
      <c r="BD24" s="27">
        <f t="shared" si="4"/>
        <v>47619.047619047618</v>
      </c>
      <c r="BE24" s="27">
        <f t="shared" si="5"/>
        <v>18202.38095238095</v>
      </c>
      <c r="BF24" s="27">
        <f t="shared" si="6"/>
        <v>0</v>
      </c>
      <c r="BG24" s="27"/>
      <c r="BH24" s="27"/>
      <c r="BI24" s="65">
        <f>BI21</f>
        <v>1.1000000000000001</v>
      </c>
      <c r="BJ24" s="66">
        <f>BJ21</f>
        <v>0.75</v>
      </c>
      <c r="BK24" s="59">
        <f>BK21</f>
        <v>1.1000000000000001</v>
      </c>
      <c r="BL24" s="66">
        <f>BL21</f>
        <v>1.02</v>
      </c>
      <c r="BM24" s="67">
        <f>BM21</f>
        <v>0.77</v>
      </c>
      <c r="BN24" s="61"/>
      <c r="BO24" s="61" t="str">
        <f t="shared" si="16"/>
        <v xml:space="preserve"> </v>
      </c>
      <c r="BP24" s="62" t="str">
        <f t="shared" si="7"/>
        <v xml:space="preserve"> </v>
      </c>
      <c r="BQ24" s="62" t="e">
        <f t="shared" si="8"/>
        <v>#VALUE!</v>
      </c>
      <c r="BR24" s="63">
        <f t="shared" si="9"/>
        <v>1.1000000000000001</v>
      </c>
      <c r="BS24" s="64">
        <f t="shared" si="17"/>
        <v>1.1000000000000001</v>
      </c>
      <c r="BT24" s="60">
        <f t="shared" si="10"/>
        <v>65821.428571428565</v>
      </c>
      <c r="BU24" s="33"/>
    </row>
    <row r="25" spans="2:73" s="22" customFormat="1" ht="13.5" x14ac:dyDescent="0.15">
      <c r="B25" s="541"/>
      <c r="C25" s="497">
        <v>5</v>
      </c>
      <c r="D25" s="498"/>
      <c r="E25" s="628">
        <f t="shared" si="18"/>
        <v>65777.777777777781</v>
      </c>
      <c r="F25" s="629"/>
      <c r="G25" s="629"/>
      <c r="H25" s="630"/>
      <c r="I25" s="470">
        <f t="shared" si="11"/>
        <v>47619.047619047618</v>
      </c>
      <c r="J25" s="471"/>
      <c r="K25" s="471"/>
      <c r="L25" s="472"/>
      <c r="M25" s="474">
        <f t="shared" si="19"/>
        <v>18158.730158730155</v>
      </c>
      <c r="N25" s="480"/>
      <c r="O25" s="480"/>
      <c r="P25" s="696"/>
      <c r="Q25" s="129">
        <f t="shared" si="12"/>
        <v>19761904.761904757</v>
      </c>
      <c r="R25" s="474"/>
      <c r="S25" s="594"/>
      <c r="T25" s="594"/>
      <c r="U25" s="595"/>
      <c r="V25" s="474"/>
      <c r="W25" s="594"/>
      <c r="X25" s="594"/>
      <c r="Y25" s="595"/>
      <c r="Z25" s="474"/>
      <c r="AA25" s="594"/>
      <c r="AB25" s="594"/>
      <c r="AC25" s="595"/>
      <c r="AD25" s="131">
        <f>I6</f>
        <v>0</v>
      </c>
      <c r="AE25" s="477">
        <f>IF(M25&lt;=0,0,AE24+M25)</f>
        <v>91230.158730158728</v>
      </c>
      <c r="AF25" s="478"/>
      <c r="AG25" s="478"/>
      <c r="AH25" s="479"/>
      <c r="AI25" s="474">
        <f t="shared" si="13"/>
        <v>19761904.761904757</v>
      </c>
      <c r="AJ25" s="480"/>
      <c r="AK25" s="480"/>
      <c r="AL25" s="480"/>
      <c r="AM25" s="481"/>
      <c r="AN25" s="482">
        <f t="shared" si="0"/>
        <v>1.1000000000000001</v>
      </c>
      <c r="AO25" s="483"/>
      <c r="AP25" s="484"/>
      <c r="AQ25" s="26"/>
      <c r="AR25" s="26"/>
      <c r="AS25" s="26"/>
      <c r="AT25" s="469"/>
      <c r="AU25" s="469"/>
      <c r="AV25" s="469"/>
      <c r="AW25" s="469"/>
      <c r="AX25" s="27"/>
      <c r="AY25" s="27">
        <f t="shared" si="1"/>
        <v>0</v>
      </c>
      <c r="AZ25" s="27">
        <f t="shared" si="14"/>
        <v>0</v>
      </c>
      <c r="BA25" s="27">
        <f t="shared" si="15"/>
        <v>0</v>
      </c>
      <c r="BB25" s="27">
        <f t="shared" si="2"/>
        <v>0</v>
      </c>
      <c r="BC25" s="27">
        <f t="shared" si="3"/>
        <v>0</v>
      </c>
      <c r="BD25" s="27">
        <f t="shared" si="4"/>
        <v>47619.047619047618</v>
      </c>
      <c r="BE25" s="27">
        <f t="shared" si="5"/>
        <v>18158.730158730155</v>
      </c>
      <c r="BF25" s="27">
        <f t="shared" si="6"/>
        <v>0</v>
      </c>
      <c r="BG25" s="27"/>
      <c r="BH25" s="27"/>
      <c r="BI25" s="65">
        <f>BI21</f>
        <v>1.1000000000000001</v>
      </c>
      <c r="BJ25" s="66">
        <f>BJ21</f>
        <v>0.75</v>
      </c>
      <c r="BK25" s="59">
        <f>BK21</f>
        <v>1.1000000000000001</v>
      </c>
      <c r="BL25" s="66">
        <f>BL21</f>
        <v>1.02</v>
      </c>
      <c r="BM25" s="67">
        <f>BM21</f>
        <v>0.77</v>
      </c>
      <c r="BN25" s="61"/>
      <c r="BO25" s="61" t="str">
        <f t="shared" si="16"/>
        <v xml:space="preserve"> </v>
      </c>
      <c r="BP25" s="62" t="str">
        <f t="shared" si="7"/>
        <v xml:space="preserve"> </v>
      </c>
      <c r="BQ25" s="62" t="e">
        <f t="shared" si="8"/>
        <v>#VALUE!</v>
      </c>
      <c r="BR25" s="63">
        <f t="shared" si="9"/>
        <v>1.1000000000000001</v>
      </c>
      <c r="BS25" s="64">
        <f t="shared" si="17"/>
        <v>1.1000000000000001</v>
      </c>
      <c r="BT25" s="60">
        <f t="shared" si="10"/>
        <v>65777.777777777781</v>
      </c>
      <c r="BU25" s="33"/>
    </row>
    <row r="26" spans="2:73" s="22" customFormat="1" ht="13.5" x14ac:dyDescent="0.15">
      <c r="B26" s="541"/>
      <c r="C26" s="497">
        <v>6</v>
      </c>
      <c r="D26" s="498"/>
      <c r="E26" s="499">
        <f t="shared" si="18"/>
        <v>65734.126984126982</v>
      </c>
      <c r="F26" s="471"/>
      <c r="G26" s="471"/>
      <c r="H26" s="472"/>
      <c r="I26" s="470">
        <f t="shared" si="11"/>
        <v>47619.047619047618</v>
      </c>
      <c r="J26" s="471"/>
      <c r="K26" s="471"/>
      <c r="L26" s="472"/>
      <c r="M26" s="474">
        <f t="shared" si="19"/>
        <v>18115.07936507936</v>
      </c>
      <c r="N26" s="480"/>
      <c r="O26" s="480"/>
      <c r="P26" s="696"/>
      <c r="Q26" s="129">
        <f t="shared" si="12"/>
        <v>19714285.714285709</v>
      </c>
      <c r="R26" s="474">
        <f>V26+Z26</f>
        <v>0</v>
      </c>
      <c r="S26" s="594"/>
      <c r="T26" s="594"/>
      <c r="U26" s="595"/>
      <c r="V26" s="474">
        <f>I6/I5/2</f>
        <v>0</v>
      </c>
      <c r="W26" s="594"/>
      <c r="X26" s="594"/>
      <c r="Y26" s="595"/>
      <c r="Z26" s="474">
        <f>IF(I6=0,0,I6*AN26/100/2)</f>
        <v>0</v>
      </c>
      <c r="AA26" s="594"/>
      <c r="AB26" s="594"/>
      <c r="AC26" s="595"/>
      <c r="AD26" s="131">
        <f>IF(I6=0,0,I6-V26-BG26)</f>
        <v>0</v>
      </c>
      <c r="AE26" s="477">
        <f t="shared" ref="AE26:AE89" si="20">IF(M26&lt;=0,0,AE25+M26+Z26)</f>
        <v>109345.23809523809</v>
      </c>
      <c r="AF26" s="478"/>
      <c r="AG26" s="478"/>
      <c r="AH26" s="479"/>
      <c r="AI26" s="474">
        <f t="shared" si="13"/>
        <v>19714285.714285709</v>
      </c>
      <c r="AJ26" s="480"/>
      <c r="AK26" s="480"/>
      <c r="AL26" s="480"/>
      <c r="AM26" s="481"/>
      <c r="AN26" s="482">
        <f t="shared" si="0"/>
        <v>1.1000000000000001</v>
      </c>
      <c r="AO26" s="483"/>
      <c r="AP26" s="484"/>
      <c r="AQ26" s="26"/>
      <c r="AR26" s="26"/>
      <c r="AS26" s="26"/>
      <c r="AT26" s="469"/>
      <c r="AU26" s="469"/>
      <c r="AV26" s="469"/>
      <c r="AW26" s="469"/>
      <c r="AX26" s="27"/>
      <c r="AY26" s="27">
        <f t="shared" si="1"/>
        <v>0</v>
      </c>
      <c r="AZ26" s="27">
        <f t="shared" si="14"/>
        <v>0</v>
      </c>
      <c r="BA26" s="27">
        <f t="shared" si="15"/>
        <v>0</v>
      </c>
      <c r="BB26" s="27">
        <f t="shared" si="2"/>
        <v>0</v>
      </c>
      <c r="BC26" s="27">
        <f t="shared" si="3"/>
        <v>0</v>
      </c>
      <c r="BD26" s="27">
        <f t="shared" si="4"/>
        <v>47619.047619047618</v>
      </c>
      <c r="BE26" s="27">
        <f t="shared" si="5"/>
        <v>18115.07936507936</v>
      </c>
      <c r="BF26" s="27">
        <f t="shared" si="6"/>
        <v>0</v>
      </c>
      <c r="BG26" s="27"/>
      <c r="BH26" s="27"/>
      <c r="BI26" s="65">
        <f>BI21</f>
        <v>1.1000000000000001</v>
      </c>
      <c r="BJ26" s="66">
        <f>BJ21</f>
        <v>0.75</v>
      </c>
      <c r="BK26" s="59">
        <f>BK21</f>
        <v>1.1000000000000001</v>
      </c>
      <c r="BL26" s="66">
        <f>BL21</f>
        <v>1.02</v>
      </c>
      <c r="BM26" s="67">
        <f>BM21</f>
        <v>0.77</v>
      </c>
      <c r="BN26" s="61"/>
      <c r="BO26" s="61" t="str">
        <f t="shared" si="16"/>
        <v xml:space="preserve"> </v>
      </c>
      <c r="BP26" s="62" t="str">
        <f t="shared" si="7"/>
        <v xml:space="preserve"> </v>
      </c>
      <c r="BQ26" s="62" t="e">
        <f t="shared" si="8"/>
        <v>#VALUE!</v>
      </c>
      <c r="BR26" s="63">
        <f t="shared" si="9"/>
        <v>1.1000000000000001</v>
      </c>
      <c r="BS26" s="64">
        <f t="shared" si="17"/>
        <v>1.1000000000000001</v>
      </c>
      <c r="BT26" s="60">
        <f t="shared" si="10"/>
        <v>65734.126984126982</v>
      </c>
      <c r="BU26" s="33"/>
    </row>
    <row r="27" spans="2:73" s="22" customFormat="1" ht="13.5" x14ac:dyDescent="0.15">
      <c r="B27" s="541"/>
      <c r="C27" s="497">
        <v>7</v>
      </c>
      <c r="D27" s="498"/>
      <c r="E27" s="499">
        <f t="shared" si="18"/>
        <v>65690.476190476184</v>
      </c>
      <c r="F27" s="471"/>
      <c r="G27" s="471"/>
      <c r="H27" s="472"/>
      <c r="I27" s="470">
        <f t="shared" si="11"/>
        <v>47619.047619047618</v>
      </c>
      <c r="J27" s="471"/>
      <c r="K27" s="471"/>
      <c r="L27" s="472"/>
      <c r="M27" s="474">
        <f t="shared" si="19"/>
        <v>18071.428571428569</v>
      </c>
      <c r="N27" s="480"/>
      <c r="O27" s="480"/>
      <c r="P27" s="696"/>
      <c r="Q27" s="129">
        <f t="shared" si="12"/>
        <v>19666666.66666666</v>
      </c>
      <c r="R27" s="474"/>
      <c r="S27" s="480"/>
      <c r="T27" s="480"/>
      <c r="U27" s="696"/>
      <c r="V27" s="474"/>
      <c r="W27" s="594"/>
      <c r="X27" s="594"/>
      <c r="Y27" s="595"/>
      <c r="Z27" s="474"/>
      <c r="AA27" s="594"/>
      <c r="AB27" s="594"/>
      <c r="AC27" s="595"/>
      <c r="AD27" s="131">
        <f t="shared" ref="AD27:AD90" si="21">AD26-V27-BG27</f>
        <v>0</v>
      </c>
      <c r="AE27" s="477">
        <f t="shared" si="20"/>
        <v>127416.66666666666</v>
      </c>
      <c r="AF27" s="478"/>
      <c r="AG27" s="478"/>
      <c r="AH27" s="479"/>
      <c r="AI27" s="474">
        <f t="shared" si="13"/>
        <v>19666666.66666666</v>
      </c>
      <c r="AJ27" s="480"/>
      <c r="AK27" s="480"/>
      <c r="AL27" s="480"/>
      <c r="AM27" s="481"/>
      <c r="AN27" s="482">
        <f t="shared" si="0"/>
        <v>1.1000000000000001</v>
      </c>
      <c r="AO27" s="483"/>
      <c r="AP27" s="484"/>
      <c r="AQ27" s="26"/>
      <c r="AR27" s="26"/>
      <c r="AS27" s="26"/>
      <c r="AT27" s="469"/>
      <c r="AU27" s="469"/>
      <c r="AV27" s="469"/>
      <c r="AW27" s="469"/>
      <c r="AX27" s="27"/>
      <c r="AY27" s="27">
        <f t="shared" si="1"/>
        <v>0</v>
      </c>
      <c r="AZ27" s="27">
        <f t="shared" si="14"/>
        <v>0</v>
      </c>
      <c r="BA27" s="27">
        <f t="shared" si="15"/>
        <v>0</v>
      </c>
      <c r="BB27" s="27">
        <f t="shared" si="2"/>
        <v>0</v>
      </c>
      <c r="BC27" s="27">
        <f t="shared" si="3"/>
        <v>0</v>
      </c>
      <c r="BD27" s="27">
        <f t="shared" si="4"/>
        <v>47619.047619047618</v>
      </c>
      <c r="BE27" s="27">
        <f t="shared" si="5"/>
        <v>18071.428571428569</v>
      </c>
      <c r="BF27" s="27">
        <f t="shared" si="6"/>
        <v>0</v>
      </c>
      <c r="BG27" s="27"/>
      <c r="BH27" s="27"/>
      <c r="BI27" s="72">
        <f t="shared" ref="BI27:BL27" si="22">BI21</f>
        <v>1.1000000000000001</v>
      </c>
      <c r="BJ27" s="72">
        <f t="shared" si="22"/>
        <v>0.75</v>
      </c>
      <c r="BK27" s="72">
        <f t="shared" si="22"/>
        <v>1.1000000000000001</v>
      </c>
      <c r="BL27" s="72">
        <f t="shared" si="22"/>
        <v>1.02</v>
      </c>
      <c r="BM27" s="73">
        <f>BM21</f>
        <v>0.77</v>
      </c>
      <c r="BN27" s="61"/>
      <c r="BO27" s="61" t="str">
        <f t="shared" si="16"/>
        <v xml:space="preserve"> </v>
      </c>
      <c r="BP27" s="62" t="str">
        <f t="shared" si="7"/>
        <v xml:space="preserve"> </v>
      </c>
      <c r="BQ27" s="62" t="e">
        <f t="shared" si="8"/>
        <v>#VALUE!</v>
      </c>
      <c r="BR27" s="63">
        <f t="shared" si="9"/>
        <v>1.1000000000000001</v>
      </c>
      <c r="BS27" s="64">
        <f t="shared" si="17"/>
        <v>1.1000000000000001</v>
      </c>
      <c r="BT27" s="60">
        <f t="shared" si="10"/>
        <v>65690.476190476184</v>
      </c>
      <c r="BU27" s="33"/>
    </row>
    <row r="28" spans="2:73" s="22" customFormat="1" ht="13.5" x14ac:dyDescent="0.15">
      <c r="B28" s="541"/>
      <c r="C28" s="497">
        <v>8</v>
      </c>
      <c r="D28" s="498"/>
      <c r="E28" s="499">
        <f t="shared" si="18"/>
        <v>65646.825396825385</v>
      </c>
      <c r="F28" s="471"/>
      <c r="G28" s="471"/>
      <c r="H28" s="472"/>
      <c r="I28" s="470">
        <f t="shared" si="11"/>
        <v>47619.047619047618</v>
      </c>
      <c r="J28" s="471"/>
      <c r="K28" s="471"/>
      <c r="L28" s="472"/>
      <c r="M28" s="474">
        <f t="shared" si="19"/>
        <v>18027.777777777774</v>
      </c>
      <c r="N28" s="480"/>
      <c r="O28" s="480"/>
      <c r="P28" s="696"/>
      <c r="Q28" s="129">
        <f t="shared" si="12"/>
        <v>19619047.619047612</v>
      </c>
      <c r="R28" s="474"/>
      <c r="S28" s="480"/>
      <c r="T28" s="480"/>
      <c r="U28" s="696"/>
      <c r="V28" s="474"/>
      <c r="W28" s="594"/>
      <c r="X28" s="594"/>
      <c r="Y28" s="595"/>
      <c r="Z28" s="474"/>
      <c r="AA28" s="594"/>
      <c r="AB28" s="594"/>
      <c r="AC28" s="595"/>
      <c r="AD28" s="131">
        <f t="shared" si="21"/>
        <v>0</v>
      </c>
      <c r="AE28" s="477">
        <f t="shared" si="20"/>
        <v>145444.44444444444</v>
      </c>
      <c r="AF28" s="478"/>
      <c r="AG28" s="478"/>
      <c r="AH28" s="479"/>
      <c r="AI28" s="474">
        <f t="shared" si="13"/>
        <v>19619047.619047612</v>
      </c>
      <c r="AJ28" s="480"/>
      <c r="AK28" s="480"/>
      <c r="AL28" s="480"/>
      <c r="AM28" s="481"/>
      <c r="AN28" s="482">
        <f t="shared" si="0"/>
        <v>1.1000000000000001</v>
      </c>
      <c r="AO28" s="483"/>
      <c r="AP28" s="484"/>
      <c r="AQ28" s="26"/>
      <c r="AR28" s="26"/>
      <c r="AS28" s="26"/>
      <c r="AT28" s="469"/>
      <c r="AU28" s="469"/>
      <c r="AV28" s="469"/>
      <c r="AW28" s="469"/>
      <c r="AX28" s="27"/>
      <c r="AY28" s="27">
        <f t="shared" si="1"/>
        <v>0</v>
      </c>
      <c r="AZ28" s="27">
        <f t="shared" si="14"/>
        <v>0</v>
      </c>
      <c r="BA28" s="27">
        <f t="shared" si="15"/>
        <v>0</v>
      </c>
      <c r="BB28" s="27">
        <f t="shared" si="2"/>
        <v>0</v>
      </c>
      <c r="BC28" s="27">
        <f t="shared" si="3"/>
        <v>0</v>
      </c>
      <c r="BD28" s="27">
        <f t="shared" si="4"/>
        <v>47619.047619047618</v>
      </c>
      <c r="BE28" s="27">
        <f t="shared" si="5"/>
        <v>18027.777777777774</v>
      </c>
      <c r="BF28" s="27">
        <f t="shared" si="6"/>
        <v>0</v>
      </c>
      <c r="BG28" s="27"/>
      <c r="BH28" s="27"/>
      <c r="BI28" s="65">
        <f>BI27</f>
        <v>1.1000000000000001</v>
      </c>
      <c r="BJ28" s="66">
        <f>BJ27</f>
        <v>0.75</v>
      </c>
      <c r="BK28" s="59">
        <f>BK27</f>
        <v>1.1000000000000001</v>
      </c>
      <c r="BL28" s="66">
        <f>BL27</f>
        <v>1.02</v>
      </c>
      <c r="BM28" s="67">
        <f>BM27</f>
        <v>0.77</v>
      </c>
      <c r="BN28" s="61"/>
      <c r="BO28" s="61" t="str">
        <f t="shared" si="16"/>
        <v xml:space="preserve"> </v>
      </c>
      <c r="BP28" s="62" t="str">
        <f t="shared" si="7"/>
        <v xml:space="preserve"> </v>
      </c>
      <c r="BQ28" s="62" t="e">
        <f t="shared" si="8"/>
        <v>#VALUE!</v>
      </c>
      <c r="BR28" s="63">
        <f t="shared" si="9"/>
        <v>1.1000000000000001</v>
      </c>
      <c r="BS28" s="64">
        <f t="shared" si="17"/>
        <v>1.1000000000000001</v>
      </c>
      <c r="BT28" s="60">
        <f t="shared" si="10"/>
        <v>65646.825396825385</v>
      </c>
      <c r="BU28" s="33"/>
    </row>
    <row r="29" spans="2:73" s="22" customFormat="1" ht="13.5" x14ac:dyDescent="0.15">
      <c r="B29" s="541"/>
      <c r="C29" s="497">
        <v>9</v>
      </c>
      <c r="D29" s="498"/>
      <c r="E29" s="499">
        <f t="shared" si="18"/>
        <v>65603.174603174601</v>
      </c>
      <c r="F29" s="471"/>
      <c r="G29" s="471"/>
      <c r="H29" s="472"/>
      <c r="I29" s="470">
        <f t="shared" si="11"/>
        <v>47619.047619047618</v>
      </c>
      <c r="J29" s="471"/>
      <c r="K29" s="471"/>
      <c r="L29" s="472"/>
      <c r="M29" s="474">
        <f t="shared" si="19"/>
        <v>17984.126984126979</v>
      </c>
      <c r="N29" s="480"/>
      <c r="O29" s="480"/>
      <c r="P29" s="696"/>
      <c r="Q29" s="129">
        <f t="shared" si="12"/>
        <v>19571428.571428563</v>
      </c>
      <c r="R29" s="474"/>
      <c r="S29" s="480"/>
      <c r="T29" s="480"/>
      <c r="U29" s="696"/>
      <c r="V29" s="474"/>
      <c r="W29" s="594"/>
      <c r="X29" s="594"/>
      <c r="Y29" s="595"/>
      <c r="Z29" s="474"/>
      <c r="AA29" s="594"/>
      <c r="AB29" s="594"/>
      <c r="AC29" s="595"/>
      <c r="AD29" s="131">
        <f t="shared" si="21"/>
        <v>0</v>
      </c>
      <c r="AE29" s="477">
        <f t="shared" si="20"/>
        <v>163428.57142857142</v>
      </c>
      <c r="AF29" s="478"/>
      <c r="AG29" s="478"/>
      <c r="AH29" s="479"/>
      <c r="AI29" s="474">
        <f t="shared" si="13"/>
        <v>19571428.571428563</v>
      </c>
      <c r="AJ29" s="480"/>
      <c r="AK29" s="480"/>
      <c r="AL29" s="480"/>
      <c r="AM29" s="481"/>
      <c r="AN29" s="482">
        <f t="shared" si="0"/>
        <v>1.1000000000000001</v>
      </c>
      <c r="AO29" s="483"/>
      <c r="AP29" s="484"/>
      <c r="AQ29" s="26"/>
      <c r="AR29" s="26"/>
      <c r="AS29" s="26"/>
      <c r="AT29" s="469"/>
      <c r="AU29" s="469"/>
      <c r="AV29" s="469"/>
      <c r="AW29" s="469"/>
      <c r="AX29" s="27"/>
      <c r="AY29" s="27">
        <f t="shared" si="1"/>
        <v>0</v>
      </c>
      <c r="AZ29" s="27">
        <f t="shared" si="14"/>
        <v>0</v>
      </c>
      <c r="BA29" s="27">
        <f t="shared" si="15"/>
        <v>0</v>
      </c>
      <c r="BB29" s="27">
        <f t="shared" si="2"/>
        <v>0</v>
      </c>
      <c r="BC29" s="27">
        <f t="shared" si="3"/>
        <v>0</v>
      </c>
      <c r="BD29" s="27">
        <f t="shared" si="4"/>
        <v>47619.047619047618</v>
      </c>
      <c r="BE29" s="27">
        <f t="shared" si="5"/>
        <v>17984.126984126979</v>
      </c>
      <c r="BF29" s="27">
        <f t="shared" si="6"/>
        <v>0</v>
      </c>
      <c r="BG29" s="27"/>
      <c r="BH29" s="27"/>
      <c r="BI29" s="65">
        <f>BI27</f>
        <v>1.1000000000000001</v>
      </c>
      <c r="BJ29" s="66">
        <f>BJ27</f>
        <v>0.75</v>
      </c>
      <c r="BK29" s="59">
        <f>BK27</f>
        <v>1.1000000000000001</v>
      </c>
      <c r="BL29" s="66">
        <f>BL27</f>
        <v>1.02</v>
      </c>
      <c r="BM29" s="67">
        <f>BM27</f>
        <v>0.77</v>
      </c>
      <c r="BN29" s="61"/>
      <c r="BO29" s="61" t="str">
        <f t="shared" si="16"/>
        <v xml:space="preserve"> </v>
      </c>
      <c r="BP29" s="62" t="str">
        <f t="shared" si="7"/>
        <v xml:space="preserve"> </v>
      </c>
      <c r="BQ29" s="62" t="e">
        <f t="shared" si="8"/>
        <v>#VALUE!</v>
      </c>
      <c r="BR29" s="63">
        <f t="shared" si="9"/>
        <v>1.1000000000000001</v>
      </c>
      <c r="BS29" s="64">
        <f t="shared" si="17"/>
        <v>1.1000000000000001</v>
      </c>
      <c r="BT29" s="60">
        <f t="shared" si="10"/>
        <v>65603.174603174601</v>
      </c>
      <c r="BU29" s="33"/>
    </row>
    <row r="30" spans="2:73" s="22" customFormat="1" ht="13.5" x14ac:dyDescent="0.15">
      <c r="B30" s="541"/>
      <c r="C30" s="497">
        <v>10</v>
      </c>
      <c r="D30" s="498"/>
      <c r="E30" s="499">
        <f t="shared" si="18"/>
        <v>65559.523809523802</v>
      </c>
      <c r="F30" s="471"/>
      <c r="G30" s="471"/>
      <c r="H30" s="472"/>
      <c r="I30" s="470">
        <f t="shared" si="11"/>
        <v>47619.047619047618</v>
      </c>
      <c r="J30" s="471"/>
      <c r="K30" s="471"/>
      <c r="L30" s="472"/>
      <c r="M30" s="474">
        <f t="shared" si="19"/>
        <v>17940.476190476184</v>
      </c>
      <c r="N30" s="480"/>
      <c r="O30" s="480"/>
      <c r="P30" s="696"/>
      <c r="Q30" s="129">
        <f t="shared" si="12"/>
        <v>19523809.523809515</v>
      </c>
      <c r="R30" s="474"/>
      <c r="S30" s="480"/>
      <c r="T30" s="480"/>
      <c r="U30" s="696"/>
      <c r="V30" s="474"/>
      <c r="W30" s="594"/>
      <c r="X30" s="594"/>
      <c r="Y30" s="595"/>
      <c r="Z30" s="474"/>
      <c r="AA30" s="594"/>
      <c r="AB30" s="594"/>
      <c r="AC30" s="595"/>
      <c r="AD30" s="131">
        <f t="shared" si="21"/>
        <v>0</v>
      </c>
      <c r="AE30" s="477">
        <f t="shared" si="20"/>
        <v>181369.0476190476</v>
      </c>
      <c r="AF30" s="478"/>
      <c r="AG30" s="478"/>
      <c r="AH30" s="479"/>
      <c r="AI30" s="474">
        <f t="shared" si="13"/>
        <v>19523809.523809515</v>
      </c>
      <c r="AJ30" s="480"/>
      <c r="AK30" s="480"/>
      <c r="AL30" s="480"/>
      <c r="AM30" s="481"/>
      <c r="AN30" s="482">
        <f t="shared" si="0"/>
        <v>1.1000000000000001</v>
      </c>
      <c r="AO30" s="483"/>
      <c r="AP30" s="484"/>
      <c r="AQ30" s="26"/>
      <c r="AR30" s="26"/>
      <c r="AS30" s="26"/>
      <c r="AT30" s="469"/>
      <c r="AU30" s="469"/>
      <c r="AV30" s="469"/>
      <c r="AW30" s="469"/>
      <c r="AX30" s="27"/>
      <c r="AY30" s="27">
        <f t="shared" si="1"/>
        <v>0</v>
      </c>
      <c r="AZ30" s="27">
        <f t="shared" si="14"/>
        <v>0</v>
      </c>
      <c r="BA30" s="27">
        <f t="shared" si="15"/>
        <v>0</v>
      </c>
      <c r="BB30" s="27">
        <f t="shared" si="2"/>
        <v>0</v>
      </c>
      <c r="BC30" s="27">
        <f t="shared" si="3"/>
        <v>0</v>
      </c>
      <c r="BD30" s="27">
        <f t="shared" si="4"/>
        <v>47619.047619047618</v>
      </c>
      <c r="BE30" s="27">
        <f t="shared" si="5"/>
        <v>17940.476190476184</v>
      </c>
      <c r="BF30" s="27">
        <f t="shared" si="6"/>
        <v>0</v>
      </c>
      <c r="BG30" s="27"/>
      <c r="BH30" s="27"/>
      <c r="BI30" s="65">
        <f>BI27</f>
        <v>1.1000000000000001</v>
      </c>
      <c r="BJ30" s="66">
        <f>BJ27</f>
        <v>0.75</v>
      </c>
      <c r="BK30" s="59">
        <f>BK27</f>
        <v>1.1000000000000001</v>
      </c>
      <c r="BL30" s="66">
        <f>BL27</f>
        <v>1.02</v>
      </c>
      <c r="BM30" s="67">
        <f>BM27</f>
        <v>0.77</v>
      </c>
      <c r="BN30" s="61"/>
      <c r="BO30" s="61" t="str">
        <f t="shared" si="16"/>
        <v xml:space="preserve"> </v>
      </c>
      <c r="BP30" s="62" t="str">
        <f t="shared" si="7"/>
        <v xml:space="preserve"> </v>
      </c>
      <c r="BQ30" s="62" t="e">
        <f t="shared" si="8"/>
        <v>#VALUE!</v>
      </c>
      <c r="BR30" s="63">
        <f t="shared" si="9"/>
        <v>1.1000000000000001</v>
      </c>
      <c r="BS30" s="64">
        <f t="shared" si="17"/>
        <v>1.1000000000000001</v>
      </c>
      <c r="BT30" s="60">
        <f t="shared" si="10"/>
        <v>65559.523809523802</v>
      </c>
      <c r="BU30" s="33"/>
    </row>
    <row r="31" spans="2:73" s="22" customFormat="1" ht="13.5" x14ac:dyDescent="0.15">
      <c r="B31" s="541"/>
      <c r="C31" s="497">
        <v>11</v>
      </c>
      <c r="D31" s="498"/>
      <c r="E31" s="499">
        <f t="shared" si="18"/>
        <v>65515.873015873003</v>
      </c>
      <c r="F31" s="471"/>
      <c r="G31" s="471"/>
      <c r="H31" s="472"/>
      <c r="I31" s="470">
        <f t="shared" si="11"/>
        <v>47619.047619047618</v>
      </c>
      <c r="J31" s="471"/>
      <c r="K31" s="471"/>
      <c r="L31" s="472"/>
      <c r="M31" s="474">
        <f t="shared" si="19"/>
        <v>17896.825396825388</v>
      </c>
      <c r="N31" s="480"/>
      <c r="O31" s="480"/>
      <c r="P31" s="696"/>
      <c r="Q31" s="129">
        <f t="shared" si="12"/>
        <v>19476190.476190466</v>
      </c>
      <c r="R31" s="474"/>
      <c r="S31" s="480"/>
      <c r="T31" s="480"/>
      <c r="U31" s="696"/>
      <c r="V31" s="474"/>
      <c r="W31" s="594"/>
      <c r="X31" s="594"/>
      <c r="Y31" s="595"/>
      <c r="Z31" s="474"/>
      <c r="AA31" s="594"/>
      <c r="AB31" s="594"/>
      <c r="AC31" s="595"/>
      <c r="AD31" s="131">
        <f t="shared" si="21"/>
        <v>0</v>
      </c>
      <c r="AE31" s="477">
        <f t="shared" si="20"/>
        <v>199265.87301587299</v>
      </c>
      <c r="AF31" s="478"/>
      <c r="AG31" s="478"/>
      <c r="AH31" s="479"/>
      <c r="AI31" s="474">
        <f t="shared" si="13"/>
        <v>19476190.476190466</v>
      </c>
      <c r="AJ31" s="480"/>
      <c r="AK31" s="480"/>
      <c r="AL31" s="480"/>
      <c r="AM31" s="481"/>
      <c r="AN31" s="482">
        <f t="shared" si="0"/>
        <v>1.1000000000000001</v>
      </c>
      <c r="AO31" s="483"/>
      <c r="AP31" s="484"/>
      <c r="AQ31" s="26"/>
      <c r="AR31" s="26"/>
      <c r="AS31" s="26"/>
      <c r="AT31" s="469"/>
      <c r="AU31" s="469"/>
      <c r="AV31" s="469"/>
      <c r="AW31" s="469"/>
      <c r="AX31" s="27"/>
      <c r="AY31" s="27">
        <f t="shared" si="1"/>
        <v>0</v>
      </c>
      <c r="AZ31" s="27">
        <f t="shared" si="14"/>
        <v>0</v>
      </c>
      <c r="BA31" s="27">
        <f t="shared" si="15"/>
        <v>0</v>
      </c>
      <c r="BB31" s="27">
        <f t="shared" si="2"/>
        <v>0</v>
      </c>
      <c r="BC31" s="27">
        <f t="shared" si="3"/>
        <v>0</v>
      </c>
      <c r="BD31" s="27">
        <f t="shared" si="4"/>
        <v>47619.047619047618</v>
      </c>
      <c r="BE31" s="27">
        <f t="shared" si="5"/>
        <v>17896.825396825388</v>
      </c>
      <c r="BF31" s="27">
        <f t="shared" si="6"/>
        <v>0</v>
      </c>
      <c r="BG31" s="27"/>
      <c r="BH31" s="27"/>
      <c r="BI31" s="65">
        <f>BI27</f>
        <v>1.1000000000000001</v>
      </c>
      <c r="BJ31" s="66">
        <f>BJ27</f>
        <v>0.75</v>
      </c>
      <c r="BK31" s="59">
        <f>BK27</f>
        <v>1.1000000000000001</v>
      </c>
      <c r="BL31" s="66">
        <f>BL27</f>
        <v>1.02</v>
      </c>
      <c r="BM31" s="67">
        <f>BM27</f>
        <v>0.77</v>
      </c>
      <c r="BN31" s="61"/>
      <c r="BO31" s="61" t="str">
        <f t="shared" si="16"/>
        <v xml:space="preserve"> </v>
      </c>
      <c r="BP31" s="62" t="str">
        <f t="shared" si="7"/>
        <v xml:space="preserve"> </v>
      </c>
      <c r="BQ31" s="62" t="e">
        <f t="shared" si="8"/>
        <v>#VALUE!</v>
      </c>
      <c r="BR31" s="63">
        <f t="shared" si="9"/>
        <v>1.1000000000000001</v>
      </c>
      <c r="BS31" s="64">
        <f t="shared" si="17"/>
        <v>1.1000000000000001</v>
      </c>
      <c r="BT31" s="60">
        <f t="shared" si="10"/>
        <v>65515.873015873003</v>
      </c>
      <c r="BU31" s="33"/>
    </row>
    <row r="32" spans="2:73" s="22" customFormat="1" ht="13.5" x14ac:dyDescent="0.15">
      <c r="B32" s="593"/>
      <c r="C32" s="587">
        <v>12</v>
      </c>
      <c r="D32" s="588"/>
      <c r="E32" s="589">
        <f t="shared" si="18"/>
        <v>65472.222222222219</v>
      </c>
      <c r="F32" s="590"/>
      <c r="G32" s="590"/>
      <c r="H32" s="591"/>
      <c r="I32" s="578">
        <f t="shared" si="11"/>
        <v>47619.047619047618</v>
      </c>
      <c r="J32" s="590"/>
      <c r="K32" s="590"/>
      <c r="L32" s="591"/>
      <c r="M32" s="604">
        <f t="shared" si="19"/>
        <v>17853.174603174597</v>
      </c>
      <c r="N32" s="610"/>
      <c r="O32" s="610"/>
      <c r="P32" s="618"/>
      <c r="Q32" s="129">
        <f t="shared" si="12"/>
        <v>19428571.428571418</v>
      </c>
      <c r="R32" s="474">
        <f>V32+Z32</f>
        <v>0</v>
      </c>
      <c r="S32" s="610"/>
      <c r="T32" s="610"/>
      <c r="U32" s="618"/>
      <c r="V32" s="578">
        <f>IF(2&gt;$I$5*2,0,$I$6/$I$5/2)</f>
        <v>0</v>
      </c>
      <c r="W32" s="579"/>
      <c r="X32" s="579"/>
      <c r="Y32" s="580"/>
      <c r="Z32" s="604">
        <f>IF(AD26&gt;0,AD26*AN32/100/2,0)</f>
        <v>0</v>
      </c>
      <c r="AA32" s="610"/>
      <c r="AB32" s="610"/>
      <c r="AC32" s="618"/>
      <c r="AD32" s="139">
        <f t="shared" si="21"/>
        <v>0</v>
      </c>
      <c r="AE32" s="581">
        <f t="shared" si="20"/>
        <v>217119.04761904757</v>
      </c>
      <c r="AF32" s="582"/>
      <c r="AG32" s="582"/>
      <c r="AH32" s="583"/>
      <c r="AI32" s="474">
        <f t="shared" si="13"/>
        <v>19428571.428571418</v>
      </c>
      <c r="AJ32" s="480"/>
      <c r="AK32" s="480"/>
      <c r="AL32" s="480"/>
      <c r="AM32" s="481"/>
      <c r="AN32" s="584">
        <f t="shared" si="0"/>
        <v>1.1000000000000001</v>
      </c>
      <c r="AO32" s="585"/>
      <c r="AP32" s="586"/>
      <c r="AQ32" s="25"/>
      <c r="AR32" s="25"/>
      <c r="AS32" s="25"/>
      <c r="AT32" s="469"/>
      <c r="AU32" s="469"/>
      <c r="AV32" s="469"/>
      <c r="AW32" s="469"/>
      <c r="AX32" s="27"/>
      <c r="AY32" s="27">
        <f t="shared" si="1"/>
        <v>0</v>
      </c>
      <c r="AZ32" s="27">
        <f t="shared" si="14"/>
        <v>0</v>
      </c>
      <c r="BA32" s="27">
        <f t="shared" si="15"/>
        <v>0</v>
      </c>
      <c r="BB32" s="27">
        <f t="shared" si="2"/>
        <v>0</v>
      </c>
      <c r="BC32" s="27">
        <f t="shared" si="3"/>
        <v>0</v>
      </c>
      <c r="BD32" s="27">
        <f t="shared" si="4"/>
        <v>47619.047619047618</v>
      </c>
      <c r="BE32" s="27">
        <f t="shared" si="5"/>
        <v>17853.174603174597</v>
      </c>
      <c r="BF32" s="27">
        <f t="shared" si="6"/>
        <v>0</v>
      </c>
      <c r="BG32" s="27"/>
      <c r="BH32" s="27"/>
      <c r="BI32" s="65">
        <f>BI27</f>
        <v>1.1000000000000001</v>
      </c>
      <c r="BJ32" s="66">
        <f>BJ27</f>
        <v>0.75</v>
      </c>
      <c r="BK32" s="59">
        <f>BK27</f>
        <v>1.1000000000000001</v>
      </c>
      <c r="BL32" s="66">
        <f>BL27</f>
        <v>1.02</v>
      </c>
      <c r="BM32" s="67">
        <f>BM27</f>
        <v>0.77</v>
      </c>
      <c r="BN32" s="61"/>
      <c r="BO32" s="61" t="str">
        <f t="shared" si="16"/>
        <v xml:space="preserve"> </v>
      </c>
      <c r="BP32" s="62" t="str">
        <f t="shared" si="7"/>
        <v xml:space="preserve"> </v>
      </c>
      <c r="BQ32" s="62" t="e">
        <f t="shared" si="8"/>
        <v>#VALUE!</v>
      </c>
      <c r="BR32" s="63">
        <f t="shared" si="9"/>
        <v>1.1000000000000001</v>
      </c>
      <c r="BS32" s="64">
        <f t="shared" si="17"/>
        <v>1.1000000000000001</v>
      </c>
      <c r="BT32" s="60">
        <f t="shared" si="10"/>
        <v>65472.222222222219</v>
      </c>
      <c r="BU32" s="33"/>
    </row>
    <row r="33" spans="2:73" s="22" customFormat="1" ht="13.5" x14ac:dyDescent="0.15">
      <c r="B33" s="562">
        <v>2</v>
      </c>
      <c r="C33" s="565">
        <v>13</v>
      </c>
      <c r="D33" s="566"/>
      <c r="E33" s="609">
        <f t="shared" si="18"/>
        <v>65428.57142857142</v>
      </c>
      <c r="F33" s="569"/>
      <c r="G33" s="569"/>
      <c r="H33" s="570"/>
      <c r="I33" s="568">
        <f t="shared" si="11"/>
        <v>47619.047619047618</v>
      </c>
      <c r="J33" s="569"/>
      <c r="K33" s="569"/>
      <c r="L33" s="570"/>
      <c r="M33" s="568">
        <f t="shared" si="19"/>
        <v>17809.523809523798</v>
      </c>
      <c r="N33" s="569"/>
      <c r="O33" s="569"/>
      <c r="P33" s="570"/>
      <c r="Q33" s="30">
        <f t="shared" si="12"/>
        <v>19380952.380952369</v>
      </c>
      <c r="R33" s="568"/>
      <c r="S33" s="569"/>
      <c r="T33" s="569"/>
      <c r="U33" s="570"/>
      <c r="V33" s="568"/>
      <c r="W33" s="569"/>
      <c r="X33" s="569"/>
      <c r="Y33" s="570"/>
      <c r="Z33" s="568"/>
      <c r="AA33" s="572"/>
      <c r="AB33" s="572"/>
      <c r="AC33" s="573"/>
      <c r="AD33" s="138">
        <f t="shared" si="21"/>
        <v>0</v>
      </c>
      <c r="AE33" s="568">
        <f t="shared" si="20"/>
        <v>234928.57142857136</v>
      </c>
      <c r="AF33" s="569"/>
      <c r="AG33" s="569"/>
      <c r="AH33" s="570"/>
      <c r="AI33" s="568">
        <f t="shared" si="13"/>
        <v>19380952.380952369</v>
      </c>
      <c r="AJ33" s="569"/>
      <c r="AK33" s="569"/>
      <c r="AL33" s="569"/>
      <c r="AM33" s="574"/>
      <c r="AN33" s="575">
        <f t="shared" si="0"/>
        <v>1.1000000000000001</v>
      </c>
      <c r="AO33" s="576"/>
      <c r="AP33" s="577"/>
      <c r="AQ33" s="51"/>
      <c r="AR33" s="51"/>
      <c r="AS33" s="51"/>
      <c r="AT33" s="469"/>
      <c r="AU33" s="469"/>
      <c r="AV33" s="469"/>
      <c r="AW33" s="469"/>
      <c r="AX33" s="27"/>
      <c r="AY33" s="27">
        <f t="shared" si="1"/>
        <v>0</v>
      </c>
      <c r="AZ33" s="27">
        <f t="shared" si="14"/>
        <v>0</v>
      </c>
      <c r="BA33" s="27">
        <f t="shared" si="15"/>
        <v>0</v>
      </c>
      <c r="BB33" s="27">
        <f t="shared" si="2"/>
        <v>0</v>
      </c>
      <c r="BC33" s="27">
        <f t="shared" si="3"/>
        <v>0</v>
      </c>
      <c r="BD33" s="27">
        <f t="shared" si="4"/>
        <v>47619.047619047618</v>
      </c>
      <c r="BE33" s="27">
        <f t="shared" si="5"/>
        <v>17809.523809523798</v>
      </c>
      <c r="BF33" s="27">
        <f t="shared" si="6"/>
        <v>0</v>
      </c>
      <c r="BG33" s="27"/>
      <c r="BH33" s="27"/>
      <c r="BI33" s="72">
        <f t="shared" ref="BI33:BL33" si="23">BI27</f>
        <v>1.1000000000000001</v>
      </c>
      <c r="BJ33" s="72">
        <f t="shared" si="23"/>
        <v>0.75</v>
      </c>
      <c r="BK33" s="72">
        <f t="shared" si="23"/>
        <v>1.1000000000000001</v>
      </c>
      <c r="BL33" s="72">
        <f t="shared" si="23"/>
        <v>1.02</v>
      </c>
      <c r="BM33" s="73">
        <f>BM27</f>
        <v>0.77</v>
      </c>
      <c r="BN33" s="61"/>
      <c r="BO33" s="61" t="str">
        <f t="shared" si="16"/>
        <v xml:space="preserve"> </v>
      </c>
      <c r="BP33" s="62" t="str">
        <f t="shared" si="7"/>
        <v xml:space="preserve"> </v>
      </c>
      <c r="BQ33" s="62" t="e">
        <f t="shared" si="8"/>
        <v>#VALUE!</v>
      </c>
      <c r="BR33" s="63">
        <f t="shared" si="9"/>
        <v>1.1000000000000001</v>
      </c>
      <c r="BS33" s="64">
        <f t="shared" si="17"/>
        <v>1.1000000000000001</v>
      </c>
      <c r="BT33" s="60">
        <f t="shared" si="10"/>
        <v>65428.57142857142</v>
      </c>
      <c r="BU33" s="33"/>
    </row>
    <row r="34" spans="2:73" s="22" customFormat="1" ht="13.5" x14ac:dyDescent="0.15">
      <c r="B34" s="563"/>
      <c r="C34" s="535">
        <v>14</v>
      </c>
      <c r="D34" s="536"/>
      <c r="E34" s="537">
        <f t="shared" si="18"/>
        <v>65384.920634920622</v>
      </c>
      <c r="F34" s="486"/>
      <c r="G34" s="486"/>
      <c r="H34" s="538"/>
      <c r="I34" s="485">
        <f t="shared" si="11"/>
        <v>47619.047619047618</v>
      </c>
      <c r="J34" s="486"/>
      <c r="K34" s="486"/>
      <c r="L34" s="538"/>
      <c r="M34" s="485">
        <f t="shared" si="19"/>
        <v>17765.873015873007</v>
      </c>
      <c r="N34" s="486"/>
      <c r="O34" s="486"/>
      <c r="P34" s="538"/>
      <c r="Q34" s="136">
        <f t="shared" si="12"/>
        <v>19333333.333333321</v>
      </c>
      <c r="R34" s="485"/>
      <c r="S34" s="486"/>
      <c r="T34" s="486"/>
      <c r="U34" s="538"/>
      <c r="V34" s="485"/>
      <c r="W34" s="486"/>
      <c r="X34" s="486"/>
      <c r="Y34" s="538"/>
      <c r="Z34" s="485"/>
      <c r="AA34" s="530"/>
      <c r="AB34" s="530"/>
      <c r="AC34" s="531"/>
      <c r="AD34" s="135">
        <f t="shared" si="21"/>
        <v>0</v>
      </c>
      <c r="AE34" s="532">
        <f t="shared" si="20"/>
        <v>252694.44444444438</v>
      </c>
      <c r="AF34" s="533"/>
      <c r="AG34" s="533"/>
      <c r="AH34" s="534"/>
      <c r="AI34" s="485">
        <f t="shared" si="13"/>
        <v>19333333.333333321</v>
      </c>
      <c r="AJ34" s="486"/>
      <c r="AK34" s="486"/>
      <c r="AL34" s="486"/>
      <c r="AM34" s="487"/>
      <c r="AN34" s="527">
        <f t="shared" si="0"/>
        <v>1.1000000000000001</v>
      </c>
      <c r="AO34" s="528"/>
      <c r="AP34" s="529"/>
      <c r="AQ34" s="26"/>
      <c r="AR34" s="26"/>
      <c r="AS34" s="26"/>
      <c r="AT34" s="469"/>
      <c r="AU34" s="469"/>
      <c r="AV34" s="469"/>
      <c r="AW34" s="469"/>
      <c r="AX34" s="27"/>
      <c r="AY34" s="27">
        <f t="shared" si="1"/>
        <v>0</v>
      </c>
      <c r="AZ34" s="27">
        <f t="shared" si="14"/>
        <v>0</v>
      </c>
      <c r="BA34" s="27">
        <f t="shared" si="15"/>
        <v>0</v>
      </c>
      <c r="BB34" s="27">
        <f t="shared" si="2"/>
        <v>0</v>
      </c>
      <c r="BC34" s="27">
        <f t="shared" si="3"/>
        <v>0</v>
      </c>
      <c r="BD34" s="27">
        <f t="shared" si="4"/>
        <v>47619.047619047618</v>
      </c>
      <c r="BE34" s="27">
        <f t="shared" si="5"/>
        <v>17765.873015873007</v>
      </c>
      <c r="BF34" s="27">
        <f t="shared" si="6"/>
        <v>0</v>
      </c>
      <c r="BG34" s="27"/>
      <c r="BH34" s="27"/>
      <c r="BI34" s="65">
        <f>BI33</f>
        <v>1.1000000000000001</v>
      </c>
      <c r="BJ34" s="66">
        <f>BJ33</f>
        <v>0.75</v>
      </c>
      <c r="BK34" s="59">
        <f>BK33</f>
        <v>1.1000000000000001</v>
      </c>
      <c r="BL34" s="66">
        <f>BL33</f>
        <v>1.02</v>
      </c>
      <c r="BM34" s="67">
        <f>BM33</f>
        <v>0.77</v>
      </c>
      <c r="BN34" s="61"/>
      <c r="BO34" s="61" t="str">
        <f t="shared" si="16"/>
        <v xml:space="preserve"> </v>
      </c>
      <c r="BP34" s="62" t="str">
        <f t="shared" si="7"/>
        <v xml:space="preserve"> </v>
      </c>
      <c r="BQ34" s="62" t="e">
        <f t="shared" si="8"/>
        <v>#VALUE!</v>
      </c>
      <c r="BR34" s="63">
        <f t="shared" si="9"/>
        <v>1.1000000000000001</v>
      </c>
      <c r="BS34" s="64">
        <f t="shared" si="17"/>
        <v>1.1000000000000001</v>
      </c>
      <c r="BT34" s="60">
        <f t="shared" si="10"/>
        <v>65384.920634920622</v>
      </c>
      <c r="BU34" s="33"/>
    </row>
    <row r="35" spans="2:73" s="22" customFormat="1" ht="13.5" x14ac:dyDescent="0.15">
      <c r="B35" s="563"/>
      <c r="C35" s="535">
        <v>15</v>
      </c>
      <c r="D35" s="536"/>
      <c r="E35" s="537">
        <f t="shared" si="18"/>
        <v>65341.26984126983</v>
      </c>
      <c r="F35" s="486"/>
      <c r="G35" s="486"/>
      <c r="H35" s="538"/>
      <c r="I35" s="485">
        <f t="shared" si="11"/>
        <v>47619.047619047618</v>
      </c>
      <c r="J35" s="486"/>
      <c r="K35" s="486"/>
      <c r="L35" s="538"/>
      <c r="M35" s="485">
        <f t="shared" si="19"/>
        <v>17722.222222222212</v>
      </c>
      <c r="N35" s="486"/>
      <c r="O35" s="486"/>
      <c r="P35" s="538"/>
      <c r="Q35" s="136">
        <f t="shared" si="12"/>
        <v>19285714.285714272</v>
      </c>
      <c r="R35" s="485"/>
      <c r="S35" s="486"/>
      <c r="T35" s="486"/>
      <c r="U35" s="538"/>
      <c r="V35" s="485"/>
      <c r="W35" s="486"/>
      <c r="X35" s="486"/>
      <c r="Y35" s="538"/>
      <c r="Z35" s="485"/>
      <c r="AA35" s="530"/>
      <c r="AB35" s="530"/>
      <c r="AC35" s="531"/>
      <c r="AD35" s="135">
        <f t="shared" si="21"/>
        <v>0</v>
      </c>
      <c r="AE35" s="532">
        <f t="shared" si="20"/>
        <v>270416.66666666657</v>
      </c>
      <c r="AF35" s="533"/>
      <c r="AG35" s="533"/>
      <c r="AH35" s="534"/>
      <c r="AI35" s="485">
        <f t="shared" si="13"/>
        <v>19285714.285714272</v>
      </c>
      <c r="AJ35" s="486"/>
      <c r="AK35" s="486"/>
      <c r="AL35" s="486"/>
      <c r="AM35" s="487"/>
      <c r="AN35" s="527">
        <f t="shared" si="0"/>
        <v>1.1000000000000001</v>
      </c>
      <c r="AO35" s="528"/>
      <c r="AP35" s="529"/>
      <c r="AQ35" s="26"/>
      <c r="AR35" s="26"/>
      <c r="AS35" s="26"/>
      <c r="AT35" s="469"/>
      <c r="AU35" s="469"/>
      <c r="AV35" s="469"/>
      <c r="AW35" s="469"/>
      <c r="AX35" s="27"/>
      <c r="AY35" s="27">
        <f t="shared" si="1"/>
        <v>0</v>
      </c>
      <c r="AZ35" s="27">
        <f t="shared" si="14"/>
        <v>0</v>
      </c>
      <c r="BA35" s="27">
        <f t="shared" si="15"/>
        <v>0</v>
      </c>
      <c r="BB35" s="27">
        <f t="shared" si="2"/>
        <v>0</v>
      </c>
      <c r="BC35" s="27">
        <f t="shared" si="3"/>
        <v>0</v>
      </c>
      <c r="BD35" s="27">
        <f t="shared" si="4"/>
        <v>47619.047619047618</v>
      </c>
      <c r="BE35" s="27">
        <f t="shared" si="5"/>
        <v>17722.222222222212</v>
      </c>
      <c r="BF35" s="27">
        <f t="shared" si="6"/>
        <v>0</v>
      </c>
      <c r="BG35" s="27"/>
      <c r="BH35" s="27"/>
      <c r="BI35" s="65">
        <f>BI33</f>
        <v>1.1000000000000001</v>
      </c>
      <c r="BJ35" s="66">
        <f>BJ33</f>
        <v>0.75</v>
      </c>
      <c r="BK35" s="59">
        <f>BK33</f>
        <v>1.1000000000000001</v>
      </c>
      <c r="BL35" s="66">
        <f>BL33</f>
        <v>1.02</v>
      </c>
      <c r="BM35" s="67">
        <f>BM33</f>
        <v>0.77</v>
      </c>
      <c r="BN35" s="61"/>
      <c r="BO35" s="61" t="str">
        <f t="shared" si="16"/>
        <v xml:space="preserve"> </v>
      </c>
      <c r="BP35" s="62" t="str">
        <f t="shared" si="7"/>
        <v xml:space="preserve"> </v>
      </c>
      <c r="BQ35" s="62" t="e">
        <f t="shared" si="8"/>
        <v>#VALUE!</v>
      </c>
      <c r="BR35" s="63">
        <f t="shared" si="9"/>
        <v>1.1000000000000001</v>
      </c>
      <c r="BS35" s="64">
        <f t="shared" si="17"/>
        <v>1.1000000000000001</v>
      </c>
      <c r="BT35" s="60">
        <f t="shared" si="10"/>
        <v>65341.26984126983</v>
      </c>
      <c r="BU35" s="33"/>
    </row>
    <row r="36" spans="2:73" s="22" customFormat="1" ht="13.5" x14ac:dyDescent="0.15">
      <c r="B36" s="563"/>
      <c r="C36" s="535">
        <v>16</v>
      </c>
      <c r="D36" s="536"/>
      <c r="E36" s="537">
        <f t="shared" si="18"/>
        <v>65297.619047619039</v>
      </c>
      <c r="F36" s="486"/>
      <c r="G36" s="486"/>
      <c r="H36" s="538"/>
      <c r="I36" s="485">
        <f t="shared" si="11"/>
        <v>47619.047619047618</v>
      </c>
      <c r="J36" s="486"/>
      <c r="K36" s="486"/>
      <c r="L36" s="538"/>
      <c r="M36" s="485">
        <f t="shared" si="19"/>
        <v>17678.571428571417</v>
      </c>
      <c r="N36" s="486"/>
      <c r="O36" s="486"/>
      <c r="P36" s="538"/>
      <c r="Q36" s="136">
        <f t="shared" si="12"/>
        <v>19238095.238095224</v>
      </c>
      <c r="R36" s="485"/>
      <c r="S36" s="486"/>
      <c r="T36" s="486"/>
      <c r="U36" s="538"/>
      <c r="V36" s="485"/>
      <c r="W36" s="486"/>
      <c r="X36" s="486"/>
      <c r="Y36" s="538"/>
      <c r="Z36" s="485"/>
      <c r="AA36" s="530"/>
      <c r="AB36" s="530"/>
      <c r="AC36" s="531"/>
      <c r="AD36" s="135">
        <f t="shared" si="21"/>
        <v>0</v>
      </c>
      <c r="AE36" s="532">
        <f t="shared" si="20"/>
        <v>288095.23809523799</v>
      </c>
      <c r="AF36" s="533"/>
      <c r="AG36" s="533"/>
      <c r="AH36" s="534"/>
      <c r="AI36" s="485">
        <f t="shared" si="13"/>
        <v>19238095.238095224</v>
      </c>
      <c r="AJ36" s="486"/>
      <c r="AK36" s="486"/>
      <c r="AL36" s="486"/>
      <c r="AM36" s="487"/>
      <c r="AN36" s="527">
        <f t="shared" si="0"/>
        <v>1.1000000000000001</v>
      </c>
      <c r="AO36" s="528"/>
      <c r="AP36" s="529"/>
      <c r="AQ36" s="26"/>
      <c r="AR36" s="26"/>
      <c r="AS36" s="26"/>
      <c r="AT36" s="469"/>
      <c r="AU36" s="469"/>
      <c r="AV36" s="469"/>
      <c r="AW36" s="469"/>
      <c r="AX36" s="27"/>
      <c r="AY36" s="27">
        <f t="shared" si="1"/>
        <v>0</v>
      </c>
      <c r="AZ36" s="27">
        <f t="shared" si="14"/>
        <v>0</v>
      </c>
      <c r="BA36" s="27">
        <f t="shared" si="15"/>
        <v>0</v>
      </c>
      <c r="BB36" s="27">
        <f t="shared" si="2"/>
        <v>0</v>
      </c>
      <c r="BC36" s="27">
        <f t="shared" si="3"/>
        <v>0</v>
      </c>
      <c r="BD36" s="27">
        <f t="shared" si="4"/>
        <v>47619.047619047618</v>
      </c>
      <c r="BE36" s="27">
        <f t="shared" si="5"/>
        <v>17678.571428571417</v>
      </c>
      <c r="BF36" s="27">
        <f t="shared" si="6"/>
        <v>0</v>
      </c>
      <c r="BG36" s="27"/>
      <c r="BH36" s="27"/>
      <c r="BI36" s="65">
        <f>BI33</f>
        <v>1.1000000000000001</v>
      </c>
      <c r="BJ36" s="66">
        <f>BJ33</f>
        <v>0.75</v>
      </c>
      <c r="BK36" s="59">
        <f>BK33</f>
        <v>1.1000000000000001</v>
      </c>
      <c r="BL36" s="66">
        <f>BL33</f>
        <v>1.02</v>
      </c>
      <c r="BM36" s="67">
        <f>BM33</f>
        <v>0.77</v>
      </c>
      <c r="BN36" s="61"/>
      <c r="BO36" s="61" t="str">
        <f t="shared" si="16"/>
        <v xml:space="preserve"> </v>
      </c>
      <c r="BP36" s="62" t="str">
        <f t="shared" si="7"/>
        <v xml:space="preserve"> </v>
      </c>
      <c r="BQ36" s="62" t="e">
        <f t="shared" si="8"/>
        <v>#VALUE!</v>
      </c>
      <c r="BR36" s="63">
        <f t="shared" si="9"/>
        <v>1.1000000000000001</v>
      </c>
      <c r="BS36" s="64">
        <f t="shared" si="17"/>
        <v>1.1000000000000001</v>
      </c>
      <c r="BT36" s="60">
        <f t="shared" si="10"/>
        <v>65297.619047619039</v>
      </c>
      <c r="BU36" s="33"/>
    </row>
    <row r="37" spans="2:73" s="22" customFormat="1" ht="13.5" x14ac:dyDescent="0.15">
      <c r="B37" s="563"/>
      <c r="C37" s="535">
        <v>17</v>
      </c>
      <c r="D37" s="536"/>
      <c r="E37" s="537">
        <f t="shared" si="18"/>
        <v>65253.96825396824</v>
      </c>
      <c r="F37" s="486"/>
      <c r="G37" s="486"/>
      <c r="H37" s="538"/>
      <c r="I37" s="485">
        <f t="shared" si="11"/>
        <v>47619.047619047618</v>
      </c>
      <c r="J37" s="486"/>
      <c r="K37" s="486"/>
      <c r="L37" s="538"/>
      <c r="M37" s="485">
        <f t="shared" si="19"/>
        <v>17634.920634920622</v>
      </c>
      <c r="N37" s="486"/>
      <c r="O37" s="486"/>
      <c r="P37" s="538"/>
      <c r="Q37" s="136">
        <f t="shared" si="12"/>
        <v>19190476.190476175</v>
      </c>
      <c r="R37" s="485"/>
      <c r="S37" s="486"/>
      <c r="T37" s="486"/>
      <c r="U37" s="538"/>
      <c r="V37" s="485"/>
      <c r="W37" s="530"/>
      <c r="X37" s="530"/>
      <c r="Y37" s="531"/>
      <c r="Z37" s="485"/>
      <c r="AA37" s="530"/>
      <c r="AB37" s="530"/>
      <c r="AC37" s="531"/>
      <c r="AD37" s="135">
        <f t="shared" si="21"/>
        <v>0</v>
      </c>
      <c r="AE37" s="532">
        <f t="shared" si="20"/>
        <v>305730.15873015858</v>
      </c>
      <c r="AF37" s="533"/>
      <c r="AG37" s="533"/>
      <c r="AH37" s="534"/>
      <c r="AI37" s="485">
        <f t="shared" si="13"/>
        <v>19190476.190476175</v>
      </c>
      <c r="AJ37" s="486"/>
      <c r="AK37" s="486"/>
      <c r="AL37" s="486"/>
      <c r="AM37" s="487"/>
      <c r="AN37" s="527">
        <f t="shared" si="0"/>
        <v>1.1000000000000001</v>
      </c>
      <c r="AO37" s="528"/>
      <c r="AP37" s="529"/>
      <c r="AQ37" s="26"/>
      <c r="AR37" s="26"/>
      <c r="AS37" s="26"/>
      <c r="AT37" s="469"/>
      <c r="AU37" s="469"/>
      <c r="AV37" s="469"/>
      <c r="AW37" s="469"/>
      <c r="AX37" s="27"/>
      <c r="AY37" s="27">
        <f t="shared" si="1"/>
        <v>0</v>
      </c>
      <c r="AZ37" s="27">
        <f t="shared" si="14"/>
        <v>0</v>
      </c>
      <c r="BA37" s="27">
        <f t="shared" si="15"/>
        <v>0</v>
      </c>
      <c r="BB37" s="27">
        <f t="shared" si="2"/>
        <v>0</v>
      </c>
      <c r="BC37" s="27">
        <f t="shared" si="3"/>
        <v>0</v>
      </c>
      <c r="BD37" s="27">
        <f t="shared" si="4"/>
        <v>47619.047619047618</v>
      </c>
      <c r="BE37" s="27">
        <f t="shared" si="5"/>
        <v>17634.920634920622</v>
      </c>
      <c r="BF37" s="27">
        <f t="shared" si="6"/>
        <v>0</v>
      </c>
      <c r="BG37" s="27"/>
      <c r="BH37" s="27"/>
      <c r="BI37" s="65">
        <f>BI33</f>
        <v>1.1000000000000001</v>
      </c>
      <c r="BJ37" s="66">
        <f>BJ33</f>
        <v>0.75</v>
      </c>
      <c r="BK37" s="59">
        <f>BK33</f>
        <v>1.1000000000000001</v>
      </c>
      <c r="BL37" s="66">
        <f>BL33</f>
        <v>1.02</v>
      </c>
      <c r="BM37" s="67">
        <f>BM33</f>
        <v>0.77</v>
      </c>
      <c r="BN37" s="61"/>
      <c r="BO37" s="61" t="str">
        <f t="shared" si="16"/>
        <v xml:space="preserve"> </v>
      </c>
      <c r="BP37" s="62" t="str">
        <f t="shared" si="7"/>
        <v xml:space="preserve"> </v>
      </c>
      <c r="BQ37" s="62" t="e">
        <f t="shared" si="8"/>
        <v>#VALUE!</v>
      </c>
      <c r="BR37" s="63">
        <f t="shared" si="9"/>
        <v>1.1000000000000001</v>
      </c>
      <c r="BS37" s="64">
        <f t="shared" si="17"/>
        <v>1.1000000000000001</v>
      </c>
      <c r="BT37" s="60">
        <f t="shared" si="10"/>
        <v>65253.96825396824</v>
      </c>
      <c r="BU37" s="33"/>
    </row>
    <row r="38" spans="2:73" s="22" customFormat="1" ht="13.5" x14ac:dyDescent="0.15">
      <c r="B38" s="563"/>
      <c r="C38" s="535">
        <v>18</v>
      </c>
      <c r="D38" s="536"/>
      <c r="E38" s="537">
        <f t="shared" si="18"/>
        <v>65210.317460317448</v>
      </c>
      <c r="F38" s="486"/>
      <c r="G38" s="486"/>
      <c r="H38" s="538"/>
      <c r="I38" s="485">
        <f t="shared" si="11"/>
        <v>47619.047619047618</v>
      </c>
      <c r="J38" s="486"/>
      <c r="K38" s="486"/>
      <c r="L38" s="538"/>
      <c r="M38" s="485">
        <f t="shared" si="19"/>
        <v>17591.26984126983</v>
      </c>
      <c r="N38" s="486"/>
      <c r="O38" s="486"/>
      <c r="P38" s="538"/>
      <c r="Q38" s="136">
        <f t="shared" si="12"/>
        <v>19142857.142857127</v>
      </c>
      <c r="R38" s="485">
        <f>V38+Z38</f>
        <v>0</v>
      </c>
      <c r="S38" s="486"/>
      <c r="T38" s="486"/>
      <c r="U38" s="538"/>
      <c r="V38" s="485">
        <f>IF(3&gt;$I$5*2,0,$I$6/$I$5/2)</f>
        <v>0</v>
      </c>
      <c r="W38" s="486"/>
      <c r="X38" s="486"/>
      <c r="Y38" s="538"/>
      <c r="Z38" s="485">
        <f>IF(AD32&gt;0,AD32*AN38/100/2,0)</f>
        <v>0</v>
      </c>
      <c r="AA38" s="530"/>
      <c r="AB38" s="530"/>
      <c r="AC38" s="531"/>
      <c r="AD38" s="135">
        <f t="shared" si="21"/>
        <v>0</v>
      </c>
      <c r="AE38" s="532">
        <f t="shared" si="20"/>
        <v>323321.42857142841</v>
      </c>
      <c r="AF38" s="533"/>
      <c r="AG38" s="533"/>
      <c r="AH38" s="534"/>
      <c r="AI38" s="485">
        <f t="shared" si="13"/>
        <v>19142857.142857127</v>
      </c>
      <c r="AJ38" s="486"/>
      <c r="AK38" s="486"/>
      <c r="AL38" s="486"/>
      <c r="AM38" s="487"/>
      <c r="AN38" s="527">
        <f t="shared" si="0"/>
        <v>1.1000000000000001</v>
      </c>
      <c r="AO38" s="528"/>
      <c r="AP38" s="529"/>
      <c r="AQ38" s="26"/>
      <c r="AR38" s="26"/>
      <c r="AS38" s="26"/>
      <c r="AT38" s="469"/>
      <c r="AU38" s="469"/>
      <c r="AV38" s="469"/>
      <c r="AW38" s="469"/>
      <c r="AX38" s="27"/>
      <c r="AY38" s="27">
        <f t="shared" si="1"/>
        <v>0</v>
      </c>
      <c r="AZ38" s="27">
        <f t="shared" si="14"/>
        <v>0</v>
      </c>
      <c r="BA38" s="27">
        <f t="shared" si="15"/>
        <v>0</v>
      </c>
      <c r="BB38" s="27">
        <f t="shared" si="2"/>
        <v>0</v>
      </c>
      <c r="BC38" s="27">
        <f t="shared" si="3"/>
        <v>0</v>
      </c>
      <c r="BD38" s="27">
        <f t="shared" si="4"/>
        <v>47619.047619047618</v>
      </c>
      <c r="BE38" s="27">
        <f t="shared" si="5"/>
        <v>17591.26984126983</v>
      </c>
      <c r="BF38" s="27">
        <f t="shared" si="6"/>
        <v>0</v>
      </c>
      <c r="BG38" s="27"/>
      <c r="BH38" s="27"/>
      <c r="BI38" s="65">
        <f>BI33</f>
        <v>1.1000000000000001</v>
      </c>
      <c r="BJ38" s="66">
        <f>BJ33</f>
        <v>0.75</v>
      </c>
      <c r="BK38" s="59">
        <f>BK33</f>
        <v>1.1000000000000001</v>
      </c>
      <c r="BL38" s="66">
        <f>BL33</f>
        <v>1.02</v>
      </c>
      <c r="BM38" s="67">
        <f>BM33</f>
        <v>0.77</v>
      </c>
      <c r="BN38" s="61"/>
      <c r="BO38" s="61" t="str">
        <f t="shared" si="16"/>
        <v xml:space="preserve"> </v>
      </c>
      <c r="BP38" s="62" t="str">
        <f t="shared" si="7"/>
        <v xml:space="preserve"> </v>
      </c>
      <c r="BQ38" s="62" t="e">
        <f t="shared" si="8"/>
        <v>#VALUE!</v>
      </c>
      <c r="BR38" s="63">
        <f t="shared" si="9"/>
        <v>1.1000000000000001</v>
      </c>
      <c r="BS38" s="64">
        <f t="shared" si="17"/>
        <v>1.1000000000000001</v>
      </c>
      <c r="BT38" s="60">
        <f t="shared" si="10"/>
        <v>65210.317460317448</v>
      </c>
      <c r="BU38" s="33"/>
    </row>
    <row r="39" spans="2:73" s="22" customFormat="1" ht="13.5" x14ac:dyDescent="0.15">
      <c r="B39" s="563"/>
      <c r="C39" s="535">
        <v>19</v>
      </c>
      <c r="D39" s="536"/>
      <c r="E39" s="537">
        <f t="shared" si="18"/>
        <v>65166.666666666657</v>
      </c>
      <c r="F39" s="486"/>
      <c r="G39" s="486"/>
      <c r="H39" s="538"/>
      <c r="I39" s="485">
        <f t="shared" si="11"/>
        <v>47619.047619047618</v>
      </c>
      <c r="J39" s="486"/>
      <c r="K39" s="486"/>
      <c r="L39" s="538"/>
      <c r="M39" s="485">
        <f t="shared" si="19"/>
        <v>17547.619047619035</v>
      </c>
      <c r="N39" s="486"/>
      <c r="O39" s="486"/>
      <c r="P39" s="538"/>
      <c r="Q39" s="136">
        <f t="shared" si="12"/>
        <v>19095238.095238078</v>
      </c>
      <c r="R39" s="485"/>
      <c r="S39" s="486"/>
      <c r="T39" s="486"/>
      <c r="U39" s="538"/>
      <c r="V39" s="485"/>
      <c r="W39" s="530"/>
      <c r="X39" s="530"/>
      <c r="Y39" s="531"/>
      <c r="Z39" s="485"/>
      <c r="AA39" s="530"/>
      <c r="AB39" s="530"/>
      <c r="AC39" s="531"/>
      <c r="AD39" s="135">
        <f t="shared" si="21"/>
        <v>0</v>
      </c>
      <c r="AE39" s="532">
        <f t="shared" si="20"/>
        <v>340869.04761904746</v>
      </c>
      <c r="AF39" s="533"/>
      <c r="AG39" s="533"/>
      <c r="AH39" s="534"/>
      <c r="AI39" s="485">
        <f t="shared" si="13"/>
        <v>19095238.095238078</v>
      </c>
      <c r="AJ39" s="486"/>
      <c r="AK39" s="486"/>
      <c r="AL39" s="486"/>
      <c r="AM39" s="487"/>
      <c r="AN39" s="527">
        <f t="shared" si="0"/>
        <v>1.1000000000000001</v>
      </c>
      <c r="AO39" s="528"/>
      <c r="AP39" s="529"/>
      <c r="AQ39" s="26"/>
      <c r="AR39" s="26"/>
      <c r="AS39" s="26"/>
      <c r="AT39" s="469"/>
      <c r="AU39" s="469"/>
      <c r="AV39" s="469"/>
      <c r="AW39" s="469"/>
      <c r="AX39" s="27"/>
      <c r="AY39" s="27">
        <f t="shared" si="1"/>
        <v>0</v>
      </c>
      <c r="AZ39" s="27">
        <f t="shared" si="14"/>
        <v>0</v>
      </c>
      <c r="BA39" s="27">
        <f t="shared" si="15"/>
        <v>0</v>
      </c>
      <c r="BB39" s="27">
        <f t="shared" si="2"/>
        <v>0</v>
      </c>
      <c r="BC39" s="27">
        <f t="shared" si="3"/>
        <v>0</v>
      </c>
      <c r="BD39" s="27">
        <f t="shared" si="4"/>
        <v>47619.047619047618</v>
      </c>
      <c r="BE39" s="27">
        <f t="shared" si="5"/>
        <v>17547.619047619035</v>
      </c>
      <c r="BF39" s="27">
        <f t="shared" si="6"/>
        <v>0</v>
      </c>
      <c r="BG39" s="27"/>
      <c r="BH39" s="27"/>
      <c r="BI39" s="72">
        <f t="shared" ref="BI39:BL39" si="24">BI33</f>
        <v>1.1000000000000001</v>
      </c>
      <c r="BJ39" s="72">
        <f t="shared" si="24"/>
        <v>0.75</v>
      </c>
      <c r="BK39" s="72">
        <f t="shared" si="24"/>
        <v>1.1000000000000001</v>
      </c>
      <c r="BL39" s="72">
        <f t="shared" si="24"/>
        <v>1.02</v>
      </c>
      <c r="BM39" s="73">
        <f>BM33</f>
        <v>0.77</v>
      </c>
      <c r="BN39" s="61"/>
      <c r="BO39" s="61" t="str">
        <f t="shared" si="16"/>
        <v xml:space="preserve"> </v>
      </c>
      <c r="BP39" s="62" t="str">
        <f t="shared" si="7"/>
        <v xml:space="preserve"> </v>
      </c>
      <c r="BQ39" s="62" t="e">
        <f t="shared" si="8"/>
        <v>#VALUE!</v>
      </c>
      <c r="BR39" s="63">
        <f t="shared" si="9"/>
        <v>1.1000000000000001</v>
      </c>
      <c r="BS39" s="64">
        <f t="shared" si="17"/>
        <v>1.1000000000000001</v>
      </c>
      <c r="BT39" s="60">
        <f t="shared" si="10"/>
        <v>65166.666666666657</v>
      </c>
      <c r="BU39" s="33"/>
    </row>
    <row r="40" spans="2:73" s="22" customFormat="1" ht="13.5" x14ac:dyDescent="0.15">
      <c r="B40" s="563"/>
      <c r="C40" s="535">
        <v>20</v>
      </c>
      <c r="D40" s="536"/>
      <c r="E40" s="537">
        <f t="shared" si="18"/>
        <v>65123.015873015858</v>
      </c>
      <c r="F40" s="486"/>
      <c r="G40" s="486"/>
      <c r="H40" s="538"/>
      <c r="I40" s="485">
        <f t="shared" si="11"/>
        <v>47619.047619047618</v>
      </c>
      <c r="J40" s="486"/>
      <c r="K40" s="486"/>
      <c r="L40" s="538"/>
      <c r="M40" s="485">
        <f t="shared" si="19"/>
        <v>17503.96825396824</v>
      </c>
      <c r="N40" s="486"/>
      <c r="O40" s="486"/>
      <c r="P40" s="538"/>
      <c r="Q40" s="136">
        <f t="shared" si="12"/>
        <v>19047619.04761903</v>
      </c>
      <c r="R40" s="485"/>
      <c r="S40" s="486"/>
      <c r="T40" s="486"/>
      <c r="U40" s="538"/>
      <c r="V40" s="485"/>
      <c r="W40" s="530"/>
      <c r="X40" s="530"/>
      <c r="Y40" s="531"/>
      <c r="Z40" s="485"/>
      <c r="AA40" s="530"/>
      <c r="AB40" s="530"/>
      <c r="AC40" s="531"/>
      <c r="AD40" s="135">
        <f t="shared" si="21"/>
        <v>0</v>
      </c>
      <c r="AE40" s="532">
        <f t="shared" si="20"/>
        <v>358373.01587301568</v>
      </c>
      <c r="AF40" s="533"/>
      <c r="AG40" s="533"/>
      <c r="AH40" s="534"/>
      <c r="AI40" s="485">
        <f t="shared" si="13"/>
        <v>19047619.04761903</v>
      </c>
      <c r="AJ40" s="486"/>
      <c r="AK40" s="486"/>
      <c r="AL40" s="486"/>
      <c r="AM40" s="487"/>
      <c r="AN40" s="527">
        <f t="shared" si="0"/>
        <v>1.1000000000000001</v>
      </c>
      <c r="AO40" s="528"/>
      <c r="AP40" s="529"/>
      <c r="AQ40" s="26"/>
      <c r="AR40" s="26"/>
      <c r="AS40" s="26"/>
      <c r="AT40" s="469"/>
      <c r="AU40" s="469"/>
      <c r="AV40" s="469"/>
      <c r="AW40" s="469"/>
      <c r="AX40" s="27"/>
      <c r="AY40" s="27">
        <f t="shared" si="1"/>
        <v>0</v>
      </c>
      <c r="AZ40" s="27">
        <f t="shared" si="14"/>
        <v>0</v>
      </c>
      <c r="BA40" s="27">
        <f t="shared" si="15"/>
        <v>0</v>
      </c>
      <c r="BB40" s="27">
        <f t="shared" si="2"/>
        <v>0</v>
      </c>
      <c r="BC40" s="27">
        <f t="shared" si="3"/>
        <v>0</v>
      </c>
      <c r="BD40" s="27">
        <f t="shared" si="4"/>
        <v>47619.047619047618</v>
      </c>
      <c r="BE40" s="27">
        <f t="shared" si="5"/>
        <v>17503.96825396824</v>
      </c>
      <c r="BF40" s="27">
        <f t="shared" si="6"/>
        <v>0</v>
      </c>
      <c r="BG40" s="27"/>
      <c r="BH40" s="27"/>
      <c r="BI40" s="65">
        <f>BI39</f>
        <v>1.1000000000000001</v>
      </c>
      <c r="BJ40" s="66">
        <f>BJ39</f>
        <v>0.75</v>
      </c>
      <c r="BK40" s="59">
        <f>BK39</f>
        <v>1.1000000000000001</v>
      </c>
      <c r="BL40" s="66">
        <f>BL39</f>
        <v>1.02</v>
      </c>
      <c r="BM40" s="67">
        <f>BM39</f>
        <v>0.77</v>
      </c>
      <c r="BN40" s="61"/>
      <c r="BO40" s="61" t="str">
        <f t="shared" si="16"/>
        <v xml:space="preserve"> </v>
      </c>
      <c r="BP40" s="62" t="str">
        <f t="shared" si="7"/>
        <v xml:space="preserve"> </v>
      </c>
      <c r="BQ40" s="62" t="e">
        <f t="shared" si="8"/>
        <v>#VALUE!</v>
      </c>
      <c r="BR40" s="63">
        <f t="shared" si="9"/>
        <v>1.1000000000000001</v>
      </c>
      <c r="BS40" s="64">
        <f t="shared" si="17"/>
        <v>1.1000000000000001</v>
      </c>
      <c r="BT40" s="60">
        <f t="shared" si="10"/>
        <v>65123.015873015858</v>
      </c>
      <c r="BU40" s="33"/>
    </row>
    <row r="41" spans="2:73" s="22" customFormat="1" ht="13.5" x14ac:dyDescent="0.15">
      <c r="B41" s="563"/>
      <c r="C41" s="535">
        <v>21</v>
      </c>
      <c r="D41" s="536"/>
      <c r="E41" s="537">
        <f t="shared" si="18"/>
        <v>65079.36507936506</v>
      </c>
      <c r="F41" s="486"/>
      <c r="G41" s="486"/>
      <c r="H41" s="538"/>
      <c r="I41" s="485">
        <f t="shared" si="11"/>
        <v>47619.047619047618</v>
      </c>
      <c r="J41" s="486"/>
      <c r="K41" s="486"/>
      <c r="L41" s="538"/>
      <c r="M41" s="485">
        <f t="shared" si="19"/>
        <v>17460.317460317445</v>
      </c>
      <c r="N41" s="486"/>
      <c r="O41" s="486"/>
      <c r="P41" s="538"/>
      <c r="Q41" s="136">
        <f t="shared" si="12"/>
        <v>18999999.999999981</v>
      </c>
      <c r="R41" s="485"/>
      <c r="S41" s="486"/>
      <c r="T41" s="486"/>
      <c r="U41" s="538"/>
      <c r="V41" s="485"/>
      <c r="W41" s="530"/>
      <c r="X41" s="530"/>
      <c r="Y41" s="531"/>
      <c r="Z41" s="485"/>
      <c r="AA41" s="530"/>
      <c r="AB41" s="530"/>
      <c r="AC41" s="531"/>
      <c r="AD41" s="135">
        <f t="shared" si="21"/>
        <v>0</v>
      </c>
      <c r="AE41" s="532">
        <f t="shared" si="20"/>
        <v>375833.33333333314</v>
      </c>
      <c r="AF41" s="533"/>
      <c r="AG41" s="533"/>
      <c r="AH41" s="534"/>
      <c r="AI41" s="485">
        <f t="shared" si="13"/>
        <v>18999999.999999981</v>
      </c>
      <c r="AJ41" s="486"/>
      <c r="AK41" s="486"/>
      <c r="AL41" s="486"/>
      <c r="AM41" s="487"/>
      <c r="AN41" s="527">
        <f t="shared" si="0"/>
        <v>1.1000000000000001</v>
      </c>
      <c r="AO41" s="528"/>
      <c r="AP41" s="529"/>
      <c r="AQ41" s="26"/>
      <c r="AR41" s="26"/>
      <c r="AS41" s="26"/>
      <c r="AT41" s="469"/>
      <c r="AU41" s="469"/>
      <c r="AV41" s="469"/>
      <c r="AW41" s="469"/>
      <c r="AX41" s="27"/>
      <c r="AY41" s="27">
        <f t="shared" si="1"/>
        <v>0</v>
      </c>
      <c r="AZ41" s="27">
        <f t="shared" si="14"/>
        <v>0</v>
      </c>
      <c r="BA41" s="27">
        <f t="shared" si="15"/>
        <v>0</v>
      </c>
      <c r="BB41" s="27">
        <f t="shared" si="2"/>
        <v>0</v>
      </c>
      <c r="BC41" s="27">
        <f t="shared" si="3"/>
        <v>0</v>
      </c>
      <c r="BD41" s="27">
        <f t="shared" si="4"/>
        <v>47619.047619047618</v>
      </c>
      <c r="BE41" s="27">
        <f t="shared" si="5"/>
        <v>17460.317460317445</v>
      </c>
      <c r="BF41" s="27">
        <f t="shared" si="6"/>
        <v>0</v>
      </c>
      <c r="BG41" s="27"/>
      <c r="BH41" s="27"/>
      <c r="BI41" s="65">
        <f>BI39</f>
        <v>1.1000000000000001</v>
      </c>
      <c r="BJ41" s="66">
        <f>BJ39</f>
        <v>0.75</v>
      </c>
      <c r="BK41" s="59">
        <f>BK39</f>
        <v>1.1000000000000001</v>
      </c>
      <c r="BL41" s="66">
        <f>BL39</f>
        <v>1.02</v>
      </c>
      <c r="BM41" s="67">
        <f>BM39</f>
        <v>0.77</v>
      </c>
      <c r="BN41" s="61"/>
      <c r="BO41" s="61" t="str">
        <f t="shared" si="16"/>
        <v xml:space="preserve"> </v>
      </c>
      <c r="BP41" s="62" t="str">
        <f t="shared" si="7"/>
        <v xml:space="preserve"> </v>
      </c>
      <c r="BQ41" s="62" t="e">
        <f t="shared" si="8"/>
        <v>#VALUE!</v>
      </c>
      <c r="BR41" s="63">
        <f t="shared" si="9"/>
        <v>1.1000000000000001</v>
      </c>
      <c r="BS41" s="64">
        <f t="shared" si="17"/>
        <v>1.1000000000000001</v>
      </c>
      <c r="BT41" s="60">
        <f t="shared" si="10"/>
        <v>65079.36507936506</v>
      </c>
      <c r="BU41" s="33"/>
    </row>
    <row r="42" spans="2:73" s="22" customFormat="1" ht="13.5" x14ac:dyDescent="0.15">
      <c r="B42" s="563"/>
      <c r="C42" s="535">
        <v>22</v>
      </c>
      <c r="D42" s="536"/>
      <c r="E42" s="537">
        <f t="shared" si="18"/>
        <v>65035.714285714275</v>
      </c>
      <c r="F42" s="486"/>
      <c r="G42" s="486"/>
      <c r="H42" s="538"/>
      <c r="I42" s="485">
        <f t="shared" si="11"/>
        <v>47619.047619047618</v>
      </c>
      <c r="J42" s="486"/>
      <c r="K42" s="486"/>
      <c r="L42" s="538"/>
      <c r="M42" s="485">
        <f t="shared" si="19"/>
        <v>17416.666666666653</v>
      </c>
      <c r="N42" s="486"/>
      <c r="O42" s="486"/>
      <c r="P42" s="538"/>
      <c r="Q42" s="136">
        <f t="shared" si="12"/>
        <v>18952380.952380933</v>
      </c>
      <c r="R42" s="485"/>
      <c r="S42" s="486"/>
      <c r="T42" s="486"/>
      <c r="U42" s="538"/>
      <c r="V42" s="485"/>
      <c r="W42" s="530"/>
      <c r="X42" s="530"/>
      <c r="Y42" s="531"/>
      <c r="Z42" s="485"/>
      <c r="AA42" s="530"/>
      <c r="AB42" s="530"/>
      <c r="AC42" s="531"/>
      <c r="AD42" s="135">
        <f t="shared" si="21"/>
        <v>0</v>
      </c>
      <c r="AE42" s="532">
        <f t="shared" si="20"/>
        <v>393249.99999999977</v>
      </c>
      <c r="AF42" s="533"/>
      <c r="AG42" s="533"/>
      <c r="AH42" s="534"/>
      <c r="AI42" s="485">
        <f t="shared" si="13"/>
        <v>18952380.952380933</v>
      </c>
      <c r="AJ42" s="486"/>
      <c r="AK42" s="486"/>
      <c r="AL42" s="486"/>
      <c r="AM42" s="487"/>
      <c r="AN42" s="527">
        <f t="shared" si="0"/>
        <v>1.1000000000000001</v>
      </c>
      <c r="AO42" s="528"/>
      <c r="AP42" s="529"/>
      <c r="AQ42" s="26"/>
      <c r="AR42" s="26"/>
      <c r="AS42" s="26"/>
      <c r="AT42" s="469"/>
      <c r="AU42" s="469"/>
      <c r="AV42" s="469"/>
      <c r="AW42" s="469"/>
      <c r="AX42" s="27"/>
      <c r="AY42" s="27">
        <f t="shared" si="1"/>
        <v>0</v>
      </c>
      <c r="AZ42" s="27">
        <f t="shared" si="14"/>
        <v>0</v>
      </c>
      <c r="BA42" s="27">
        <f t="shared" si="15"/>
        <v>0</v>
      </c>
      <c r="BB42" s="27">
        <f t="shared" si="2"/>
        <v>0</v>
      </c>
      <c r="BC42" s="27">
        <f t="shared" si="3"/>
        <v>0</v>
      </c>
      <c r="BD42" s="27">
        <f t="shared" si="4"/>
        <v>47619.047619047618</v>
      </c>
      <c r="BE42" s="27">
        <f t="shared" si="5"/>
        <v>17416.666666666653</v>
      </c>
      <c r="BF42" s="27">
        <f t="shared" si="6"/>
        <v>0</v>
      </c>
      <c r="BG42" s="27"/>
      <c r="BH42" s="27"/>
      <c r="BI42" s="65">
        <f>BI39</f>
        <v>1.1000000000000001</v>
      </c>
      <c r="BJ42" s="66">
        <f>BJ39</f>
        <v>0.75</v>
      </c>
      <c r="BK42" s="59">
        <f>BK39</f>
        <v>1.1000000000000001</v>
      </c>
      <c r="BL42" s="66">
        <f>BL39</f>
        <v>1.02</v>
      </c>
      <c r="BM42" s="67">
        <f>BM39</f>
        <v>0.77</v>
      </c>
      <c r="BN42" s="61"/>
      <c r="BO42" s="61" t="str">
        <f t="shared" si="16"/>
        <v xml:space="preserve"> </v>
      </c>
      <c r="BP42" s="62" t="str">
        <f t="shared" si="7"/>
        <v xml:space="preserve"> </v>
      </c>
      <c r="BQ42" s="62" t="e">
        <f t="shared" si="8"/>
        <v>#VALUE!</v>
      </c>
      <c r="BR42" s="63">
        <f t="shared" si="9"/>
        <v>1.1000000000000001</v>
      </c>
      <c r="BS42" s="64">
        <f t="shared" si="17"/>
        <v>1.1000000000000001</v>
      </c>
      <c r="BT42" s="60">
        <f t="shared" si="10"/>
        <v>65035.714285714275</v>
      </c>
      <c r="BU42" s="33"/>
    </row>
    <row r="43" spans="2:73" s="22" customFormat="1" ht="13.5" x14ac:dyDescent="0.15">
      <c r="B43" s="563"/>
      <c r="C43" s="535">
        <v>23</v>
      </c>
      <c r="D43" s="536"/>
      <c r="E43" s="537">
        <f t="shared" si="18"/>
        <v>64992.063492063477</v>
      </c>
      <c r="F43" s="486"/>
      <c r="G43" s="486"/>
      <c r="H43" s="538"/>
      <c r="I43" s="485">
        <f t="shared" si="11"/>
        <v>47619.047619047618</v>
      </c>
      <c r="J43" s="486"/>
      <c r="K43" s="486"/>
      <c r="L43" s="538"/>
      <c r="M43" s="485">
        <f t="shared" si="19"/>
        <v>17373.015873015855</v>
      </c>
      <c r="N43" s="486"/>
      <c r="O43" s="486"/>
      <c r="P43" s="538"/>
      <c r="Q43" s="136">
        <f t="shared" si="12"/>
        <v>18904761.904761884</v>
      </c>
      <c r="R43" s="485"/>
      <c r="S43" s="486"/>
      <c r="T43" s="486"/>
      <c r="U43" s="538"/>
      <c r="V43" s="485"/>
      <c r="W43" s="530"/>
      <c r="X43" s="530"/>
      <c r="Y43" s="531"/>
      <c r="Z43" s="485"/>
      <c r="AA43" s="530"/>
      <c r="AB43" s="530"/>
      <c r="AC43" s="531"/>
      <c r="AD43" s="135">
        <f t="shared" si="21"/>
        <v>0</v>
      </c>
      <c r="AE43" s="532">
        <f t="shared" si="20"/>
        <v>410623.01587301563</v>
      </c>
      <c r="AF43" s="533"/>
      <c r="AG43" s="533"/>
      <c r="AH43" s="534"/>
      <c r="AI43" s="485">
        <f t="shared" si="13"/>
        <v>18904761.904761884</v>
      </c>
      <c r="AJ43" s="486"/>
      <c r="AK43" s="486"/>
      <c r="AL43" s="486"/>
      <c r="AM43" s="487"/>
      <c r="AN43" s="527">
        <f t="shared" si="0"/>
        <v>1.1000000000000001</v>
      </c>
      <c r="AO43" s="528"/>
      <c r="AP43" s="529"/>
      <c r="AQ43" s="26"/>
      <c r="AR43" s="26"/>
      <c r="AS43" s="26"/>
      <c r="AT43" s="469"/>
      <c r="AU43" s="469"/>
      <c r="AV43" s="469"/>
      <c r="AW43" s="469"/>
      <c r="AX43" s="27"/>
      <c r="AY43" s="27">
        <f t="shared" si="1"/>
        <v>0</v>
      </c>
      <c r="AZ43" s="27">
        <f t="shared" si="14"/>
        <v>0</v>
      </c>
      <c r="BA43" s="27">
        <f t="shared" si="15"/>
        <v>0</v>
      </c>
      <c r="BB43" s="27">
        <f t="shared" si="2"/>
        <v>0</v>
      </c>
      <c r="BC43" s="27">
        <f t="shared" si="3"/>
        <v>0</v>
      </c>
      <c r="BD43" s="27">
        <f t="shared" si="4"/>
        <v>47619.047619047618</v>
      </c>
      <c r="BE43" s="27">
        <f t="shared" si="5"/>
        <v>17373.015873015855</v>
      </c>
      <c r="BF43" s="27">
        <f t="shared" si="6"/>
        <v>0</v>
      </c>
      <c r="BG43" s="27"/>
      <c r="BH43" s="27"/>
      <c r="BI43" s="65">
        <f>BI39</f>
        <v>1.1000000000000001</v>
      </c>
      <c r="BJ43" s="66">
        <f>BJ39</f>
        <v>0.75</v>
      </c>
      <c r="BK43" s="59">
        <f>BK39</f>
        <v>1.1000000000000001</v>
      </c>
      <c r="BL43" s="66">
        <f>BL39</f>
        <v>1.02</v>
      </c>
      <c r="BM43" s="67">
        <f>BM39</f>
        <v>0.77</v>
      </c>
      <c r="BN43" s="61"/>
      <c r="BO43" s="61" t="str">
        <f t="shared" si="16"/>
        <v xml:space="preserve"> </v>
      </c>
      <c r="BP43" s="62" t="str">
        <f t="shared" si="7"/>
        <v xml:space="preserve"> </v>
      </c>
      <c r="BQ43" s="62" t="e">
        <f t="shared" si="8"/>
        <v>#VALUE!</v>
      </c>
      <c r="BR43" s="63">
        <f t="shared" si="9"/>
        <v>1.1000000000000001</v>
      </c>
      <c r="BS43" s="64">
        <f t="shared" si="17"/>
        <v>1.1000000000000001</v>
      </c>
      <c r="BT43" s="60">
        <f t="shared" si="10"/>
        <v>64992.063492063477</v>
      </c>
      <c r="BU43" s="33"/>
    </row>
    <row r="44" spans="2:73" s="22" customFormat="1" ht="13.5" x14ac:dyDescent="0.15">
      <c r="B44" s="564"/>
      <c r="C44" s="518">
        <v>24</v>
      </c>
      <c r="D44" s="519"/>
      <c r="E44" s="520">
        <f t="shared" si="18"/>
        <v>64948.412698412678</v>
      </c>
      <c r="F44" s="521"/>
      <c r="G44" s="521"/>
      <c r="H44" s="522"/>
      <c r="I44" s="509">
        <f t="shared" si="11"/>
        <v>47619.047619047618</v>
      </c>
      <c r="J44" s="521"/>
      <c r="K44" s="521"/>
      <c r="L44" s="522"/>
      <c r="M44" s="509">
        <f t="shared" si="19"/>
        <v>17329.365079365063</v>
      </c>
      <c r="N44" s="521"/>
      <c r="O44" s="521"/>
      <c r="P44" s="522"/>
      <c r="Q44" s="134">
        <f t="shared" si="12"/>
        <v>18857142.857142836</v>
      </c>
      <c r="R44" s="509">
        <f>V44+Z44</f>
        <v>0</v>
      </c>
      <c r="S44" s="521"/>
      <c r="T44" s="521"/>
      <c r="U44" s="522"/>
      <c r="V44" s="509">
        <f>IF(4&gt;$I$5*2,0,$I$6/$I$5/2)</f>
        <v>0</v>
      </c>
      <c r="W44" s="510"/>
      <c r="X44" s="510"/>
      <c r="Y44" s="511"/>
      <c r="Z44" s="509">
        <f>IF(AD38&gt;0,AD38*AN44/100/2,0)</f>
        <v>0</v>
      </c>
      <c r="AA44" s="510"/>
      <c r="AB44" s="510"/>
      <c r="AC44" s="511"/>
      <c r="AD44" s="133">
        <f t="shared" si="21"/>
        <v>0</v>
      </c>
      <c r="AE44" s="512">
        <f t="shared" si="20"/>
        <v>427952.38095238071</v>
      </c>
      <c r="AF44" s="513"/>
      <c r="AG44" s="513"/>
      <c r="AH44" s="514"/>
      <c r="AI44" s="485">
        <f t="shared" si="13"/>
        <v>18857142.857142836</v>
      </c>
      <c r="AJ44" s="486"/>
      <c r="AK44" s="486"/>
      <c r="AL44" s="486"/>
      <c r="AM44" s="487"/>
      <c r="AN44" s="515">
        <f t="shared" si="0"/>
        <v>1.1000000000000001</v>
      </c>
      <c r="AO44" s="516"/>
      <c r="AP44" s="517"/>
      <c r="AQ44" s="25"/>
      <c r="AR44" s="25"/>
      <c r="AS44" s="25"/>
      <c r="AT44" s="469"/>
      <c r="AU44" s="469"/>
      <c r="AV44" s="469"/>
      <c r="AW44" s="469"/>
      <c r="AX44" s="27"/>
      <c r="AY44" s="27">
        <f t="shared" si="1"/>
        <v>0</v>
      </c>
      <c r="AZ44" s="27">
        <f t="shared" si="14"/>
        <v>0</v>
      </c>
      <c r="BA44" s="27">
        <f t="shared" si="15"/>
        <v>0</v>
      </c>
      <c r="BB44" s="27">
        <f t="shared" si="2"/>
        <v>0</v>
      </c>
      <c r="BC44" s="27">
        <f t="shared" si="3"/>
        <v>0</v>
      </c>
      <c r="BD44" s="27">
        <f t="shared" si="4"/>
        <v>47619.047619047618</v>
      </c>
      <c r="BE44" s="27">
        <f t="shared" si="5"/>
        <v>17329.365079365063</v>
      </c>
      <c r="BF44" s="27">
        <f t="shared" si="6"/>
        <v>0</v>
      </c>
      <c r="BG44" s="27"/>
      <c r="BH44" s="27"/>
      <c r="BI44" s="65">
        <f>BI39</f>
        <v>1.1000000000000001</v>
      </c>
      <c r="BJ44" s="66">
        <f>BJ39</f>
        <v>0.75</v>
      </c>
      <c r="BK44" s="59">
        <f>BK39</f>
        <v>1.1000000000000001</v>
      </c>
      <c r="BL44" s="66">
        <f>BL39</f>
        <v>1.02</v>
      </c>
      <c r="BM44" s="67">
        <f>BM39</f>
        <v>0.77</v>
      </c>
      <c r="BN44" s="61"/>
      <c r="BO44" s="61" t="str">
        <f t="shared" si="16"/>
        <v xml:space="preserve"> </v>
      </c>
      <c r="BP44" s="62" t="str">
        <f t="shared" si="7"/>
        <v xml:space="preserve"> </v>
      </c>
      <c r="BQ44" s="62" t="e">
        <f t="shared" si="8"/>
        <v>#VALUE!</v>
      </c>
      <c r="BR44" s="63">
        <f t="shared" si="9"/>
        <v>1.1000000000000001</v>
      </c>
      <c r="BS44" s="64">
        <f t="shared" si="17"/>
        <v>1.1000000000000001</v>
      </c>
      <c r="BT44" s="60">
        <f t="shared" si="10"/>
        <v>64948.412698412678</v>
      </c>
      <c r="BU44" s="33"/>
    </row>
    <row r="45" spans="2:73" s="22" customFormat="1" ht="13.5" x14ac:dyDescent="0.15">
      <c r="B45" s="540">
        <v>3</v>
      </c>
      <c r="C45" s="543">
        <v>25</v>
      </c>
      <c r="D45" s="544"/>
      <c r="E45" s="598">
        <f t="shared" si="18"/>
        <v>64904.761904761879</v>
      </c>
      <c r="F45" s="599"/>
      <c r="G45" s="599"/>
      <c r="H45" s="600"/>
      <c r="I45" s="549">
        <f t="shared" si="11"/>
        <v>47619.047619047618</v>
      </c>
      <c r="J45" s="599"/>
      <c r="K45" s="599"/>
      <c r="L45" s="600"/>
      <c r="M45" s="552">
        <f t="shared" si="19"/>
        <v>17285.714285714264</v>
      </c>
      <c r="N45" s="553"/>
      <c r="O45" s="553"/>
      <c r="P45" s="554"/>
      <c r="Q45" s="48">
        <f t="shared" si="12"/>
        <v>18809523.809523787</v>
      </c>
      <c r="R45" s="549"/>
      <c r="S45" s="599"/>
      <c r="T45" s="599"/>
      <c r="U45" s="600"/>
      <c r="V45" s="549"/>
      <c r="W45" s="550"/>
      <c r="X45" s="550"/>
      <c r="Y45" s="551"/>
      <c r="Z45" s="549"/>
      <c r="AA45" s="550"/>
      <c r="AB45" s="550"/>
      <c r="AC45" s="551"/>
      <c r="AD45" s="137">
        <f t="shared" si="21"/>
        <v>0</v>
      </c>
      <c r="AE45" s="552">
        <f t="shared" si="20"/>
        <v>445238.09523809497</v>
      </c>
      <c r="AF45" s="553"/>
      <c r="AG45" s="553"/>
      <c r="AH45" s="554"/>
      <c r="AI45" s="552">
        <f t="shared" si="13"/>
        <v>18809523.809523787</v>
      </c>
      <c r="AJ45" s="553"/>
      <c r="AK45" s="553"/>
      <c r="AL45" s="553"/>
      <c r="AM45" s="555"/>
      <c r="AN45" s="615">
        <f t="shared" si="0"/>
        <v>1.1000000000000001</v>
      </c>
      <c r="AO45" s="616"/>
      <c r="AP45" s="617"/>
      <c r="AQ45" s="51"/>
      <c r="AR45" s="51"/>
      <c r="AS45" s="51"/>
      <c r="AT45" s="469"/>
      <c r="AU45" s="469"/>
      <c r="AV45" s="469"/>
      <c r="AW45" s="469"/>
      <c r="AX45" s="27"/>
      <c r="AY45" s="27">
        <f t="shared" si="1"/>
        <v>0</v>
      </c>
      <c r="AZ45" s="27">
        <f t="shared" si="14"/>
        <v>0</v>
      </c>
      <c r="BA45" s="27">
        <f t="shared" si="15"/>
        <v>0</v>
      </c>
      <c r="BB45" s="27">
        <f t="shared" si="2"/>
        <v>0</v>
      </c>
      <c r="BC45" s="27">
        <f t="shared" si="3"/>
        <v>0</v>
      </c>
      <c r="BD45" s="27">
        <f t="shared" si="4"/>
        <v>47619.047619047618</v>
      </c>
      <c r="BE45" s="27">
        <f t="shared" si="5"/>
        <v>17285.714285714264</v>
      </c>
      <c r="BF45" s="27">
        <f t="shared" si="6"/>
        <v>0</v>
      </c>
      <c r="BG45" s="27"/>
      <c r="BH45" s="27"/>
      <c r="BI45" s="72">
        <f t="shared" ref="BI45:BL45" si="25">BI39</f>
        <v>1.1000000000000001</v>
      </c>
      <c r="BJ45" s="72">
        <f t="shared" si="25"/>
        <v>0.75</v>
      </c>
      <c r="BK45" s="72">
        <f t="shared" si="25"/>
        <v>1.1000000000000001</v>
      </c>
      <c r="BL45" s="72">
        <f t="shared" si="25"/>
        <v>1.02</v>
      </c>
      <c r="BM45" s="73">
        <f>BM39</f>
        <v>0.77</v>
      </c>
      <c r="BN45" s="61"/>
      <c r="BO45" s="61" t="str">
        <f t="shared" si="16"/>
        <v xml:space="preserve"> </v>
      </c>
      <c r="BP45" s="62" t="str">
        <f t="shared" si="7"/>
        <v xml:space="preserve"> </v>
      </c>
      <c r="BQ45" s="62" t="e">
        <f t="shared" si="8"/>
        <v>#VALUE!</v>
      </c>
      <c r="BR45" s="63">
        <f t="shared" si="9"/>
        <v>1.1000000000000001</v>
      </c>
      <c r="BS45" s="64">
        <f t="shared" si="17"/>
        <v>1.1000000000000001</v>
      </c>
      <c r="BT45" s="60">
        <f t="shared" si="10"/>
        <v>64904.761904761879</v>
      </c>
      <c r="BU45" s="33"/>
    </row>
    <row r="46" spans="2:73" s="22" customFormat="1" ht="13.5" x14ac:dyDescent="0.15">
      <c r="B46" s="541"/>
      <c r="C46" s="497">
        <v>26</v>
      </c>
      <c r="D46" s="498"/>
      <c r="E46" s="499">
        <f t="shared" si="18"/>
        <v>64861.111111111095</v>
      </c>
      <c r="F46" s="471"/>
      <c r="G46" s="471"/>
      <c r="H46" s="472"/>
      <c r="I46" s="470">
        <f t="shared" si="11"/>
        <v>47619.047619047618</v>
      </c>
      <c r="J46" s="471"/>
      <c r="K46" s="471"/>
      <c r="L46" s="472"/>
      <c r="M46" s="474">
        <f t="shared" si="19"/>
        <v>17242.063492063473</v>
      </c>
      <c r="N46" s="480"/>
      <c r="O46" s="480"/>
      <c r="P46" s="696"/>
      <c r="Q46" s="47">
        <f t="shared" si="12"/>
        <v>18761904.761904739</v>
      </c>
      <c r="R46" s="470"/>
      <c r="S46" s="471"/>
      <c r="T46" s="471"/>
      <c r="U46" s="472"/>
      <c r="V46" s="470"/>
      <c r="W46" s="475"/>
      <c r="X46" s="475"/>
      <c r="Y46" s="476"/>
      <c r="Z46" s="470"/>
      <c r="AA46" s="475"/>
      <c r="AB46" s="475"/>
      <c r="AC46" s="476"/>
      <c r="AD46" s="131">
        <f t="shared" si="21"/>
        <v>0</v>
      </c>
      <c r="AE46" s="477">
        <f t="shared" si="20"/>
        <v>462480.15873015847</v>
      </c>
      <c r="AF46" s="478"/>
      <c r="AG46" s="478"/>
      <c r="AH46" s="479"/>
      <c r="AI46" s="474">
        <f t="shared" si="13"/>
        <v>18761904.761904739</v>
      </c>
      <c r="AJ46" s="480"/>
      <c r="AK46" s="480"/>
      <c r="AL46" s="480"/>
      <c r="AM46" s="481"/>
      <c r="AN46" s="482">
        <f t="shared" si="0"/>
        <v>1.1000000000000001</v>
      </c>
      <c r="AO46" s="483"/>
      <c r="AP46" s="484"/>
      <c r="AQ46" s="26"/>
      <c r="AR46" s="26"/>
      <c r="AS46" s="26"/>
      <c r="AT46" s="469"/>
      <c r="AU46" s="469"/>
      <c r="AV46" s="469"/>
      <c r="AW46" s="469"/>
      <c r="AX46" s="27"/>
      <c r="AY46" s="27">
        <f t="shared" si="1"/>
        <v>0</v>
      </c>
      <c r="AZ46" s="27">
        <f t="shared" si="14"/>
        <v>0</v>
      </c>
      <c r="BA46" s="27">
        <f t="shared" si="15"/>
        <v>0</v>
      </c>
      <c r="BB46" s="27">
        <f t="shared" si="2"/>
        <v>0</v>
      </c>
      <c r="BC46" s="27">
        <f t="shared" si="3"/>
        <v>0</v>
      </c>
      <c r="BD46" s="27">
        <f t="shared" si="4"/>
        <v>47619.047619047618</v>
      </c>
      <c r="BE46" s="27">
        <f t="shared" si="5"/>
        <v>17242.063492063473</v>
      </c>
      <c r="BF46" s="27">
        <f t="shared" si="6"/>
        <v>0</v>
      </c>
      <c r="BG46" s="27"/>
      <c r="BH46" s="27"/>
      <c r="BI46" s="65">
        <f>BI45</f>
        <v>1.1000000000000001</v>
      </c>
      <c r="BJ46" s="66">
        <f>BJ45</f>
        <v>0.75</v>
      </c>
      <c r="BK46" s="59">
        <f>BK45</f>
        <v>1.1000000000000001</v>
      </c>
      <c r="BL46" s="66">
        <f>BL45</f>
        <v>1.02</v>
      </c>
      <c r="BM46" s="67">
        <f>BM45</f>
        <v>0.77</v>
      </c>
      <c r="BN46" s="61"/>
      <c r="BO46" s="61" t="str">
        <f t="shared" si="16"/>
        <v xml:space="preserve"> </v>
      </c>
      <c r="BP46" s="62" t="str">
        <f t="shared" si="7"/>
        <v xml:space="preserve"> </v>
      </c>
      <c r="BQ46" s="62" t="e">
        <f t="shared" si="8"/>
        <v>#VALUE!</v>
      </c>
      <c r="BR46" s="63">
        <f t="shared" si="9"/>
        <v>1.1000000000000001</v>
      </c>
      <c r="BS46" s="64">
        <f t="shared" si="17"/>
        <v>1.1000000000000001</v>
      </c>
      <c r="BT46" s="60">
        <f t="shared" si="10"/>
        <v>64861.111111111095</v>
      </c>
      <c r="BU46" s="33"/>
    </row>
    <row r="47" spans="2:73" s="22" customFormat="1" ht="13.5" x14ac:dyDescent="0.15">
      <c r="B47" s="541"/>
      <c r="C47" s="497">
        <v>27</v>
      </c>
      <c r="D47" s="498"/>
      <c r="E47" s="499">
        <f t="shared" si="18"/>
        <v>64817.460317460296</v>
      </c>
      <c r="F47" s="471"/>
      <c r="G47" s="471"/>
      <c r="H47" s="472"/>
      <c r="I47" s="470">
        <f t="shared" si="11"/>
        <v>47619.047619047618</v>
      </c>
      <c r="J47" s="471"/>
      <c r="K47" s="471"/>
      <c r="L47" s="472"/>
      <c r="M47" s="474">
        <f t="shared" si="19"/>
        <v>17198.412698412678</v>
      </c>
      <c r="N47" s="480"/>
      <c r="O47" s="480"/>
      <c r="P47" s="696"/>
      <c r="Q47" s="47">
        <f t="shared" si="12"/>
        <v>18714285.71428569</v>
      </c>
      <c r="R47" s="470"/>
      <c r="S47" s="471"/>
      <c r="T47" s="471"/>
      <c r="U47" s="472"/>
      <c r="V47" s="470"/>
      <c r="W47" s="475"/>
      <c r="X47" s="475"/>
      <c r="Y47" s="476"/>
      <c r="Z47" s="470"/>
      <c r="AA47" s="475"/>
      <c r="AB47" s="475"/>
      <c r="AC47" s="476"/>
      <c r="AD47" s="131">
        <f t="shared" si="21"/>
        <v>0</v>
      </c>
      <c r="AE47" s="477">
        <f t="shared" si="20"/>
        <v>479678.57142857113</v>
      </c>
      <c r="AF47" s="478"/>
      <c r="AG47" s="478"/>
      <c r="AH47" s="479"/>
      <c r="AI47" s="474">
        <f t="shared" si="13"/>
        <v>18714285.71428569</v>
      </c>
      <c r="AJ47" s="480"/>
      <c r="AK47" s="480"/>
      <c r="AL47" s="480"/>
      <c r="AM47" s="481"/>
      <c r="AN47" s="482">
        <f t="shared" si="0"/>
        <v>1.1000000000000001</v>
      </c>
      <c r="AO47" s="483"/>
      <c r="AP47" s="484"/>
      <c r="AQ47" s="26"/>
      <c r="AR47" s="26"/>
      <c r="AS47" s="26"/>
      <c r="AT47" s="469"/>
      <c r="AU47" s="469"/>
      <c r="AV47" s="469"/>
      <c r="AW47" s="469"/>
      <c r="AX47" s="27"/>
      <c r="AY47" s="27">
        <f t="shared" si="1"/>
        <v>0</v>
      </c>
      <c r="AZ47" s="27">
        <f t="shared" si="14"/>
        <v>0</v>
      </c>
      <c r="BA47" s="27">
        <f t="shared" si="15"/>
        <v>0</v>
      </c>
      <c r="BB47" s="27">
        <f t="shared" si="2"/>
        <v>0</v>
      </c>
      <c r="BC47" s="27">
        <f t="shared" si="3"/>
        <v>0</v>
      </c>
      <c r="BD47" s="27">
        <f t="shared" si="4"/>
        <v>47619.047619047618</v>
      </c>
      <c r="BE47" s="27">
        <f t="shared" si="5"/>
        <v>17198.412698412678</v>
      </c>
      <c r="BF47" s="27">
        <f t="shared" si="6"/>
        <v>0</v>
      </c>
      <c r="BG47" s="27"/>
      <c r="BH47" s="27"/>
      <c r="BI47" s="65">
        <f>BI45</f>
        <v>1.1000000000000001</v>
      </c>
      <c r="BJ47" s="66">
        <f>BJ45</f>
        <v>0.75</v>
      </c>
      <c r="BK47" s="59">
        <f>BK45</f>
        <v>1.1000000000000001</v>
      </c>
      <c r="BL47" s="66">
        <f>BL45</f>
        <v>1.02</v>
      </c>
      <c r="BM47" s="67">
        <f>BM45</f>
        <v>0.77</v>
      </c>
      <c r="BN47" s="61"/>
      <c r="BO47" s="61" t="str">
        <f t="shared" si="16"/>
        <v xml:space="preserve"> </v>
      </c>
      <c r="BP47" s="62" t="str">
        <f t="shared" si="7"/>
        <v xml:space="preserve"> </v>
      </c>
      <c r="BQ47" s="62" t="e">
        <f t="shared" si="8"/>
        <v>#VALUE!</v>
      </c>
      <c r="BR47" s="63">
        <f t="shared" si="9"/>
        <v>1.1000000000000001</v>
      </c>
      <c r="BS47" s="64">
        <f t="shared" si="17"/>
        <v>1.1000000000000001</v>
      </c>
      <c r="BT47" s="60">
        <f t="shared" si="10"/>
        <v>64817.460317460296</v>
      </c>
      <c r="BU47" s="33"/>
    </row>
    <row r="48" spans="2:73" s="22" customFormat="1" ht="13.5" x14ac:dyDescent="0.15">
      <c r="B48" s="541"/>
      <c r="C48" s="497">
        <v>28</v>
      </c>
      <c r="D48" s="498"/>
      <c r="E48" s="499">
        <f t="shared" si="18"/>
        <v>64773.809523809497</v>
      </c>
      <c r="F48" s="471"/>
      <c r="G48" s="471"/>
      <c r="H48" s="472"/>
      <c r="I48" s="470">
        <f t="shared" si="11"/>
        <v>47619.047619047618</v>
      </c>
      <c r="J48" s="471"/>
      <c r="K48" s="471"/>
      <c r="L48" s="472"/>
      <c r="M48" s="474">
        <f t="shared" si="19"/>
        <v>17154.761904761883</v>
      </c>
      <c r="N48" s="480"/>
      <c r="O48" s="480"/>
      <c r="P48" s="696"/>
      <c r="Q48" s="47">
        <f t="shared" si="12"/>
        <v>18666666.666666642</v>
      </c>
      <c r="R48" s="470"/>
      <c r="S48" s="471"/>
      <c r="T48" s="471"/>
      <c r="U48" s="472"/>
      <c r="V48" s="470"/>
      <c r="W48" s="475"/>
      <c r="X48" s="475"/>
      <c r="Y48" s="476"/>
      <c r="Z48" s="470"/>
      <c r="AA48" s="475"/>
      <c r="AB48" s="475"/>
      <c r="AC48" s="476"/>
      <c r="AD48" s="131">
        <f t="shared" si="21"/>
        <v>0</v>
      </c>
      <c r="AE48" s="477">
        <f t="shared" si="20"/>
        <v>496833.33333333302</v>
      </c>
      <c r="AF48" s="478"/>
      <c r="AG48" s="478"/>
      <c r="AH48" s="479"/>
      <c r="AI48" s="474">
        <f t="shared" si="13"/>
        <v>18666666.666666642</v>
      </c>
      <c r="AJ48" s="480"/>
      <c r="AK48" s="480"/>
      <c r="AL48" s="480"/>
      <c r="AM48" s="481"/>
      <c r="AN48" s="482">
        <f t="shared" si="0"/>
        <v>1.1000000000000001</v>
      </c>
      <c r="AO48" s="483"/>
      <c r="AP48" s="484"/>
      <c r="AQ48" s="26"/>
      <c r="AR48" s="26"/>
      <c r="AS48" s="26"/>
      <c r="AT48" s="469"/>
      <c r="AU48" s="469"/>
      <c r="AV48" s="469"/>
      <c r="AW48" s="469"/>
      <c r="AX48" s="27"/>
      <c r="AY48" s="27">
        <f t="shared" si="1"/>
        <v>0</v>
      </c>
      <c r="AZ48" s="27">
        <f t="shared" si="14"/>
        <v>0</v>
      </c>
      <c r="BA48" s="27">
        <f t="shared" si="15"/>
        <v>0</v>
      </c>
      <c r="BB48" s="27">
        <f t="shared" si="2"/>
        <v>0</v>
      </c>
      <c r="BC48" s="27">
        <f t="shared" si="3"/>
        <v>0</v>
      </c>
      <c r="BD48" s="27">
        <f t="shared" si="4"/>
        <v>47619.047619047618</v>
      </c>
      <c r="BE48" s="27">
        <f t="shared" si="5"/>
        <v>17154.761904761883</v>
      </c>
      <c r="BF48" s="27">
        <f t="shared" si="6"/>
        <v>0</v>
      </c>
      <c r="BG48" s="27"/>
      <c r="BH48" s="27"/>
      <c r="BI48" s="65">
        <f>BI45</f>
        <v>1.1000000000000001</v>
      </c>
      <c r="BJ48" s="66">
        <f>BJ45</f>
        <v>0.75</v>
      </c>
      <c r="BK48" s="59">
        <f>BK45</f>
        <v>1.1000000000000001</v>
      </c>
      <c r="BL48" s="66">
        <f>BL45</f>
        <v>1.02</v>
      </c>
      <c r="BM48" s="67">
        <f>BM45</f>
        <v>0.77</v>
      </c>
      <c r="BN48" s="61"/>
      <c r="BO48" s="61" t="str">
        <f t="shared" si="16"/>
        <v xml:space="preserve"> </v>
      </c>
      <c r="BP48" s="62" t="str">
        <f t="shared" si="7"/>
        <v xml:space="preserve"> </v>
      </c>
      <c r="BQ48" s="62" t="e">
        <f t="shared" si="8"/>
        <v>#VALUE!</v>
      </c>
      <c r="BR48" s="63">
        <f t="shared" si="9"/>
        <v>1.1000000000000001</v>
      </c>
      <c r="BS48" s="64">
        <f t="shared" si="17"/>
        <v>1.1000000000000001</v>
      </c>
      <c r="BT48" s="60">
        <f t="shared" si="10"/>
        <v>64773.809523809497</v>
      </c>
      <c r="BU48" s="33"/>
    </row>
    <row r="49" spans="2:73" s="22" customFormat="1" ht="13.5" x14ac:dyDescent="0.15">
      <c r="B49" s="541"/>
      <c r="C49" s="497">
        <v>29</v>
      </c>
      <c r="D49" s="498"/>
      <c r="E49" s="499">
        <f t="shared" si="18"/>
        <v>64730.158730158706</v>
      </c>
      <c r="F49" s="471"/>
      <c r="G49" s="471"/>
      <c r="H49" s="472"/>
      <c r="I49" s="470">
        <f t="shared" si="11"/>
        <v>47619.047619047618</v>
      </c>
      <c r="J49" s="471"/>
      <c r="K49" s="471"/>
      <c r="L49" s="472"/>
      <c r="M49" s="474">
        <f t="shared" si="19"/>
        <v>17111.111111111088</v>
      </c>
      <c r="N49" s="480"/>
      <c r="O49" s="480"/>
      <c r="P49" s="696"/>
      <c r="Q49" s="47">
        <f t="shared" si="12"/>
        <v>18619047.619047593</v>
      </c>
      <c r="R49" s="470"/>
      <c r="S49" s="471"/>
      <c r="T49" s="471"/>
      <c r="U49" s="472"/>
      <c r="V49" s="470"/>
      <c r="W49" s="475"/>
      <c r="X49" s="475"/>
      <c r="Y49" s="476"/>
      <c r="Z49" s="470"/>
      <c r="AA49" s="475"/>
      <c r="AB49" s="475"/>
      <c r="AC49" s="476"/>
      <c r="AD49" s="131">
        <f t="shared" si="21"/>
        <v>0</v>
      </c>
      <c r="AE49" s="477">
        <f t="shared" si="20"/>
        <v>513944.44444444409</v>
      </c>
      <c r="AF49" s="478"/>
      <c r="AG49" s="478"/>
      <c r="AH49" s="479"/>
      <c r="AI49" s="474">
        <f t="shared" si="13"/>
        <v>18619047.619047593</v>
      </c>
      <c r="AJ49" s="480"/>
      <c r="AK49" s="480"/>
      <c r="AL49" s="480"/>
      <c r="AM49" s="481"/>
      <c r="AN49" s="482">
        <f t="shared" si="0"/>
        <v>1.1000000000000001</v>
      </c>
      <c r="AO49" s="483"/>
      <c r="AP49" s="484"/>
      <c r="AQ49" s="26"/>
      <c r="AR49" s="26"/>
      <c r="AS49" s="26"/>
      <c r="AT49" s="469"/>
      <c r="AU49" s="469"/>
      <c r="AV49" s="469"/>
      <c r="AW49" s="469"/>
      <c r="AX49" s="27"/>
      <c r="AY49" s="27">
        <f t="shared" si="1"/>
        <v>0</v>
      </c>
      <c r="AZ49" s="27">
        <f t="shared" si="14"/>
        <v>0</v>
      </c>
      <c r="BA49" s="27">
        <f t="shared" si="15"/>
        <v>0</v>
      </c>
      <c r="BB49" s="27">
        <f t="shared" si="2"/>
        <v>0</v>
      </c>
      <c r="BC49" s="27">
        <f t="shared" si="3"/>
        <v>0</v>
      </c>
      <c r="BD49" s="27">
        <f t="shared" si="4"/>
        <v>47619.047619047618</v>
      </c>
      <c r="BE49" s="27">
        <f t="shared" si="5"/>
        <v>17111.111111111088</v>
      </c>
      <c r="BF49" s="27">
        <f t="shared" si="6"/>
        <v>0</v>
      </c>
      <c r="BG49" s="27"/>
      <c r="BH49" s="27"/>
      <c r="BI49" s="65">
        <f>BI45</f>
        <v>1.1000000000000001</v>
      </c>
      <c r="BJ49" s="66">
        <f>BJ45</f>
        <v>0.75</v>
      </c>
      <c r="BK49" s="59">
        <f>BK45</f>
        <v>1.1000000000000001</v>
      </c>
      <c r="BL49" s="66">
        <f>BL45</f>
        <v>1.02</v>
      </c>
      <c r="BM49" s="67">
        <f>BM45</f>
        <v>0.77</v>
      </c>
      <c r="BN49" s="61"/>
      <c r="BO49" s="61" t="str">
        <f t="shared" si="16"/>
        <v xml:space="preserve"> </v>
      </c>
      <c r="BP49" s="62" t="str">
        <f t="shared" si="7"/>
        <v xml:space="preserve"> </v>
      </c>
      <c r="BQ49" s="62" t="e">
        <f t="shared" si="8"/>
        <v>#VALUE!</v>
      </c>
      <c r="BR49" s="63">
        <f t="shared" si="9"/>
        <v>1.1000000000000001</v>
      </c>
      <c r="BS49" s="64">
        <f t="shared" si="17"/>
        <v>1.1000000000000001</v>
      </c>
      <c r="BT49" s="60">
        <f t="shared" si="10"/>
        <v>64730.158730158706</v>
      </c>
      <c r="BU49" s="33"/>
    </row>
    <row r="50" spans="2:73" s="22" customFormat="1" ht="13.5" x14ac:dyDescent="0.15">
      <c r="B50" s="541"/>
      <c r="C50" s="497">
        <v>30</v>
      </c>
      <c r="D50" s="498"/>
      <c r="E50" s="499">
        <f t="shared" si="18"/>
        <v>64686.507936507915</v>
      </c>
      <c r="F50" s="471"/>
      <c r="G50" s="471"/>
      <c r="H50" s="472"/>
      <c r="I50" s="470">
        <f t="shared" si="11"/>
        <v>47619.047619047618</v>
      </c>
      <c r="J50" s="471"/>
      <c r="K50" s="471"/>
      <c r="L50" s="472"/>
      <c r="M50" s="474">
        <f t="shared" si="19"/>
        <v>17067.460317460296</v>
      </c>
      <c r="N50" s="480"/>
      <c r="O50" s="480"/>
      <c r="P50" s="696"/>
      <c r="Q50" s="47">
        <f t="shared" si="12"/>
        <v>18571428.571428545</v>
      </c>
      <c r="R50" s="470">
        <f>V50+Z50</f>
        <v>0</v>
      </c>
      <c r="S50" s="471"/>
      <c r="T50" s="471"/>
      <c r="U50" s="472"/>
      <c r="V50" s="470">
        <f>IF(5&gt;$I$5*2,0,$I$6/$I$5/2)</f>
        <v>0</v>
      </c>
      <c r="W50" s="475"/>
      <c r="X50" s="475"/>
      <c r="Y50" s="476"/>
      <c r="Z50" s="470">
        <f>IF(AD44&gt;0,AD44*AN50/100/2,0)</f>
        <v>0</v>
      </c>
      <c r="AA50" s="475"/>
      <c r="AB50" s="475"/>
      <c r="AC50" s="476"/>
      <c r="AD50" s="131">
        <f t="shared" si="21"/>
        <v>0</v>
      </c>
      <c r="AE50" s="477">
        <f t="shared" si="20"/>
        <v>531011.90476190438</v>
      </c>
      <c r="AF50" s="478"/>
      <c r="AG50" s="478"/>
      <c r="AH50" s="479"/>
      <c r="AI50" s="474">
        <f t="shared" si="13"/>
        <v>18571428.571428545</v>
      </c>
      <c r="AJ50" s="480"/>
      <c r="AK50" s="480"/>
      <c r="AL50" s="480"/>
      <c r="AM50" s="481"/>
      <c r="AN50" s="482">
        <f t="shared" si="0"/>
        <v>1.1000000000000001</v>
      </c>
      <c r="AO50" s="483"/>
      <c r="AP50" s="484"/>
      <c r="AQ50" s="26"/>
      <c r="AR50" s="26"/>
      <c r="AS50" s="26"/>
      <c r="AT50" s="469"/>
      <c r="AU50" s="469"/>
      <c r="AV50" s="469"/>
      <c r="AW50" s="469"/>
      <c r="AX50" s="27"/>
      <c r="AY50" s="27">
        <f t="shared" si="1"/>
        <v>0</v>
      </c>
      <c r="AZ50" s="27">
        <f t="shared" si="14"/>
        <v>0</v>
      </c>
      <c r="BA50" s="27">
        <f t="shared" si="15"/>
        <v>0</v>
      </c>
      <c r="BB50" s="27">
        <f t="shared" si="2"/>
        <v>0</v>
      </c>
      <c r="BC50" s="27">
        <f t="shared" si="3"/>
        <v>0</v>
      </c>
      <c r="BD50" s="27">
        <f t="shared" si="4"/>
        <v>47619.047619047618</v>
      </c>
      <c r="BE50" s="27">
        <f t="shared" si="5"/>
        <v>17067.460317460296</v>
      </c>
      <c r="BF50" s="27">
        <f t="shared" si="6"/>
        <v>0</v>
      </c>
      <c r="BG50" s="27"/>
      <c r="BH50" s="27"/>
      <c r="BI50" s="65">
        <f>BI45</f>
        <v>1.1000000000000001</v>
      </c>
      <c r="BJ50" s="66">
        <f>BJ45</f>
        <v>0.75</v>
      </c>
      <c r="BK50" s="59">
        <f>BK45</f>
        <v>1.1000000000000001</v>
      </c>
      <c r="BL50" s="66">
        <f>BL45</f>
        <v>1.02</v>
      </c>
      <c r="BM50" s="67">
        <f>BM45</f>
        <v>0.77</v>
      </c>
      <c r="BN50" s="61"/>
      <c r="BO50" s="61" t="str">
        <f t="shared" si="16"/>
        <v xml:space="preserve"> </v>
      </c>
      <c r="BP50" s="62" t="str">
        <f t="shared" si="7"/>
        <v xml:space="preserve"> </v>
      </c>
      <c r="BQ50" s="62" t="e">
        <f t="shared" si="8"/>
        <v>#VALUE!</v>
      </c>
      <c r="BR50" s="63">
        <f t="shared" si="9"/>
        <v>1.1000000000000001</v>
      </c>
      <c r="BS50" s="64">
        <f t="shared" si="17"/>
        <v>1.1000000000000001</v>
      </c>
      <c r="BT50" s="60">
        <f t="shared" si="10"/>
        <v>64686.507936507915</v>
      </c>
      <c r="BU50" s="33"/>
    </row>
    <row r="51" spans="2:73" s="22" customFormat="1" ht="13.5" x14ac:dyDescent="0.15">
      <c r="B51" s="541"/>
      <c r="C51" s="497">
        <v>31</v>
      </c>
      <c r="D51" s="498"/>
      <c r="E51" s="499">
        <f t="shared" si="18"/>
        <v>64642.857142857116</v>
      </c>
      <c r="F51" s="471"/>
      <c r="G51" s="471"/>
      <c r="H51" s="472"/>
      <c r="I51" s="470">
        <f t="shared" si="11"/>
        <v>47619.047619047618</v>
      </c>
      <c r="J51" s="471"/>
      <c r="K51" s="471"/>
      <c r="L51" s="472"/>
      <c r="M51" s="474">
        <f t="shared" si="19"/>
        <v>17023.809523809501</v>
      </c>
      <c r="N51" s="480"/>
      <c r="O51" s="480"/>
      <c r="P51" s="696"/>
      <c r="Q51" s="47">
        <f t="shared" si="12"/>
        <v>18523809.523809496</v>
      </c>
      <c r="R51" s="470"/>
      <c r="S51" s="471"/>
      <c r="T51" s="471"/>
      <c r="U51" s="472"/>
      <c r="V51" s="470"/>
      <c r="W51" s="475"/>
      <c r="X51" s="475"/>
      <c r="Y51" s="476"/>
      <c r="Z51" s="470"/>
      <c r="AA51" s="475"/>
      <c r="AB51" s="475"/>
      <c r="AC51" s="476"/>
      <c r="AD51" s="131">
        <f t="shared" si="21"/>
        <v>0</v>
      </c>
      <c r="AE51" s="477">
        <f t="shared" si="20"/>
        <v>548035.71428571385</v>
      </c>
      <c r="AF51" s="478"/>
      <c r="AG51" s="478"/>
      <c r="AH51" s="479"/>
      <c r="AI51" s="474">
        <f t="shared" si="13"/>
        <v>18523809.523809496</v>
      </c>
      <c r="AJ51" s="480"/>
      <c r="AK51" s="480"/>
      <c r="AL51" s="480"/>
      <c r="AM51" s="481"/>
      <c r="AN51" s="482">
        <f t="shared" si="0"/>
        <v>1.1000000000000001</v>
      </c>
      <c r="AO51" s="483"/>
      <c r="AP51" s="484"/>
      <c r="AQ51" s="26"/>
      <c r="AR51" s="26"/>
      <c r="AS51" s="26"/>
      <c r="AT51" s="469"/>
      <c r="AU51" s="469"/>
      <c r="AV51" s="469"/>
      <c r="AW51" s="469"/>
      <c r="AX51" s="27"/>
      <c r="AY51" s="27">
        <f t="shared" si="1"/>
        <v>0</v>
      </c>
      <c r="AZ51" s="27">
        <f t="shared" si="14"/>
        <v>0</v>
      </c>
      <c r="BA51" s="27">
        <f t="shared" si="15"/>
        <v>0</v>
      </c>
      <c r="BB51" s="27">
        <f t="shared" si="2"/>
        <v>0</v>
      </c>
      <c r="BC51" s="27">
        <f t="shared" si="3"/>
        <v>0</v>
      </c>
      <c r="BD51" s="27">
        <f t="shared" si="4"/>
        <v>47619.047619047618</v>
      </c>
      <c r="BE51" s="27">
        <f t="shared" si="5"/>
        <v>17023.809523809501</v>
      </c>
      <c r="BF51" s="27">
        <f t="shared" si="6"/>
        <v>0</v>
      </c>
      <c r="BG51" s="27"/>
      <c r="BH51" s="27"/>
      <c r="BI51" s="72">
        <f t="shared" ref="BI51:BL51" si="26">BI45</f>
        <v>1.1000000000000001</v>
      </c>
      <c r="BJ51" s="72">
        <f t="shared" si="26"/>
        <v>0.75</v>
      </c>
      <c r="BK51" s="72">
        <f t="shared" si="26"/>
        <v>1.1000000000000001</v>
      </c>
      <c r="BL51" s="72">
        <f t="shared" si="26"/>
        <v>1.02</v>
      </c>
      <c r="BM51" s="73">
        <f>BM45</f>
        <v>0.77</v>
      </c>
      <c r="BN51" s="61"/>
      <c r="BO51" s="61" t="str">
        <f t="shared" si="16"/>
        <v xml:space="preserve"> </v>
      </c>
      <c r="BP51" s="62" t="str">
        <f t="shared" si="7"/>
        <v xml:space="preserve"> </v>
      </c>
      <c r="BQ51" s="62" t="e">
        <f t="shared" si="8"/>
        <v>#VALUE!</v>
      </c>
      <c r="BR51" s="63">
        <f t="shared" si="9"/>
        <v>1.1000000000000001</v>
      </c>
      <c r="BS51" s="64">
        <f t="shared" si="17"/>
        <v>1.1000000000000001</v>
      </c>
      <c r="BT51" s="60">
        <f t="shared" si="10"/>
        <v>64642.857142857116</v>
      </c>
      <c r="BU51" s="33"/>
    </row>
    <row r="52" spans="2:73" s="22" customFormat="1" ht="13.5" x14ac:dyDescent="0.15">
      <c r="B52" s="541"/>
      <c r="C52" s="497">
        <v>32</v>
      </c>
      <c r="D52" s="498"/>
      <c r="E52" s="499">
        <f t="shared" si="18"/>
        <v>64599.206349206324</v>
      </c>
      <c r="F52" s="471"/>
      <c r="G52" s="471"/>
      <c r="H52" s="472"/>
      <c r="I52" s="470">
        <f t="shared" si="11"/>
        <v>47619.047619047618</v>
      </c>
      <c r="J52" s="471"/>
      <c r="K52" s="471"/>
      <c r="L52" s="472"/>
      <c r="M52" s="474">
        <f t="shared" si="19"/>
        <v>16980.158730158706</v>
      </c>
      <c r="N52" s="480"/>
      <c r="O52" s="480"/>
      <c r="P52" s="696"/>
      <c r="Q52" s="47">
        <f t="shared" si="12"/>
        <v>18476190.476190448</v>
      </c>
      <c r="R52" s="470"/>
      <c r="S52" s="471"/>
      <c r="T52" s="471"/>
      <c r="U52" s="472"/>
      <c r="V52" s="470"/>
      <c r="W52" s="475"/>
      <c r="X52" s="475"/>
      <c r="Y52" s="476"/>
      <c r="Z52" s="470"/>
      <c r="AA52" s="475"/>
      <c r="AB52" s="475"/>
      <c r="AC52" s="476"/>
      <c r="AD52" s="131">
        <f t="shared" si="21"/>
        <v>0</v>
      </c>
      <c r="AE52" s="477">
        <f t="shared" si="20"/>
        <v>565015.87301587255</v>
      </c>
      <c r="AF52" s="478"/>
      <c r="AG52" s="478"/>
      <c r="AH52" s="479"/>
      <c r="AI52" s="474">
        <f t="shared" si="13"/>
        <v>18476190.476190448</v>
      </c>
      <c r="AJ52" s="480"/>
      <c r="AK52" s="480"/>
      <c r="AL52" s="480"/>
      <c r="AM52" s="481"/>
      <c r="AN52" s="482">
        <f t="shared" si="0"/>
        <v>1.1000000000000001</v>
      </c>
      <c r="AO52" s="483"/>
      <c r="AP52" s="484"/>
      <c r="AQ52" s="26"/>
      <c r="AR52" s="26"/>
      <c r="AS52" s="26"/>
      <c r="AT52" s="469"/>
      <c r="AU52" s="469"/>
      <c r="AV52" s="469"/>
      <c r="AW52" s="469"/>
      <c r="AX52" s="27"/>
      <c r="AY52" s="27">
        <f t="shared" si="1"/>
        <v>0</v>
      </c>
      <c r="AZ52" s="27">
        <f t="shared" si="14"/>
        <v>0</v>
      </c>
      <c r="BA52" s="27">
        <f t="shared" si="15"/>
        <v>0</v>
      </c>
      <c r="BB52" s="27">
        <f t="shared" si="2"/>
        <v>0</v>
      </c>
      <c r="BC52" s="27">
        <f t="shared" si="3"/>
        <v>0</v>
      </c>
      <c r="BD52" s="27">
        <f t="shared" si="4"/>
        <v>47619.047619047618</v>
      </c>
      <c r="BE52" s="27">
        <f t="shared" si="5"/>
        <v>16980.158730158706</v>
      </c>
      <c r="BF52" s="27">
        <f t="shared" si="6"/>
        <v>0</v>
      </c>
      <c r="BG52" s="27"/>
      <c r="BH52" s="27"/>
      <c r="BI52" s="65">
        <f>BI51</f>
        <v>1.1000000000000001</v>
      </c>
      <c r="BJ52" s="66">
        <f>BJ51</f>
        <v>0.75</v>
      </c>
      <c r="BK52" s="59">
        <f>BK51</f>
        <v>1.1000000000000001</v>
      </c>
      <c r="BL52" s="66">
        <f>BL51</f>
        <v>1.02</v>
      </c>
      <c r="BM52" s="67">
        <f>BM51</f>
        <v>0.77</v>
      </c>
      <c r="BN52" s="61"/>
      <c r="BO52" s="61" t="str">
        <f t="shared" si="16"/>
        <v xml:space="preserve"> </v>
      </c>
      <c r="BP52" s="62" t="str">
        <f t="shared" si="7"/>
        <v xml:space="preserve"> </v>
      </c>
      <c r="BQ52" s="62" t="e">
        <f t="shared" si="8"/>
        <v>#VALUE!</v>
      </c>
      <c r="BR52" s="63">
        <f t="shared" si="9"/>
        <v>1.1000000000000001</v>
      </c>
      <c r="BS52" s="64">
        <f t="shared" si="17"/>
        <v>1.1000000000000001</v>
      </c>
      <c r="BT52" s="60">
        <f t="shared" si="10"/>
        <v>64599.206349206324</v>
      </c>
      <c r="BU52" s="33"/>
    </row>
    <row r="53" spans="2:73" s="22" customFormat="1" ht="13.5" x14ac:dyDescent="0.15">
      <c r="B53" s="541"/>
      <c r="C53" s="497">
        <v>33</v>
      </c>
      <c r="D53" s="498"/>
      <c r="E53" s="499">
        <f t="shared" si="18"/>
        <v>64555.555555555533</v>
      </c>
      <c r="F53" s="471"/>
      <c r="G53" s="471"/>
      <c r="H53" s="472"/>
      <c r="I53" s="470">
        <f t="shared" si="11"/>
        <v>47619.047619047618</v>
      </c>
      <c r="J53" s="471"/>
      <c r="K53" s="471"/>
      <c r="L53" s="472"/>
      <c r="M53" s="474">
        <f t="shared" si="19"/>
        <v>16936.507936507911</v>
      </c>
      <c r="N53" s="480"/>
      <c r="O53" s="480"/>
      <c r="P53" s="696"/>
      <c r="Q53" s="47">
        <f t="shared" si="12"/>
        <v>18428571.428571399</v>
      </c>
      <c r="R53" s="470"/>
      <c r="S53" s="471"/>
      <c r="T53" s="471"/>
      <c r="U53" s="472"/>
      <c r="V53" s="470"/>
      <c r="W53" s="475"/>
      <c r="X53" s="475"/>
      <c r="Y53" s="476"/>
      <c r="Z53" s="470"/>
      <c r="AA53" s="475"/>
      <c r="AB53" s="475"/>
      <c r="AC53" s="476"/>
      <c r="AD53" s="131">
        <f t="shared" si="21"/>
        <v>0</v>
      </c>
      <c r="AE53" s="477">
        <f t="shared" si="20"/>
        <v>581952.38095238048</v>
      </c>
      <c r="AF53" s="478"/>
      <c r="AG53" s="478"/>
      <c r="AH53" s="479"/>
      <c r="AI53" s="474">
        <f t="shared" si="13"/>
        <v>18428571.428571399</v>
      </c>
      <c r="AJ53" s="480"/>
      <c r="AK53" s="480"/>
      <c r="AL53" s="480"/>
      <c r="AM53" s="481"/>
      <c r="AN53" s="482">
        <f t="shared" si="0"/>
        <v>1.1000000000000001</v>
      </c>
      <c r="AO53" s="483"/>
      <c r="AP53" s="484"/>
      <c r="AQ53" s="26"/>
      <c r="AR53" s="26"/>
      <c r="AS53" s="26"/>
      <c r="AT53" s="469"/>
      <c r="AU53" s="469"/>
      <c r="AV53" s="469"/>
      <c r="AW53" s="469"/>
      <c r="AX53" s="27"/>
      <c r="AY53" s="27">
        <f t="shared" si="1"/>
        <v>0</v>
      </c>
      <c r="AZ53" s="27">
        <f t="shared" si="14"/>
        <v>0</v>
      </c>
      <c r="BA53" s="27">
        <f t="shared" si="15"/>
        <v>0</v>
      </c>
      <c r="BB53" s="27">
        <f t="shared" si="2"/>
        <v>0</v>
      </c>
      <c r="BC53" s="27">
        <f t="shared" si="3"/>
        <v>0</v>
      </c>
      <c r="BD53" s="27">
        <f t="shared" si="4"/>
        <v>47619.047619047618</v>
      </c>
      <c r="BE53" s="27">
        <f t="shared" si="5"/>
        <v>16936.507936507911</v>
      </c>
      <c r="BF53" s="27">
        <f t="shared" si="6"/>
        <v>0</v>
      </c>
      <c r="BG53" s="27"/>
      <c r="BH53" s="27"/>
      <c r="BI53" s="65">
        <f>BI51</f>
        <v>1.1000000000000001</v>
      </c>
      <c r="BJ53" s="66">
        <f>BJ51</f>
        <v>0.75</v>
      </c>
      <c r="BK53" s="59">
        <f>BK51</f>
        <v>1.1000000000000001</v>
      </c>
      <c r="BL53" s="66">
        <f>BL51</f>
        <v>1.02</v>
      </c>
      <c r="BM53" s="67">
        <f>BM51</f>
        <v>0.77</v>
      </c>
      <c r="BN53" s="61"/>
      <c r="BO53" s="61" t="str">
        <f t="shared" si="16"/>
        <v xml:space="preserve"> </v>
      </c>
      <c r="BP53" s="62" t="str">
        <f t="shared" si="7"/>
        <v xml:space="preserve"> </v>
      </c>
      <c r="BQ53" s="62" t="e">
        <f t="shared" si="8"/>
        <v>#VALUE!</v>
      </c>
      <c r="BR53" s="63">
        <f t="shared" si="9"/>
        <v>1.1000000000000001</v>
      </c>
      <c r="BS53" s="64">
        <f t="shared" si="17"/>
        <v>1.1000000000000001</v>
      </c>
      <c r="BT53" s="60">
        <f t="shared" si="10"/>
        <v>64555.555555555533</v>
      </c>
      <c r="BU53" s="33"/>
    </row>
    <row r="54" spans="2:73" s="22" customFormat="1" ht="13.5" x14ac:dyDescent="0.15">
      <c r="B54" s="541"/>
      <c r="C54" s="497">
        <v>34</v>
      </c>
      <c r="D54" s="498"/>
      <c r="E54" s="499">
        <f t="shared" si="18"/>
        <v>64511.904761904734</v>
      </c>
      <c r="F54" s="471"/>
      <c r="G54" s="471"/>
      <c r="H54" s="472"/>
      <c r="I54" s="470">
        <f t="shared" si="11"/>
        <v>47619.047619047618</v>
      </c>
      <c r="J54" s="471"/>
      <c r="K54" s="471"/>
      <c r="L54" s="472"/>
      <c r="M54" s="474">
        <f t="shared" si="19"/>
        <v>16892.857142857119</v>
      </c>
      <c r="N54" s="480"/>
      <c r="O54" s="480"/>
      <c r="P54" s="696"/>
      <c r="Q54" s="47">
        <f t="shared" si="12"/>
        <v>18380952.380952351</v>
      </c>
      <c r="R54" s="470"/>
      <c r="S54" s="471"/>
      <c r="T54" s="471"/>
      <c r="U54" s="472"/>
      <c r="V54" s="470"/>
      <c r="W54" s="475"/>
      <c r="X54" s="475"/>
      <c r="Y54" s="476"/>
      <c r="Z54" s="470"/>
      <c r="AA54" s="475"/>
      <c r="AB54" s="475"/>
      <c r="AC54" s="476"/>
      <c r="AD54" s="131">
        <f t="shared" si="21"/>
        <v>0</v>
      </c>
      <c r="AE54" s="477">
        <f t="shared" si="20"/>
        <v>598845.23809523764</v>
      </c>
      <c r="AF54" s="478"/>
      <c r="AG54" s="478"/>
      <c r="AH54" s="479"/>
      <c r="AI54" s="474">
        <f t="shared" si="13"/>
        <v>18380952.380952351</v>
      </c>
      <c r="AJ54" s="480"/>
      <c r="AK54" s="480"/>
      <c r="AL54" s="480"/>
      <c r="AM54" s="481"/>
      <c r="AN54" s="482">
        <f t="shared" si="0"/>
        <v>1.1000000000000001</v>
      </c>
      <c r="AO54" s="483"/>
      <c r="AP54" s="484"/>
      <c r="AQ54" s="26"/>
      <c r="AR54" s="26"/>
      <c r="AS54" s="26"/>
      <c r="AT54" s="469"/>
      <c r="AU54" s="469"/>
      <c r="AV54" s="469"/>
      <c r="AW54" s="469"/>
      <c r="AX54" s="27"/>
      <c r="AY54" s="27">
        <f t="shared" si="1"/>
        <v>0</v>
      </c>
      <c r="AZ54" s="27">
        <f t="shared" si="14"/>
        <v>0</v>
      </c>
      <c r="BA54" s="27">
        <f t="shared" si="15"/>
        <v>0</v>
      </c>
      <c r="BB54" s="27">
        <f t="shared" si="2"/>
        <v>0</v>
      </c>
      <c r="BC54" s="27">
        <f t="shared" si="3"/>
        <v>0</v>
      </c>
      <c r="BD54" s="27">
        <f t="shared" si="4"/>
        <v>47619.047619047618</v>
      </c>
      <c r="BE54" s="27">
        <f t="shared" si="5"/>
        <v>16892.857142857119</v>
      </c>
      <c r="BF54" s="27">
        <f t="shared" si="6"/>
        <v>0</v>
      </c>
      <c r="BG54" s="27"/>
      <c r="BH54" s="27"/>
      <c r="BI54" s="65">
        <f>BI51</f>
        <v>1.1000000000000001</v>
      </c>
      <c r="BJ54" s="66">
        <f>BJ51</f>
        <v>0.75</v>
      </c>
      <c r="BK54" s="59">
        <f>BK51</f>
        <v>1.1000000000000001</v>
      </c>
      <c r="BL54" s="66">
        <f>BL51</f>
        <v>1.02</v>
      </c>
      <c r="BM54" s="67">
        <f>BM51</f>
        <v>0.77</v>
      </c>
      <c r="BN54" s="61"/>
      <c r="BO54" s="61" t="str">
        <f t="shared" si="16"/>
        <v xml:space="preserve"> </v>
      </c>
      <c r="BP54" s="62" t="str">
        <f t="shared" si="7"/>
        <v xml:space="preserve"> </v>
      </c>
      <c r="BQ54" s="62" t="e">
        <f t="shared" si="8"/>
        <v>#VALUE!</v>
      </c>
      <c r="BR54" s="63">
        <f t="shared" si="9"/>
        <v>1.1000000000000001</v>
      </c>
      <c r="BS54" s="64">
        <f t="shared" si="17"/>
        <v>1.1000000000000001</v>
      </c>
      <c r="BT54" s="60">
        <f t="shared" si="10"/>
        <v>64511.904761904734</v>
      </c>
      <c r="BU54" s="33"/>
    </row>
    <row r="55" spans="2:73" s="22" customFormat="1" ht="13.5" x14ac:dyDescent="0.15">
      <c r="B55" s="541"/>
      <c r="C55" s="497">
        <v>35</v>
      </c>
      <c r="D55" s="498"/>
      <c r="E55" s="499">
        <f t="shared" si="18"/>
        <v>64468.253968253935</v>
      </c>
      <c r="F55" s="471"/>
      <c r="G55" s="471"/>
      <c r="H55" s="472"/>
      <c r="I55" s="470">
        <f t="shared" si="11"/>
        <v>47619.047619047618</v>
      </c>
      <c r="J55" s="471"/>
      <c r="K55" s="471"/>
      <c r="L55" s="472"/>
      <c r="M55" s="474">
        <f t="shared" si="19"/>
        <v>16849.206349206321</v>
      </c>
      <c r="N55" s="480"/>
      <c r="O55" s="480"/>
      <c r="P55" s="696"/>
      <c r="Q55" s="47">
        <f t="shared" si="12"/>
        <v>18333333.333333302</v>
      </c>
      <c r="R55" s="470"/>
      <c r="S55" s="471"/>
      <c r="T55" s="471"/>
      <c r="U55" s="472"/>
      <c r="V55" s="470"/>
      <c r="W55" s="475"/>
      <c r="X55" s="475"/>
      <c r="Y55" s="476"/>
      <c r="Z55" s="470"/>
      <c r="AA55" s="475"/>
      <c r="AB55" s="475"/>
      <c r="AC55" s="476"/>
      <c r="AD55" s="131">
        <f t="shared" si="21"/>
        <v>0</v>
      </c>
      <c r="AE55" s="477">
        <f t="shared" si="20"/>
        <v>615694.44444444391</v>
      </c>
      <c r="AF55" s="478"/>
      <c r="AG55" s="478"/>
      <c r="AH55" s="479"/>
      <c r="AI55" s="474">
        <f t="shared" si="13"/>
        <v>18333333.333333302</v>
      </c>
      <c r="AJ55" s="480"/>
      <c r="AK55" s="480"/>
      <c r="AL55" s="480"/>
      <c r="AM55" s="481"/>
      <c r="AN55" s="482">
        <f t="shared" si="0"/>
        <v>1.1000000000000001</v>
      </c>
      <c r="AO55" s="483"/>
      <c r="AP55" s="484"/>
      <c r="AQ55" s="26"/>
      <c r="AR55" s="26"/>
      <c r="AS55" s="26"/>
      <c r="AT55" s="469"/>
      <c r="AU55" s="469"/>
      <c r="AV55" s="469"/>
      <c r="AW55" s="469"/>
      <c r="AX55" s="27"/>
      <c r="AY55" s="27">
        <f t="shared" si="1"/>
        <v>0</v>
      </c>
      <c r="AZ55" s="27">
        <f t="shared" si="14"/>
        <v>0</v>
      </c>
      <c r="BA55" s="27">
        <f t="shared" si="15"/>
        <v>0</v>
      </c>
      <c r="BB55" s="27">
        <f t="shared" si="2"/>
        <v>0</v>
      </c>
      <c r="BC55" s="27">
        <f t="shared" si="3"/>
        <v>0</v>
      </c>
      <c r="BD55" s="27">
        <f t="shared" si="4"/>
        <v>47619.047619047618</v>
      </c>
      <c r="BE55" s="27">
        <f t="shared" si="5"/>
        <v>16849.206349206321</v>
      </c>
      <c r="BF55" s="27">
        <f t="shared" si="6"/>
        <v>0</v>
      </c>
      <c r="BG55" s="27"/>
      <c r="BH55" s="27"/>
      <c r="BI55" s="65">
        <f>BI51</f>
        <v>1.1000000000000001</v>
      </c>
      <c r="BJ55" s="66">
        <f>BJ51</f>
        <v>0.75</v>
      </c>
      <c r="BK55" s="59">
        <f>BK51</f>
        <v>1.1000000000000001</v>
      </c>
      <c r="BL55" s="66">
        <f>BL51</f>
        <v>1.02</v>
      </c>
      <c r="BM55" s="67">
        <f>BM51</f>
        <v>0.77</v>
      </c>
      <c r="BN55" s="61"/>
      <c r="BO55" s="61" t="str">
        <f t="shared" si="16"/>
        <v xml:space="preserve"> </v>
      </c>
      <c r="BP55" s="62" t="str">
        <f t="shared" si="7"/>
        <v xml:space="preserve"> </v>
      </c>
      <c r="BQ55" s="62" t="e">
        <f t="shared" si="8"/>
        <v>#VALUE!</v>
      </c>
      <c r="BR55" s="63">
        <f t="shared" si="9"/>
        <v>1.1000000000000001</v>
      </c>
      <c r="BS55" s="64">
        <f t="shared" si="17"/>
        <v>1.1000000000000001</v>
      </c>
      <c r="BT55" s="60">
        <f t="shared" si="10"/>
        <v>64468.253968253935</v>
      </c>
      <c r="BU55" s="33"/>
    </row>
    <row r="56" spans="2:73" s="22" customFormat="1" ht="13.5" x14ac:dyDescent="0.15">
      <c r="B56" s="593"/>
      <c r="C56" s="587">
        <v>36</v>
      </c>
      <c r="D56" s="588"/>
      <c r="E56" s="589">
        <f t="shared" si="18"/>
        <v>64424.603174603151</v>
      </c>
      <c r="F56" s="590"/>
      <c r="G56" s="590"/>
      <c r="H56" s="591"/>
      <c r="I56" s="578">
        <f t="shared" si="11"/>
        <v>47619.047619047618</v>
      </c>
      <c r="J56" s="590"/>
      <c r="K56" s="590"/>
      <c r="L56" s="591"/>
      <c r="M56" s="604">
        <f t="shared" si="19"/>
        <v>16805.555555555529</v>
      </c>
      <c r="N56" s="610"/>
      <c r="O56" s="610"/>
      <c r="P56" s="618"/>
      <c r="Q56" s="47">
        <f t="shared" si="12"/>
        <v>18285714.285714254</v>
      </c>
      <c r="R56" s="578">
        <f>V56+Z56</f>
        <v>0</v>
      </c>
      <c r="S56" s="590"/>
      <c r="T56" s="590"/>
      <c r="U56" s="591"/>
      <c r="V56" s="578">
        <f>IF(6&gt;$I$5*2,0,$I$6/$I$5/2)</f>
        <v>0</v>
      </c>
      <c r="W56" s="579"/>
      <c r="X56" s="579"/>
      <c r="Y56" s="580"/>
      <c r="Z56" s="578">
        <f>IF(AD50&gt;0,AD50*AN56/100/2,0)</f>
        <v>0</v>
      </c>
      <c r="AA56" s="579"/>
      <c r="AB56" s="579"/>
      <c r="AC56" s="580"/>
      <c r="AD56" s="139">
        <f t="shared" si="21"/>
        <v>0</v>
      </c>
      <c r="AE56" s="581">
        <f t="shared" si="20"/>
        <v>632499.99999999942</v>
      </c>
      <c r="AF56" s="582"/>
      <c r="AG56" s="582"/>
      <c r="AH56" s="583"/>
      <c r="AI56" s="474">
        <f t="shared" si="13"/>
        <v>18285714.285714254</v>
      </c>
      <c r="AJ56" s="480"/>
      <c r="AK56" s="480"/>
      <c r="AL56" s="480"/>
      <c r="AM56" s="481"/>
      <c r="AN56" s="584">
        <f t="shared" si="0"/>
        <v>1.1000000000000001</v>
      </c>
      <c r="AO56" s="585"/>
      <c r="AP56" s="586"/>
      <c r="AQ56" s="25"/>
      <c r="AR56" s="25"/>
      <c r="AS56" s="25"/>
      <c r="AT56" s="469"/>
      <c r="AU56" s="469"/>
      <c r="AV56" s="469"/>
      <c r="AW56" s="469"/>
      <c r="AX56" s="27"/>
      <c r="AY56" s="27">
        <f t="shared" si="1"/>
        <v>0</v>
      </c>
      <c r="AZ56" s="27">
        <f t="shared" si="14"/>
        <v>0</v>
      </c>
      <c r="BA56" s="27">
        <f t="shared" si="15"/>
        <v>0</v>
      </c>
      <c r="BB56" s="27">
        <f t="shared" si="2"/>
        <v>0</v>
      </c>
      <c r="BC56" s="27">
        <f t="shared" si="3"/>
        <v>0</v>
      </c>
      <c r="BD56" s="27">
        <f t="shared" si="4"/>
        <v>47619.047619047618</v>
      </c>
      <c r="BE56" s="27">
        <f t="shared" si="5"/>
        <v>16805.555555555529</v>
      </c>
      <c r="BF56" s="27">
        <f t="shared" si="6"/>
        <v>0</v>
      </c>
      <c r="BG56" s="27"/>
      <c r="BH56" s="27"/>
      <c r="BI56" s="65">
        <f>BI51</f>
        <v>1.1000000000000001</v>
      </c>
      <c r="BJ56" s="66">
        <f>BJ51</f>
        <v>0.75</v>
      </c>
      <c r="BK56" s="59">
        <f>BK51</f>
        <v>1.1000000000000001</v>
      </c>
      <c r="BL56" s="66">
        <f>BL51</f>
        <v>1.02</v>
      </c>
      <c r="BM56" s="67">
        <f>BM51</f>
        <v>0.77</v>
      </c>
      <c r="BN56" s="61"/>
      <c r="BO56" s="61" t="str">
        <f t="shared" si="16"/>
        <v xml:space="preserve"> </v>
      </c>
      <c r="BP56" s="62" t="str">
        <f t="shared" si="7"/>
        <v xml:space="preserve"> </v>
      </c>
      <c r="BQ56" s="62" t="e">
        <f t="shared" si="8"/>
        <v>#VALUE!</v>
      </c>
      <c r="BR56" s="63">
        <f t="shared" si="9"/>
        <v>1.1000000000000001</v>
      </c>
      <c r="BS56" s="64">
        <f t="shared" si="17"/>
        <v>1.1000000000000001</v>
      </c>
      <c r="BT56" s="60">
        <f t="shared" si="10"/>
        <v>64424.603174603151</v>
      </c>
      <c r="BU56" s="33"/>
    </row>
    <row r="57" spans="2:73" s="22" customFormat="1" ht="13.5" x14ac:dyDescent="0.15">
      <c r="B57" s="562">
        <v>4</v>
      </c>
      <c r="C57" s="565">
        <v>37</v>
      </c>
      <c r="D57" s="566"/>
      <c r="E57" s="609">
        <f t="shared" si="18"/>
        <v>64380.952380952353</v>
      </c>
      <c r="F57" s="569"/>
      <c r="G57" s="569"/>
      <c r="H57" s="570"/>
      <c r="I57" s="568">
        <f t="shared" si="11"/>
        <v>47619.047619047618</v>
      </c>
      <c r="J57" s="569"/>
      <c r="K57" s="569"/>
      <c r="L57" s="570"/>
      <c r="M57" s="568">
        <f t="shared" si="19"/>
        <v>16761.904761904731</v>
      </c>
      <c r="N57" s="569"/>
      <c r="O57" s="569"/>
      <c r="P57" s="570"/>
      <c r="Q57" s="30">
        <f t="shared" si="12"/>
        <v>18238095.238095205</v>
      </c>
      <c r="R57" s="568"/>
      <c r="S57" s="569"/>
      <c r="T57" s="569"/>
      <c r="U57" s="570"/>
      <c r="V57" s="568"/>
      <c r="W57" s="572"/>
      <c r="X57" s="572"/>
      <c r="Y57" s="573"/>
      <c r="Z57" s="568"/>
      <c r="AA57" s="572"/>
      <c r="AB57" s="572"/>
      <c r="AC57" s="573"/>
      <c r="AD57" s="138">
        <f t="shared" si="21"/>
        <v>0</v>
      </c>
      <c r="AE57" s="568">
        <f t="shared" si="20"/>
        <v>649261.90476190415</v>
      </c>
      <c r="AF57" s="569"/>
      <c r="AG57" s="569"/>
      <c r="AH57" s="570"/>
      <c r="AI57" s="568">
        <f t="shared" si="13"/>
        <v>18238095.238095205</v>
      </c>
      <c r="AJ57" s="569"/>
      <c r="AK57" s="569"/>
      <c r="AL57" s="569"/>
      <c r="AM57" s="574"/>
      <c r="AN57" s="612">
        <f t="shared" si="0"/>
        <v>1.1000000000000001</v>
      </c>
      <c r="AO57" s="613"/>
      <c r="AP57" s="614"/>
      <c r="AQ57" s="51"/>
      <c r="AR57" s="51"/>
      <c r="AS57" s="51"/>
      <c r="AT57" s="469"/>
      <c r="AU57" s="469"/>
      <c r="AV57" s="469"/>
      <c r="AW57" s="469"/>
      <c r="AX57" s="27"/>
      <c r="AY57" s="27">
        <f t="shared" si="1"/>
        <v>0</v>
      </c>
      <c r="AZ57" s="27">
        <f t="shared" si="14"/>
        <v>0</v>
      </c>
      <c r="BA57" s="27">
        <f t="shared" si="15"/>
        <v>0</v>
      </c>
      <c r="BB57" s="27">
        <f t="shared" si="2"/>
        <v>0</v>
      </c>
      <c r="BC57" s="27">
        <f t="shared" si="3"/>
        <v>0</v>
      </c>
      <c r="BD57" s="27">
        <f t="shared" si="4"/>
        <v>47619.047619047618</v>
      </c>
      <c r="BE57" s="27">
        <f t="shared" si="5"/>
        <v>16761.904761904731</v>
      </c>
      <c r="BF57" s="27">
        <f t="shared" si="6"/>
        <v>0</v>
      </c>
      <c r="BG57" s="27"/>
      <c r="BH57" s="27"/>
      <c r="BI57" s="72">
        <f t="shared" ref="BI57:BL57" si="27">BI51</f>
        <v>1.1000000000000001</v>
      </c>
      <c r="BJ57" s="72">
        <f t="shared" si="27"/>
        <v>0.75</v>
      </c>
      <c r="BK57" s="72">
        <f t="shared" si="27"/>
        <v>1.1000000000000001</v>
      </c>
      <c r="BL57" s="72">
        <f t="shared" si="27"/>
        <v>1.02</v>
      </c>
      <c r="BM57" s="73">
        <f>BM51</f>
        <v>0.77</v>
      </c>
      <c r="BN57" s="61"/>
      <c r="BO57" s="61" t="str">
        <f t="shared" si="16"/>
        <v xml:space="preserve"> </v>
      </c>
      <c r="BP57" s="62" t="str">
        <f t="shared" si="7"/>
        <v xml:space="preserve"> </v>
      </c>
      <c r="BQ57" s="62" t="e">
        <f t="shared" si="8"/>
        <v>#VALUE!</v>
      </c>
      <c r="BR57" s="63">
        <f t="shared" si="9"/>
        <v>1.1000000000000001</v>
      </c>
      <c r="BS57" s="64">
        <f t="shared" si="17"/>
        <v>1.1000000000000001</v>
      </c>
      <c r="BT57" s="60">
        <f t="shared" si="10"/>
        <v>64380.952380952353</v>
      </c>
      <c r="BU57" s="33"/>
    </row>
    <row r="58" spans="2:73" s="22" customFormat="1" ht="13.5" x14ac:dyDescent="0.15">
      <c r="B58" s="563"/>
      <c r="C58" s="535">
        <v>38</v>
      </c>
      <c r="D58" s="536"/>
      <c r="E58" s="537">
        <f t="shared" si="18"/>
        <v>64337.301587301554</v>
      </c>
      <c r="F58" s="486"/>
      <c r="G58" s="486"/>
      <c r="H58" s="538"/>
      <c r="I58" s="485">
        <f t="shared" si="11"/>
        <v>47619.047619047618</v>
      </c>
      <c r="J58" s="486"/>
      <c r="K58" s="486"/>
      <c r="L58" s="538"/>
      <c r="M58" s="485">
        <f t="shared" si="19"/>
        <v>16718.253968253939</v>
      </c>
      <c r="N58" s="486"/>
      <c r="O58" s="486"/>
      <c r="P58" s="538"/>
      <c r="Q58" s="136">
        <f t="shared" si="12"/>
        <v>18190476.190476157</v>
      </c>
      <c r="R58" s="485"/>
      <c r="S58" s="486"/>
      <c r="T58" s="486"/>
      <c r="U58" s="538"/>
      <c r="V58" s="485"/>
      <c r="W58" s="530"/>
      <c r="X58" s="530"/>
      <c r="Y58" s="531"/>
      <c r="Z58" s="485"/>
      <c r="AA58" s="530"/>
      <c r="AB58" s="530"/>
      <c r="AC58" s="531"/>
      <c r="AD58" s="135">
        <f t="shared" si="21"/>
        <v>0</v>
      </c>
      <c r="AE58" s="532">
        <f t="shared" si="20"/>
        <v>665980.15873015812</v>
      </c>
      <c r="AF58" s="533"/>
      <c r="AG58" s="533"/>
      <c r="AH58" s="534"/>
      <c r="AI58" s="485">
        <f t="shared" si="13"/>
        <v>18190476.190476157</v>
      </c>
      <c r="AJ58" s="486"/>
      <c r="AK58" s="486"/>
      <c r="AL58" s="486"/>
      <c r="AM58" s="487"/>
      <c r="AN58" s="527">
        <f t="shared" si="0"/>
        <v>1.1000000000000001</v>
      </c>
      <c r="AO58" s="528"/>
      <c r="AP58" s="529"/>
      <c r="AQ58" s="26"/>
      <c r="AR58" s="26"/>
      <c r="AS58" s="26"/>
      <c r="AT58" s="469"/>
      <c r="AU58" s="469"/>
      <c r="AV58" s="469"/>
      <c r="AW58" s="469"/>
      <c r="AX58" s="27"/>
      <c r="AY58" s="27">
        <f t="shared" si="1"/>
        <v>0</v>
      </c>
      <c r="AZ58" s="27">
        <f t="shared" si="14"/>
        <v>0</v>
      </c>
      <c r="BA58" s="27">
        <f t="shared" si="15"/>
        <v>0</v>
      </c>
      <c r="BB58" s="27">
        <f t="shared" si="2"/>
        <v>0</v>
      </c>
      <c r="BC58" s="27">
        <f t="shared" si="3"/>
        <v>0</v>
      </c>
      <c r="BD58" s="27">
        <f t="shared" si="4"/>
        <v>47619.047619047618</v>
      </c>
      <c r="BE58" s="27">
        <f t="shared" si="5"/>
        <v>16718.253968253939</v>
      </c>
      <c r="BF58" s="27">
        <f t="shared" si="6"/>
        <v>0</v>
      </c>
      <c r="BG58" s="27"/>
      <c r="BH58" s="27"/>
      <c r="BI58" s="65">
        <f>BI57</f>
        <v>1.1000000000000001</v>
      </c>
      <c r="BJ58" s="66">
        <f>BJ57</f>
        <v>0.75</v>
      </c>
      <c r="BK58" s="59">
        <f>BK57</f>
        <v>1.1000000000000001</v>
      </c>
      <c r="BL58" s="66">
        <f>BL57</f>
        <v>1.02</v>
      </c>
      <c r="BM58" s="67">
        <f>BM57</f>
        <v>0.77</v>
      </c>
      <c r="BN58" s="61"/>
      <c r="BO58" s="61" t="str">
        <f t="shared" si="16"/>
        <v xml:space="preserve"> </v>
      </c>
      <c r="BP58" s="62" t="str">
        <f t="shared" si="7"/>
        <v xml:space="preserve"> </v>
      </c>
      <c r="BQ58" s="62" t="e">
        <f t="shared" si="8"/>
        <v>#VALUE!</v>
      </c>
      <c r="BR58" s="63">
        <f t="shared" si="9"/>
        <v>1.1000000000000001</v>
      </c>
      <c r="BS58" s="64">
        <f t="shared" si="17"/>
        <v>1.1000000000000001</v>
      </c>
      <c r="BT58" s="60">
        <f t="shared" si="10"/>
        <v>64337.301587301554</v>
      </c>
      <c r="BU58" s="33"/>
    </row>
    <row r="59" spans="2:73" s="22" customFormat="1" ht="13.5" x14ac:dyDescent="0.15">
      <c r="B59" s="563"/>
      <c r="C59" s="535">
        <v>39</v>
      </c>
      <c r="D59" s="536"/>
      <c r="E59" s="537">
        <f t="shared" si="18"/>
        <v>64293.650793650762</v>
      </c>
      <c r="F59" s="486"/>
      <c r="G59" s="486"/>
      <c r="H59" s="538"/>
      <c r="I59" s="485">
        <f t="shared" si="11"/>
        <v>47619.047619047618</v>
      </c>
      <c r="J59" s="486"/>
      <c r="K59" s="486"/>
      <c r="L59" s="538"/>
      <c r="M59" s="485">
        <f t="shared" si="19"/>
        <v>16674.603174603144</v>
      </c>
      <c r="N59" s="486"/>
      <c r="O59" s="486"/>
      <c r="P59" s="538"/>
      <c r="Q59" s="136">
        <f t="shared" si="12"/>
        <v>18142857.142857108</v>
      </c>
      <c r="R59" s="485"/>
      <c r="S59" s="486"/>
      <c r="T59" s="486"/>
      <c r="U59" s="538"/>
      <c r="V59" s="485"/>
      <c r="W59" s="530"/>
      <c r="X59" s="530"/>
      <c r="Y59" s="531"/>
      <c r="Z59" s="485"/>
      <c r="AA59" s="530"/>
      <c r="AB59" s="530"/>
      <c r="AC59" s="531"/>
      <c r="AD59" s="135">
        <f t="shared" si="21"/>
        <v>0</v>
      </c>
      <c r="AE59" s="532">
        <f t="shared" si="20"/>
        <v>682654.76190476131</v>
      </c>
      <c r="AF59" s="533"/>
      <c r="AG59" s="533"/>
      <c r="AH59" s="534"/>
      <c r="AI59" s="485">
        <f t="shared" si="13"/>
        <v>18142857.142857108</v>
      </c>
      <c r="AJ59" s="486"/>
      <c r="AK59" s="486"/>
      <c r="AL59" s="486"/>
      <c r="AM59" s="487"/>
      <c r="AN59" s="527">
        <f t="shared" si="0"/>
        <v>1.1000000000000001</v>
      </c>
      <c r="AO59" s="528"/>
      <c r="AP59" s="529"/>
      <c r="AQ59" s="26"/>
      <c r="AR59" s="26"/>
      <c r="AS59" s="26"/>
      <c r="AT59" s="469"/>
      <c r="AU59" s="469"/>
      <c r="AV59" s="469"/>
      <c r="AW59" s="469"/>
      <c r="AX59" s="27"/>
      <c r="AY59" s="27">
        <f t="shared" si="1"/>
        <v>0</v>
      </c>
      <c r="AZ59" s="27">
        <f t="shared" si="14"/>
        <v>0</v>
      </c>
      <c r="BA59" s="27">
        <f t="shared" si="15"/>
        <v>0</v>
      </c>
      <c r="BB59" s="27">
        <f t="shared" si="2"/>
        <v>0</v>
      </c>
      <c r="BC59" s="27">
        <f t="shared" si="3"/>
        <v>0</v>
      </c>
      <c r="BD59" s="27">
        <f t="shared" si="4"/>
        <v>47619.047619047618</v>
      </c>
      <c r="BE59" s="27">
        <f t="shared" si="5"/>
        <v>16674.603174603144</v>
      </c>
      <c r="BF59" s="27">
        <f t="shared" si="6"/>
        <v>0</v>
      </c>
      <c r="BG59" s="27"/>
      <c r="BH59" s="27"/>
      <c r="BI59" s="65">
        <f>BI57</f>
        <v>1.1000000000000001</v>
      </c>
      <c r="BJ59" s="66">
        <f>BJ57</f>
        <v>0.75</v>
      </c>
      <c r="BK59" s="59">
        <f>BK57</f>
        <v>1.1000000000000001</v>
      </c>
      <c r="BL59" s="66">
        <f>BL57</f>
        <v>1.02</v>
      </c>
      <c r="BM59" s="67">
        <f>BM57</f>
        <v>0.77</v>
      </c>
      <c r="BN59" s="61"/>
      <c r="BO59" s="61" t="str">
        <f t="shared" si="16"/>
        <v xml:space="preserve"> </v>
      </c>
      <c r="BP59" s="62" t="str">
        <f t="shared" si="7"/>
        <v xml:space="preserve"> </v>
      </c>
      <c r="BQ59" s="62" t="e">
        <f t="shared" si="8"/>
        <v>#VALUE!</v>
      </c>
      <c r="BR59" s="63">
        <f t="shared" si="9"/>
        <v>1.1000000000000001</v>
      </c>
      <c r="BS59" s="64">
        <f t="shared" si="17"/>
        <v>1.1000000000000001</v>
      </c>
      <c r="BT59" s="60">
        <f t="shared" si="10"/>
        <v>64293.650793650762</v>
      </c>
      <c r="BU59" s="33"/>
    </row>
    <row r="60" spans="2:73" s="22" customFormat="1" ht="13.5" x14ac:dyDescent="0.15">
      <c r="B60" s="563"/>
      <c r="C60" s="535">
        <v>40</v>
      </c>
      <c r="D60" s="536"/>
      <c r="E60" s="537">
        <f t="shared" si="18"/>
        <v>64249.999999999971</v>
      </c>
      <c r="F60" s="486"/>
      <c r="G60" s="486"/>
      <c r="H60" s="538"/>
      <c r="I60" s="485">
        <f t="shared" si="11"/>
        <v>47619.047619047618</v>
      </c>
      <c r="J60" s="486"/>
      <c r="K60" s="486"/>
      <c r="L60" s="538"/>
      <c r="M60" s="485">
        <f t="shared" si="19"/>
        <v>16630.952380952349</v>
      </c>
      <c r="N60" s="486"/>
      <c r="O60" s="486"/>
      <c r="P60" s="538"/>
      <c r="Q60" s="136">
        <f t="shared" si="12"/>
        <v>18095238.09523806</v>
      </c>
      <c r="R60" s="485"/>
      <c r="S60" s="486"/>
      <c r="T60" s="486"/>
      <c r="U60" s="538"/>
      <c r="V60" s="485"/>
      <c r="W60" s="530"/>
      <c r="X60" s="530"/>
      <c r="Y60" s="531"/>
      <c r="Z60" s="485"/>
      <c r="AA60" s="530"/>
      <c r="AB60" s="530"/>
      <c r="AC60" s="531"/>
      <c r="AD60" s="135">
        <f t="shared" si="21"/>
        <v>0</v>
      </c>
      <c r="AE60" s="532">
        <f t="shared" si="20"/>
        <v>699285.71428571362</v>
      </c>
      <c r="AF60" s="533"/>
      <c r="AG60" s="533"/>
      <c r="AH60" s="534"/>
      <c r="AI60" s="485">
        <f t="shared" si="13"/>
        <v>18095238.09523806</v>
      </c>
      <c r="AJ60" s="486"/>
      <c r="AK60" s="486"/>
      <c r="AL60" s="486"/>
      <c r="AM60" s="487"/>
      <c r="AN60" s="527">
        <f t="shared" si="0"/>
        <v>1.1000000000000001</v>
      </c>
      <c r="AO60" s="528"/>
      <c r="AP60" s="529"/>
      <c r="AQ60" s="26"/>
      <c r="AR60" s="26"/>
      <c r="AS60" s="26"/>
      <c r="AT60" s="469"/>
      <c r="AU60" s="469"/>
      <c r="AV60" s="469"/>
      <c r="AW60" s="469"/>
      <c r="AX60" s="27"/>
      <c r="AY60" s="27">
        <f t="shared" si="1"/>
        <v>0</v>
      </c>
      <c r="AZ60" s="27">
        <f t="shared" si="14"/>
        <v>0</v>
      </c>
      <c r="BA60" s="27">
        <f t="shared" si="15"/>
        <v>0</v>
      </c>
      <c r="BB60" s="27">
        <f t="shared" si="2"/>
        <v>0</v>
      </c>
      <c r="BC60" s="27">
        <f t="shared" si="3"/>
        <v>0</v>
      </c>
      <c r="BD60" s="27">
        <f t="shared" si="4"/>
        <v>47619.047619047618</v>
      </c>
      <c r="BE60" s="27">
        <f t="shared" si="5"/>
        <v>16630.952380952349</v>
      </c>
      <c r="BF60" s="27">
        <f t="shared" si="6"/>
        <v>0</v>
      </c>
      <c r="BG60" s="27"/>
      <c r="BH60" s="27"/>
      <c r="BI60" s="65">
        <f>BI57</f>
        <v>1.1000000000000001</v>
      </c>
      <c r="BJ60" s="66">
        <f>BJ57</f>
        <v>0.75</v>
      </c>
      <c r="BK60" s="59">
        <f>BK57</f>
        <v>1.1000000000000001</v>
      </c>
      <c r="BL60" s="66">
        <f>BL57</f>
        <v>1.02</v>
      </c>
      <c r="BM60" s="67">
        <f>BM57</f>
        <v>0.77</v>
      </c>
      <c r="BN60" s="61"/>
      <c r="BO60" s="61" t="str">
        <f t="shared" si="16"/>
        <v xml:space="preserve"> </v>
      </c>
      <c r="BP60" s="62" t="str">
        <f t="shared" si="7"/>
        <v xml:space="preserve"> </v>
      </c>
      <c r="BQ60" s="62" t="e">
        <f t="shared" si="8"/>
        <v>#VALUE!</v>
      </c>
      <c r="BR60" s="63">
        <f t="shared" si="9"/>
        <v>1.1000000000000001</v>
      </c>
      <c r="BS60" s="64">
        <f t="shared" si="17"/>
        <v>1.1000000000000001</v>
      </c>
      <c r="BT60" s="60">
        <f t="shared" si="10"/>
        <v>64249.999999999971</v>
      </c>
      <c r="BU60" s="33"/>
    </row>
    <row r="61" spans="2:73" s="22" customFormat="1" ht="13.5" x14ac:dyDescent="0.15">
      <c r="B61" s="563"/>
      <c r="C61" s="535">
        <v>41</v>
      </c>
      <c r="D61" s="536"/>
      <c r="E61" s="537">
        <f t="shared" si="18"/>
        <v>64206.349206349172</v>
      </c>
      <c r="F61" s="486"/>
      <c r="G61" s="486"/>
      <c r="H61" s="538"/>
      <c r="I61" s="485">
        <f t="shared" si="11"/>
        <v>47619.047619047618</v>
      </c>
      <c r="J61" s="486"/>
      <c r="K61" s="486"/>
      <c r="L61" s="538"/>
      <c r="M61" s="485">
        <f t="shared" si="19"/>
        <v>16587.301587301554</v>
      </c>
      <c r="N61" s="486"/>
      <c r="O61" s="486"/>
      <c r="P61" s="538"/>
      <c r="Q61" s="136">
        <f t="shared" si="12"/>
        <v>18047619.047619011</v>
      </c>
      <c r="R61" s="485"/>
      <c r="S61" s="486"/>
      <c r="T61" s="486"/>
      <c r="U61" s="538"/>
      <c r="V61" s="485"/>
      <c r="W61" s="530"/>
      <c r="X61" s="530"/>
      <c r="Y61" s="531"/>
      <c r="Z61" s="485"/>
      <c r="AA61" s="530"/>
      <c r="AB61" s="530"/>
      <c r="AC61" s="531"/>
      <c r="AD61" s="135">
        <f t="shared" si="21"/>
        <v>0</v>
      </c>
      <c r="AE61" s="532">
        <f t="shared" si="20"/>
        <v>715873.01587301516</v>
      </c>
      <c r="AF61" s="533"/>
      <c r="AG61" s="533"/>
      <c r="AH61" s="534"/>
      <c r="AI61" s="485">
        <f t="shared" si="13"/>
        <v>18047619.047619011</v>
      </c>
      <c r="AJ61" s="486"/>
      <c r="AK61" s="486"/>
      <c r="AL61" s="486"/>
      <c r="AM61" s="487"/>
      <c r="AN61" s="527">
        <f t="shared" si="0"/>
        <v>1.1000000000000001</v>
      </c>
      <c r="AO61" s="528"/>
      <c r="AP61" s="529"/>
      <c r="AQ61" s="26"/>
      <c r="AR61" s="26"/>
      <c r="AS61" s="26"/>
      <c r="AT61" s="469"/>
      <c r="AU61" s="469"/>
      <c r="AV61" s="469"/>
      <c r="AW61" s="469"/>
      <c r="AX61" s="27"/>
      <c r="AY61" s="27">
        <f t="shared" si="1"/>
        <v>0</v>
      </c>
      <c r="AZ61" s="27">
        <f t="shared" si="14"/>
        <v>0</v>
      </c>
      <c r="BA61" s="27">
        <f t="shared" si="15"/>
        <v>0</v>
      </c>
      <c r="BB61" s="27">
        <f t="shared" si="2"/>
        <v>0</v>
      </c>
      <c r="BC61" s="27">
        <f t="shared" si="3"/>
        <v>0</v>
      </c>
      <c r="BD61" s="27">
        <f t="shared" si="4"/>
        <v>47619.047619047618</v>
      </c>
      <c r="BE61" s="27">
        <f t="shared" si="5"/>
        <v>16587.301587301554</v>
      </c>
      <c r="BF61" s="27">
        <f t="shared" si="6"/>
        <v>0</v>
      </c>
      <c r="BG61" s="27"/>
      <c r="BH61" s="27"/>
      <c r="BI61" s="65">
        <f>BI57</f>
        <v>1.1000000000000001</v>
      </c>
      <c r="BJ61" s="66">
        <f>BJ57</f>
        <v>0.75</v>
      </c>
      <c r="BK61" s="59">
        <f>BK57</f>
        <v>1.1000000000000001</v>
      </c>
      <c r="BL61" s="66">
        <f>BL57</f>
        <v>1.02</v>
      </c>
      <c r="BM61" s="67">
        <f>BM57</f>
        <v>0.77</v>
      </c>
      <c r="BN61" s="61"/>
      <c r="BO61" s="61" t="str">
        <f t="shared" si="16"/>
        <v xml:space="preserve"> </v>
      </c>
      <c r="BP61" s="62" t="str">
        <f t="shared" si="7"/>
        <v xml:space="preserve"> </v>
      </c>
      <c r="BQ61" s="62" t="e">
        <f t="shared" si="8"/>
        <v>#VALUE!</v>
      </c>
      <c r="BR61" s="63">
        <f t="shared" si="9"/>
        <v>1.1000000000000001</v>
      </c>
      <c r="BS61" s="64">
        <f t="shared" si="17"/>
        <v>1.1000000000000001</v>
      </c>
      <c r="BT61" s="60">
        <f t="shared" si="10"/>
        <v>64206.349206349172</v>
      </c>
      <c r="BU61" s="33"/>
    </row>
    <row r="62" spans="2:73" s="22" customFormat="1" ht="13.5" x14ac:dyDescent="0.15">
      <c r="B62" s="563"/>
      <c r="C62" s="535">
        <v>42</v>
      </c>
      <c r="D62" s="536"/>
      <c r="E62" s="537">
        <f t="shared" si="18"/>
        <v>64162.698412698381</v>
      </c>
      <c r="F62" s="486"/>
      <c r="G62" s="486"/>
      <c r="H62" s="538"/>
      <c r="I62" s="485">
        <f t="shared" si="11"/>
        <v>47619.047619047618</v>
      </c>
      <c r="J62" s="486"/>
      <c r="K62" s="486"/>
      <c r="L62" s="538"/>
      <c r="M62" s="485">
        <f t="shared" si="19"/>
        <v>16543.650793650762</v>
      </c>
      <c r="N62" s="486"/>
      <c r="O62" s="486"/>
      <c r="P62" s="538"/>
      <c r="Q62" s="136">
        <f t="shared" si="12"/>
        <v>17999999.999999963</v>
      </c>
      <c r="R62" s="485">
        <f>V62+Z62</f>
        <v>0</v>
      </c>
      <c r="S62" s="486"/>
      <c r="T62" s="486"/>
      <c r="U62" s="538"/>
      <c r="V62" s="485">
        <f>IF(7&gt;$I$5*2,0,$I$6/$I$5/2)</f>
        <v>0</v>
      </c>
      <c r="W62" s="530"/>
      <c r="X62" s="530"/>
      <c r="Y62" s="531"/>
      <c r="Z62" s="485">
        <f>IF(AD56&gt;0,AD56*AN62/100/2,0)</f>
        <v>0</v>
      </c>
      <c r="AA62" s="530"/>
      <c r="AB62" s="530"/>
      <c r="AC62" s="531"/>
      <c r="AD62" s="135">
        <f t="shared" si="21"/>
        <v>0</v>
      </c>
      <c r="AE62" s="532">
        <f t="shared" si="20"/>
        <v>732416.66666666593</v>
      </c>
      <c r="AF62" s="533"/>
      <c r="AG62" s="533"/>
      <c r="AH62" s="534"/>
      <c r="AI62" s="485">
        <f t="shared" si="13"/>
        <v>17999999.999999963</v>
      </c>
      <c r="AJ62" s="486"/>
      <c r="AK62" s="486"/>
      <c r="AL62" s="486"/>
      <c r="AM62" s="487"/>
      <c r="AN62" s="527">
        <f t="shared" si="0"/>
        <v>1.1000000000000001</v>
      </c>
      <c r="AO62" s="528"/>
      <c r="AP62" s="529"/>
      <c r="AQ62" s="26"/>
      <c r="AR62" s="26"/>
      <c r="AS62" s="26"/>
      <c r="AT62" s="469"/>
      <c r="AU62" s="469"/>
      <c r="AV62" s="469"/>
      <c r="AW62" s="469"/>
      <c r="AX62" s="27"/>
      <c r="AY62" s="27">
        <f t="shared" si="1"/>
        <v>0</v>
      </c>
      <c r="AZ62" s="27">
        <f t="shared" si="14"/>
        <v>0</v>
      </c>
      <c r="BA62" s="27">
        <f t="shared" si="15"/>
        <v>0</v>
      </c>
      <c r="BB62" s="27">
        <f t="shared" si="2"/>
        <v>0</v>
      </c>
      <c r="BC62" s="27">
        <f t="shared" si="3"/>
        <v>0</v>
      </c>
      <c r="BD62" s="27">
        <f t="shared" si="4"/>
        <v>47619.047619047618</v>
      </c>
      <c r="BE62" s="27">
        <f t="shared" si="5"/>
        <v>16543.650793650762</v>
      </c>
      <c r="BF62" s="27">
        <f t="shared" si="6"/>
        <v>0</v>
      </c>
      <c r="BG62" s="27"/>
      <c r="BH62" s="27"/>
      <c r="BI62" s="65">
        <f>BI57</f>
        <v>1.1000000000000001</v>
      </c>
      <c r="BJ62" s="66">
        <f>BJ57</f>
        <v>0.75</v>
      </c>
      <c r="BK62" s="59">
        <f>BK57</f>
        <v>1.1000000000000001</v>
      </c>
      <c r="BL62" s="66">
        <f>BL57</f>
        <v>1.02</v>
      </c>
      <c r="BM62" s="67">
        <f>BM57</f>
        <v>0.77</v>
      </c>
      <c r="BN62" s="61"/>
      <c r="BO62" s="61" t="str">
        <f t="shared" si="16"/>
        <v xml:space="preserve"> </v>
      </c>
      <c r="BP62" s="62" t="str">
        <f t="shared" si="7"/>
        <v xml:space="preserve"> </v>
      </c>
      <c r="BQ62" s="62" t="e">
        <f t="shared" si="8"/>
        <v>#VALUE!</v>
      </c>
      <c r="BR62" s="63">
        <f t="shared" si="9"/>
        <v>1.1000000000000001</v>
      </c>
      <c r="BS62" s="64">
        <f t="shared" si="17"/>
        <v>1.1000000000000001</v>
      </c>
      <c r="BT62" s="60">
        <f t="shared" si="10"/>
        <v>64162.698412698381</v>
      </c>
      <c r="BU62" s="33"/>
    </row>
    <row r="63" spans="2:73" s="22" customFormat="1" ht="13.5" x14ac:dyDescent="0.15">
      <c r="B63" s="563"/>
      <c r="C63" s="535">
        <v>43</v>
      </c>
      <c r="D63" s="536"/>
      <c r="E63" s="537">
        <f t="shared" si="18"/>
        <v>64119.047619047589</v>
      </c>
      <c r="F63" s="486"/>
      <c r="G63" s="486"/>
      <c r="H63" s="538"/>
      <c r="I63" s="485">
        <f t="shared" si="11"/>
        <v>47619.047619047618</v>
      </c>
      <c r="J63" s="486"/>
      <c r="K63" s="486"/>
      <c r="L63" s="538"/>
      <c r="M63" s="485">
        <f t="shared" si="19"/>
        <v>16499.999999999967</v>
      </c>
      <c r="N63" s="486"/>
      <c r="O63" s="486"/>
      <c r="P63" s="538"/>
      <c r="Q63" s="136">
        <f t="shared" si="12"/>
        <v>17952380.952380914</v>
      </c>
      <c r="R63" s="485"/>
      <c r="S63" s="486"/>
      <c r="T63" s="486"/>
      <c r="U63" s="538"/>
      <c r="V63" s="485"/>
      <c r="W63" s="530"/>
      <c r="X63" s="530"/>
      <c r="Y63" s="531"/>
      <c r="Z63" s="485"/>
      <c r="AA63" s="530"/>
      <c r="AB63" s="530"/>
      <c r="AC63" s="531"/>
      <c r="AD63" s="135">
        <f t="shared" si="21"/>
        <v>0</v>
      </c>
      <c r="AE63" s="532">
        <f t="shared" si="20"/>
        <v>748916.66666666593</v>
      </c>
      <c r="AF63" s="533"/>
      <c r="AG63" s="533"/>
      <c r="AH63" s="534"/>
      <c r="AI63" s="485">
        <f t="shared" si="13"/>
        <v>17952380.952380914</v>
      </c>
      <c r="AJ63" s="486"/>
      <c r="AK63" s="486"/>
      <c r="AL63" s="486"/>
      <c r="AM63" s="487"/>
      <c r="AN63" s="527">
        <f t="shared" si="0"/>
        <v>1.1000000000000001</v>
      </c>
      <c r="AO63" s="528"/>
      <c r="AP63" s="529"/>
      <c r="AQ63" s="26"/>
      <c r="AR63" s="26"/>
      <c r="AS63" s="26"/>
      <c r="AT63" s="469"/>
      <c r="AU63" s="469"/>
      <c r="AV63" s="469"/>
      <c r="AW63" s="469"/>
      <c r="AX63" s="27"/>
      <c r="AY63" s="27">
        <f t="shared" si="1"/>
        <v>0</v>
      </c>
      <c r="AZ63" s="27">
        <f t="shared" si="14"/>
        <v>0</v>
      </c>
      <c r="BA63" s="27">
        <f t="shared" si="15"/>
        <v>0</v>
      </c>
      <c r="BB63" s="27">
        <f t="shared" si="2"/>
        <v>0</v>
      </c>
      <c r="BC63" s="27">
        <f t="shared" si="3"/>
        <v>0</v>
      </c>
      <c r="BD63" s="27">
        <f t="shared" si="4"/>
        <v>47619.047619047618</v>
      </c>
      <c r="BE63" s="27">
        <f t="shared" si="5"/>
        <v>16499.999999999967</v>
      </c>
      <c r="BF63" s="27">
        <f t="shared" si="6"/>
        <v>0</v>
      </c>
      <c r="BG63" s="27"/>
      <c r="BH63" s="27"/>
      <c r="BI63" s="72">
        <f t="shared" ref="BI63:BL63" si="28">BI57</f>
        <v>1.1000000000000001</v>
      </c>
      <c r="BJ63" s="72">
        <f t="shared" si="28"/>
        <v>0.75</v>
      </c>
      <c r="BK63" s="72">
        <f t="shared" si="28"/>
        <v>1.1000000000000001</v>
      </c>
      <c r="BL63" s="72">
        <f t="shared" si="28"/>
        <v>1.02</v>
      </c>
      <c r="BM63" s="73">
        <f>BM57</f>
        <v>0.77</v>
      </c>
      <c r="BN63" s="61"/>
      <c r="BO63" s="61" t="str">
        <f t="shared" si="16"/>
        <v xml:space="preserve"> </v>
      </c>
      <c r="BP63" s="62" t="str">
        <f t="shared" si="7"/>
        <v xml:space="preserve"> </v>
      </c>
      <c r="BQ63" s="62" t="e">
        <f t="shared" si="8"/>
        <v>#VALUE!</v>
      </c>
      <c r="BR63" s="63">
        <f t="shared" si="9"/>
        <v>1.1000000000000001</v>
      </c>
      <c r="BS63" s="64">
        <f t="shared" si="17"/>
        <v>1.1000000000000001</v>
      </c>
      <c r="BT63" s="60">
        <f t="shared" si="10"/>
        <v>64119.047619047589</v>
      </c>
      <c r="BU63" s="33"/>
    </row>
    <row r="64" spans="2:73" s="22" customFormat="1" ht="13.5" x14ac:dyDescent="0.15">
      <c r="B64" s="563"/>
      <c r="C64" s="535">
        <v>44</v>
      </c>
      <c r="D64" s="536"/>
      <c r="E64" s="537">
        <f t="shared" si="18"/>
        <v>64075.396825396791</v>
      </c>
      <c r="F64" s="486"/>
      <c r="G64" s="486"/>
      <c r="H64" s="538"/>
      <c r="I64" s="485">
        <f t="shared" si="11"/>
        <v>47619.047619047618</v>
      </c>
      <c r="J64" s="486"/>
      <c r="K64" s="486"/>
      <c r="L64" s="538"/>
      <c r="M64" s="485">
        <f t="shared" si="19"/>
        <v>16456.349206349172</v>
      </c>
      <c r="N64" s="486"/>
      <c r="O64" s="486"/>
      <c r="P64" s="538"/>
      <c r="Q64" s="136">
        <f t="shared" si="12"/>
        <v>17904761.904761866</v>
      </c>
      <c r="R64" s="485"/>
      <c r="S64" s="486"/>
      <c r="T64" s="486"/>
      <c r="U64" s="538"/>
      <c r="V64" s="485"/>
      <c r="W64" s="530"/>
      <c r="X64" s="530"/>
      <c r="Y64" s="531"/>
      <c r="Z64" s="485"/>
      <c r="AA64" s="530"/>
      <c r="AB64" s="530"/>
      <c r="AC64" s="531"/>
      <c r="AD64" s="135">
        <f t="shared" si="21"/>
        <v>0</v>
      </c>
      <c r="AE64" s="532">
        <f t="shared" si="20"/>
        <v>765373.01587301516</v>
      </c>
      <c r="AF64" s="533"/>
      <c r="AG64" s="533"/>
      <c r="AH64" s="534"/>
      <c r="AI64" s="485">
        <f t="shared" si="13"/>
        <v>17904761.904761866</v>
      </c>
      <c r="AJ64" s="486"/>
      <c r="AK64" s="486"/>
      <c r="AL64" s="486"/>
      <c r="AM64" s="487"/>
      <c r="AN64" s="527">
        <f t="shared" si="0"/>
        <v>1.1000000000000001</v>
      </c>
      <c r="AO64" s="528"/>
      <c r="AP64" s="529"/>
      <c r="AQ64" s="26"/>
      <c r="AR64" s="26"/>
      <c r="AS64" s="26"/>
      <c r="AT64" s="469"/>
      <c r="AU64" s="469"/>
      <c r="AV64" s="469"/>
      <c r="AW64" s="469"/>
      <c r="AX64" s="27"/>
      <c r="AY64" s="27">
        <f t="shared" si="1"/>
        <v>0</v>
      </c>
      <c r="AZ64" s="27">
        <f t="shared" si="14"/>
        <v>0</v>
      </c>
      <c r="BA64" s="27">
        <f t="shared" si="15"/>
        <v>0</v>
      </c>
      <c r="BB64" s="27">
        <f t="shared" si="2"/>
        <v>0</v>
      </c>
      <c r="BC64" s="27">
        <f t="shared" si="3"/>
        <v>0</v>
      </c>
      <c r="BD64" s="27">
        <f t="shared" si="4"/>
        <v>47619.047619047618</v>
      </c>
      <c r="BE64" s="27">
        <f t="shared" si="5"/>
        <v>16456.349206349172</v>
      </c>
      <c r="BF64" s="27">
        <f t="shared" si="6"/>
        <v>0</v>
      </c>
      <c r="BG64" s="27"/>
      <c r="BH64" s="27"/>
      <c r="BI64" s="65">
        <f>BI63</f>
        <v>1.1000000000000001</v>
      </c>
      <c r="BJ64" s="66">
        <f>BJ63</f>
        <v>0.75</v>
      </c>
      <c r="BK64" s="59">
        <f>BK63</f>
        <v>1.1000000000000001</v>
      </c>
      <c r="BL64" s="66">
        <f>BL63</f>
        <v>1.02</v>
      </c>
      <c r="BM64" s="67">
        <f>BM63</f>
        <v>0.77</v>
      </c>
      <c r="BN64" s="61"/>
      <c r="BO64" s="61" t="str">
        <f t="shared" si="16"/>
        <v xml:space="preserve"> </v>
      </c>
      <c r="BP64" s="62" t="str">
        <f t="shared" si="7"/>
        <v xml:space="preserve"> </v>
      </c>
      <c r="BQ64" s="62" t="e">
        <f t="shared" si="8"/>
        <v>#VALUE!</v>
      </c>
      <c r="BR64" s="63">
        <f t="shared" si="9"/>
        <v>1.1000000000000001</v>
      </c>
      <c r="BS64" s="64">
        <f t="shared" si="17"/>
        <v>1.1000000000000001</v>
      </c>
      <c r="BT64" s="60">
        <f t="shared" si="10"/>
        <v>64075.396825396791</v>
      </c>
      <c r="BU64" s="33"/>
    </row>
    <row r="65" spans="2:73" s="22" customFormat="1" ht="13.5" x14ac:dyDescent="0.15">
      <c r="B65" s="563"/>
      <c r="C65" s="535">
        <v>45</v>
      </c>
      <c r="D65" s="536"/>
      <c r="E65" s="537">
        <f t="shared" si="18"/>
        <v>64031.746031745992</v>
      </c>
      <c r="F65" s="486"/>
      <c r="G65" s="486"/>
      <c r="H65" s="538"/>
      <c r="I65" s="485">
        <f t="shared" si="11"/>
        <v>47619.047619047618</v>
      </c>
      <c r="J65" s="486"/>
      <c r="K65" s="486"/>
      <c r="L65" s="538"/>
      <c r="M65" s="485">
        <f t="shared" si="19"/>
        <v>16412.698412698377</v>
      </c>
      <c r="N65" s="486"/>
      <c r="O65" s="486"/>
      <c r="P65" s="538"/>
      <c r="Q65" s="136">
        <f t="shared" si="12"/>
        <v>17857142.857142817</v>
      </c>
      <c r="R65" s="485"/>
      <c r="S65" s="486"/>
      <c r="T65" s="486"/>
      <c r="U65" s="538"/>
      <c r="V65" s="485"/>
      <c r="W65" s="530"/>
      <c r="X65" s="530"/>
      <c r="Y65" s="531"/>
      <c r="Z65" s="485"/>
      <c r="AA65" s="530"/>
      <c r="AB65" s="530"/>
      <c r="AC65" s="531"/>
      <c r="AD65" s="135">
        <f t="shared" si="21"/>
        <v>0</v>
      </c>
      <c r="AE65" s="532">
        <f t="shared" si="20"/>
        <v>781785.7142857135</v>
      </c>
      <c r="AF65" s="533"/>
      <c r="AG65" s="533"/>
      <c r="AH65" s="534"/>
      <c r="AI65" s="485">
        <f t="shared" si="13"/>
        <v>17857142.857142817</v>
      </c>
      <c r="AJ65" s="486"/>
      <c r="AK65" s="486"/>
      <c r="AL65" s="486"/>
      <c r="AM65" s="487"/>
      <c r="AN65" s="527">
        <f t="shared" si="0"/>
        <v>1.1000000000000001</v>
      </c>
      <c r="AO65" s="528"/>
      <c r="AP65" s="529"/>
      <c r="AQ65" s="26"/>
      <c r="AR65" s="26"/>
      <c r="AS65" s="26"/>
      <c r="AT65" s="469"/>
      <c r="AU65" s="469"/>
      <c r="AV65" s="469"/>
      <c r="AW65" s="469"/>
      <c r="AX65" s="27"/>
      <c r="AY65" s="27">
        <f t="shared" si="1"/>
        <v>0</v>
      </c>
      <c r="AZ65" s="27">
        <f t="shared" si="14"/>
        <v>0</v>
      </c>
      <c r="BA65" s="27">
        <f t="shared" si="15"/>
        <v>0</v>
      </c>
      <c r="BB65" s="27">
        <f t="shared" si="2"/>
        <v>0</v>
      </c>
      <c r="BC65" s="27">
        <f t="shared" si="3"/>
        <v>0</v>
      </c>
      <c r="BD65" s="27">
        <f t="shared" si="4"/>
        <v>47619.047619047618</v>
      </c>
      <c r="BE65" s="27">
        <f t="shared" si="5"/>
        <v>16412.698412698377</v>
      </c>
      <c r="BF65" s="27">
        <f t="shared" si="6"/>
        <v>0</v>
      </c>
      <c r="BG65" s="27"/>
      <c r="BH65" s="27"/>
      <c r="BI65" s="65">
        <f>BI63</f>
        <v>1.1000000000000001</v>
      </c>
      <c r="BJ65" s="66">
        <f>BJ63</f>
        <v>0.75</v>
      </c>
      <c r="BK65" s="59">
        <f>BK63</f>
        <v>1.1000000000000001</v>
      </c>
      <c r="BL65" s="66">
        <f>BL63</f>
        <v>1.02</v>
      </c>
      <c r="BM65" s="67">
        <f>BM63</f>
        <v>0.77</v>
      </c>
      <c r="BN65" s="61"/>
      <c r="BO65" s="61" t="str">
        <f t="shared" si="16"/>
        <v xml:space="preserve"> </v>
      </c>
      <c r="BP65" s="62" t="str">
        <f t="shared" si="7"/>
        <v xml:space="preserve"> </v>
      </c>
      <c r="BQ65" s="62" t="e">
        <f t="shared" si="8"/>
        <v>#VALUE!</v>
      </c>
      <c r="BR65" s="63">
        <f t="shared" si="9"/>
        <v>1.1000000000000001</v>
      </c>
      <c r="BS65" s="64">
        <f t="shared" si="17"/>
        <v>1.1000000000000001</v>
      </c>
      <c r="BT65" s="60">
        <f t="shared" si="10"/>
        <v>64031.746031745992</v>
      </c>
      <c r="BU65" s="33"/>
    </row>
    <row r="66" spans="2:73" s="22" customFormat="1" ht="13.5" x14ac:dyDescent="0.15">
      <c r="B66" s="563"/>
      <c r="C66" s="535">
        <v>46</v>
      </c>
      <c r="D66" s="536"/>
      <c r="E66" s="537">
        <f t="shared" si="18"/>
        <v>63988.0952380952</v>
      </c>
      <c r="F66" s="486"/>
      <c r="G66" s="486"/>
      <c r="H66" s="538"/>
      <c r="I66" s="485">
        <f t="shared" si="11"/>
        <v>47619.047619047618</v>
      </c>
      <c r="J66" s="486"/>
      <c r="K66" s="486"/>
      <c r="L66" s="538"/>
      <c r="M66" s="485">
        <f t="shared" si="19"/>
        <v>16369.047619047584</v>
      </c>
      <c r="N66" s="486"/>
      <c r="O66" s="486"/>
      <c r="P66" s="538"/>
      <c r="Q66" s="136">
        <f t="shared" si="12"/>
        <v>17809523.809523769</v>
      </c>
      <c r="R66" s="485"/>
      <c r="S66" s="486"/>
      <c r="T66" s="486"/>
      <c r="U66" s="538"/>
      <c r="V66" s="485"/>
      <c r="W66" s="530"/>
      <c r="X66" s="530"/>
      <c r="Y66" s="531"/>
      <c r="Z66" s="485"/>
      <c r="AA66" s="530"/>
      <c r="AB66" s="530"/>
      <c r="AC66" s="531"/>
      <c r="AD66" s="135">
        <f t="shared" si="21"/>
        <v>0</v>
      </c>
      <c r="AE66" s="532">
        <f t="shared" si="20"/>
        <v>798154.76190476108</v>
      </c>
      <c r="AF66" s="533"/>
      <c r="AG66" s="533"/>
      <c r="AH66" s="534"/>
      <c r="AI66" s="485">
        <f t="shared" si="13"/>
        <v>17809523.809523769</v>
      </c>
      <c r="AJ66" s="486"/>
      <c r="AK66" s="486"/>
      <c r="AL66" s="486"/>
      <c r="AM66" s="487"/>
      <c r="AN66" s="527">
        <f t="shared" si="0"/>
        <v>1.1000000000000001</v>
      </c>
      <c r="AO66" s="528"/>
      <c r="AP66" s="529"/>
      <c r="AQ66" s="26"/>
      <c r="AR66" s="26"/>
      <c r="AS66" s="26"/>
      <c r="AT66" s="469"/>
      <c r="AU66" s="469"/>
      <c r="AV66" s="469"/>
      <c r="AW66" s="469"/>
      <c r="AX66" s="27"/>
      <c r="AY66" s="27">
        <f t="shared" si="1"/>
        <v>0</v>
      </c>
      <c r="AZ66" s="27">
        <f t="shared" si="14"/>
        <v>0</v>
      </c>
      <c r="BA66" s="27">
        <f t="shared" si="15"/>
        <v>0</v>
      </c>
      <c r="BB66" s="27">
        <f t="shared" si="2"/>
        <v>0</v>
      </c>
      <c r="BC66" s="27">
        <f t="shared" si="3"/>
        <v>0</v>
      </c>
      <c r="BD66" s="27">
        <f t="shared" si="4"/>
        <v>47619.047619047618</v>
      </c>
      <c r="BE66" s="27">
        <f t="shared" si="5"/>
        <v>16369.047619047584</v>
      </c>
      <c r="BF66" s="27">
        <f t="shared" si="6"/>
        <v>0</v>
      </c>
      <c r="BG66" s="27"/>
      <c r="BH66" s="27"/>
      <c r="BI66" s="65">
        <f>BI63</f>
        <v>1.1000000000000001</v>
      </c>
      <c r="BJ66" s="66">
        <f>BJ63</f>
        <v>0.75</v>
      </c>
      <c r="BK66" s="59">
        <f>BK63</f>
        <v>1.1000000000000001</v>
      </c>
      <c r="BL66" s="66">
        <f>BL63</f>
        <v>1.02</v>
      </c>
      <c r="BM66" s="67">
        <f>BM63</f>
        <v>0.77</v>
      </c>
      <c r="BN66" s="61"/>
      <c r="BO66" s="61" t="str">
        <f t="shared" si="16"/>
        <v xml:space="preserve"> </v>
      </c>
      <c r="BP66" s="62" t="str">
        <f t="shared" si="7"/>
        <v xml:space="preserve"> </v>
      </c>
      <c r="BQ66" s="62" t="e">
        <f t="shared" si="8"/>
        <v>#VALUE!</v>
      </c>
      <c r="BR66" s="63">
        <f t="shared" si="9"/>
        <v>1.1000000000000001</v>
      </c>
      <c r="BS66" s="64">
        <f t="shared" si="17"/>
        <v>1.1000000000000001</v>
      </c>
      <c r="BT66" s="60">
        <f t="shared" si="10"/>
        <v>63988.0952380952</v>
      </c>
      <c r="BU66" s="33"/>
    </row>
    <row r="67" spans="2:73" s="22" customFormat="1" ht="13.5" x14ac:dyDescent="0.15">
      <c r="B67" s="563"/>
      <c r="C67" s="535">
        <v>47</v>
      </c>
      <c r="D67" s="536"/>
      <c r="E67" s="537">
        <f t="shared" si="18"/>
        <v>63944.444444444409</v>
      </c>
      <c r="F67" s="486"/>
      <c r="G67" s="486"/>
      <c r="H67" s="538"/>
      <c r="I67" s="485">
        <f t="shared" si="11"/>
        <v>47619.047619047618</v>
      </c>
      <c r="J67" s="486"/>
      <c r="K67" s="486"/>
      <c r="L67" s="538"/>
      <c r="M67" s="485">
        <f t="shared" si="19"/>
        <v>16325.396825396789</v>
      </c>
      <c r="N67" s="486"/>
      <c r="O67" s="486"/>
      <c r="P67" s="538"/>
      <c r="Q67" s="136">
        <f t="shared" si="12"/>
        <v>17761904.76190472</v>
      </c>
      <c r="R67" s="485"/>
      <c r="S67" s="486"/>
      <c r="T67" s="486"/>
      <c r="U67" s="538"/>
      <c r="V67" s="485"/>
      <c r="W67" s="530"/>
      <c r="X67" s="530"/>
      <c r="Y67" s="531"/>
      <c r="Z67" s="485"/>
      <c r="AA67" s="530"/>
      <c r="AB67" s="530"/>
      <c r="AC67" s="531"/>
      <c r="AD67" s="135">
        <f t="shared" si="21"/>
        <v>0</v>
      </c>
      <c r="AE67" s="532">
        <f t="shared" si="20"/>
        <v>814480.15873015788</v>
      </c>
      <c r="AF67" s="533"/>
      <c r="AG67" s="533"/>
      <c r="AH67" s="534"/>
      <c r="AI67" s="485">
        <f t="shared" si="13"/>
        <v>17761904.76190472</v>
      </c>
      <c r="AJ67" s="486"/>
      <c r="AK67" s="486"/>
      <c r="AL67" s="486"/>
      <c r="AM67" s="487"/>
      <c r="AN67" s="527">
        <f t="shared" si="0"/>
        <v>1.1000000000000001</v>
      </c>
      <c r="AO67" s="528"/>
      <c r="AP67" s="529"/>
      <c r="AQ67" s="26"/>
      <c r="AR67" s="26"/>
      <c r="AS67" s="26"/>
      <c r="AT67" s="469"/>
      <c r="AU67" s="469"/>
      <c r="AV67" s="469"/>
      <c r="AW67" s="469"/>
      <c r="AX67" s="27"/>
      <c r="AY67" s="27">
        <f t="shared" si="1"/>
        <v>0</v>
      </c>
      <c r="AZ67" s="27">
        <f t="shared" si="14"/>
        <v>0</v>
      </c>
      <c r="BA67" s="27">
        <f t="shared" si="15"/>
        <v>0</v>
      </c>
      <c r="BB67" s="27">
        <f t="shared" si="2"/>
        <v>0</v>
      </c>
      <c r="BC67" s="27">
        <f t="shared" si="3"/>
        <v>0</v>
      </c>
      <c r="BD67" s="27">
        <f t="shared" si="4"/>
        <v>47619.047619047618</v>
      </c>
      <c r="BE67" s="27">
        <f t="shared" si="5"/>
        <v>16325.396825396789</v>
      </c>
      <c r="BF67" s="27">
        <f t="shared" si="6"/>
        <v>0</v>
      </c>
      <c r="BG67" s="27"/>
      <c r="BH67" s="27"/>
      <c r="BI67" s="65">
        <f>BI63</f>
        <v>1.1000000000000001</v>
      </c>
      <c r="BJ67" s="66">
        <f>BJ63</f>
        <v>0.75</v>
      </c>
      <c r="BK67" s="59">
        <f>BK63</f>
        <v>1.1000000000000001</v>
      </c>
      <c r="BL67" s="66">
        <f>BL63</f>
        <v>1.02</v>
      </c>
      <c r="BM67" s="67">
        <f>BM63</f>
        <v>0.77</v>
      </c>
      <c r="BN67" s="61"/>
      <c r="BO67" s="61" t="str">
        <f t="shared" si="16"/>
        <v xml:space="preserve"> </v>
      </c>
      <c r="BP67" s="62" t="str">
        <f t="shared" si="7"/>
        <v xml:space="preserve"> </v>
      </c>
      <c r="BQ67" s="62" t="e">
        <f t="shared" si="8"/>
        <v>#VALUE!</v>
      </c>
      <c r="BR67" s="63">
        <f t="shared" si="9"/>
        <v>1.1000000000000001</v>
      </c>
      <c r="BS67" s="64">
        <f t="shared" si="17"/>
        <v>1.1000000000000001</v>
      </c>
      <c r="BT67" s="60">
        <f t="shared" si="10"/>
        <v>63944.444444444409</v>
      </c>
      <c r="BU67" s="33"/>
    </row>
    <row r="68" spans="2:73" s="22" customFormat="1" ht="13.5" x14ac:dyDescent="0.15">
      <c r="B68" s="564"/>
      <c r="C68" s="518">
        <v>48</v>
      </c>
      <c r="D68" s="519"/>
      <c r="E68" s="520">
        <f t="shared" si="18"/>
        <v>63900.79365079361</v>
      </c>
      <c r="F68" s="521"/>
      <c r="G68" s="521"/>
      <c r="H68" s="522"/>
      <c r="I68" s="509">
        <f t="shared" si="11"/>
        <v>47619.047619047618</v>
      </c>
      <c r="J68" s="521"/>
      <c r="K68" s="521"/>
      <c r="L68" s="522"/>
      <c r="M68" s="509">
        <f t="shared" si="19"/>
        <v>16281.746031745994</v>
      </c>
      <c r="N68" s="521"/>
      <c r="O68" s="521"/>
      <c r="P68" s="522"/>
      <c r="Q68" s="134">
        <f t="shared" si="12"/>
        <v>17714285.714285672</v>
      </c>
      <c r="R68" s="509">
        <f>V68+Z68</f>
        <v>0</v>
      </c>
      <c r="S68" s="521"/>
      <c r="T68" s="521"/>
      <c r="U68" s="522"/>
      <c r="V68" s="509">
        <f>IF(8&gt;$I$5*2,0,$I$6/$I$5/2)</f>
        <v>0</v>
      </c>
      <c r="W68" s="510"/>
      <c r="X68" s="510"/>
      <c r="Y68" s="511"/>
      <c r="Z68" s="509">
        <f>IF(AD62&gt;0,AD62*AN68/100/2,0)</f>
        <v>0</v>
      </c>
      <c r="AA68" s="510"/>
      <c r="AB68" s="510"/>
      <c r="AC68" s="511"/>
      <c r="AD68" s="133">
        <f t="shared" si="21"/>
        <v>0</v>
      </c>
      <c r="AE68" s="512">
        <f t="shared" si="20"/>
        <v>830761.90476190392</v>
      </c>
      <c r="AF68" s="513"/>
      <c r="AG68" s="513"/>
      <c r="AH68" s="514"/>
      <c r="AI68" s="485">
        <f t="shared" si="13"/>
        <v>17714285.714285672</v>
      </c>
      <c r="AJ68" s="486"/>
      <c r="AK68" s="486"/>
      <c r="AL68" s="486"/>
      <c r="AM68" s="487"/>
      <c r="AN68" s="515">
        <f t="shared" si="0"/>
        <v>1.1000000000000001</v>
      </c>
      <c r="AO68" s="516"/>
      <c r="AP68" s="517"/>
      <c r="AQ68" s="25"/>
      <c r="AR68" s="25"/>
      <c r="AS68" s="25"/>
      <c r="AT68" s="469"/>
      <c r="AU68" s="469"/>
      <c r="AV68" s="469"/>
      <c r="AW68" s="469"/>
      <c r="AX68" s="27"/>
      <c r="AY68" s="27">
        <f t="shared" si="1"/>
        <v>0</v>
      </c>
      <c r="AZ68" s="27">
        <f t="shared" si="14"/>
        <v>0</v>
      </c>
      <c r="BA68" s="27">
        <f t="shared" si="15"/>
        <v>0</v>
      </c>
      <c r="BB68" s="27">
        <f t="shared" si="2"/>
        <v>0</v>
      </c>
      <c r="BC68" s="27">
        <f t="shared" si="3"/>
        <v>0</v>
      </c>
      <c r="BD68" s="27">
        <f t="shared" si="4"/>
        <v>47619.047619047618</v>
      </c>
      <c r="BE68" s="27">
        <f t="shared" si="5"/>
        <v>16281.746031745994</v>
      </c>
      <c r="BF68" s="27">
        <f t="shared" si="6"/>
        <v>0</v>
      </c>
      <c r="BG68" s="27"/>
      <c r="BH68" s="27"/>
      <c r="BI68" s="65">
        <f>BI63</f>
        <v>1.1000000000000001</v>
      </c>
      <c r="BJ68" s="66">
        <f>BJ63</f>
        <v>0.75</v>
      </c>
      <c r="BK68" s="59">
        <f>BK63</f>
        <v>1.1000000000000001</v>
      </c>
      <c r="BL68" s="66">
        <f>BL63</f>
        <v>1.02</v>
      </c>
      <c r="BM68" s="67">
        <f>BM63</f>
        <v>0.77</v>
      </c>
      <c r="BN68" s="61"/>
      <c r="BO68" s="61" t="str">
        <f t="shared" si="16"/>
        <v xml:space="preserve"> </v>
      </c>
      <c r="BP68" s="62" t="str">
        <f t="shared" si="7"/>
        <v xml:space="preserve"> </v>
      </c>
      <c r="BQ68" s="62" t="e">
        <f t="shared" si="8"/>
        <v>#VALUE!</v>
      </c>
      <c r="BR68" s="63">
        <f t="shared" si="9"/>
        <v>1.1000000000000001</v>
      </c>
      <c r="BS68" s="64">
        <f t="shared" si="17"/>
        <v>1.1000000000000001</v>
      </c>
      <c r="BT68" s="60">
        <f t="shared" si="10"/>
        <v>63900.79365079361</v>
      </c>
      <c r="BU68" s="33"/>
    </row>
    <row r="69" spans="2:73" s="22" customFormat="1" ht="13.5" x14ac:dyDescent="0.15">
      <c r="B69" s="540">
        <v>5</v>
      </c>
      <c r="C69" s="543">
        <v>49</v>
      </c>
      <c r="D69" s="544"/>
      <c r="E69" s="598">
        <f t="shared" si="18"/>
        <v>63857.142857142819</v>
      </c>
      <c r="F69" s="599"/>
      <c r="G69" s="599"/>
      <c r="H69" s="600"/>
      <c r="I69" s="549">
        <f t="shared" si="11"/>
        <v>47619.047619047618</v>
      </c>
      <c r="J69" s="599"/>
      <c r="K69" s="599"/>
      <c r="L69" s="600"/>
      <c r="M69" s="552">
        <f t="shared" si="19"/>
        <v>16238.095238095199</v>
      </c>
      <c r="N69" s="553"/>
      <c r="O69" s="553"/>
      <c r="P69" s="554"/>
      <c r="Q69" s="48">
        <f t="shared" si="12"/>
        <v>17666666.666666623</v>
      </c>
      <c r="R69" s="549"/>
      <c r="S69" s="599"/>
      <c r="T69" s="599"/>
      <c r="U69" s="600"/>
      <c r="V69" s="549"/>
      <c r="W69" s="550"/>
      <c r="X69" s="550"/>
      <c r="Y69" s="551"/>
      <c r="Z69" s="549"/>
      <c r="AA69" s="550"/>
      <c r="AB69" s="550"/>
      <c r="AC69" s="551"/>
      <c r="AD69" s="137">
        <f t="shared" si="21"/>
        <v>0</v>
      </c>
      <c r="AE69" s="552">
        <f t="shared" si="20"/>
        <v>846999.99999999907</v>
      </c>
      <c r="AF69" s="553"/>
      <c r="AG69" s="553"/>
      <c r="AH69" s="554"/>
      <c r="AI69" s="552">
        <f t="shared" si="13"/>
        <v>17666666.666666623</v>
      </c>
      <c r="AJ69" s="553"/>
      <c r="AK69" s="553"/>
      <c r="AL69" s="553"/>
      <c r="AM69" s="555"/>
      <c r="AN69" s="615">
        <f t="shared" si="0"/>
        <v>1.1000000000000001</v>
      </c>
      <c r="AO69" s="616"/>
      <c r="AP69" s="617"/>
      <c r="AQ69" s="51"/>
      <c r="AR69" s="51"/>
      <c r="AS69" s="51"/>
      <c r="AT69" s="469"/>
      <c r="AU69" s="469"/>
      <c r="AV69" s="469"/>
      <c r="AW69" s="469"/>
      <c r="AX69" s="27"/>
      <c r="AY69" s="27">
        <f t="shared" si="1"/>
        <v>0</v>
      </c>
      <c r="AZ69" s="27">
        <f t="shared" si="14"/>
        <v>0</v>
      </c>
      <c r="BA69" s="27">
        <f t="shared" si="15"/>
        <v>0</v>
      </c>
      <c r="BB69" s="27">
        <f t="shared" si="2"/>
        <v>0</v>
      </c>
      <c r="BC69" s="27">
        <f t="shared" si="3"/>
        <v>0</v>
      </c>
      <c r="BD69" s="27">
        <f t="shared" si="4"/>
        <v>47619.047619047618</v>
      </c>
      <c r="BE69" s="27">
        <f t="shared" si="5"/>
        <v>16238.095238095199</v>
      </c>
      <c r="BF69" s="27">
        <f t="shared" si="6"/>
        <v>0</v>
      </c>
      <c r="BG69" s="27"/>
      <c r="BH69" s="27"/>
      <c r="BI69" s="72">
        <f t="shared" ref="BI69:BL69" si="29">BI63</f>
        <v>1.1000000000000001</v>
      </c>
      <c r="BJ69" s="72">
        <f t="shared" si="29"/>
        <v>0.75</v>
      </c>
      <c r="BK69" s="72">
        <f t="shared" si="29"/>
        <v>1.1000000000000001</v>
      </c>
      <c r="BL69" s="72">
        <f t="shared" si="29"/>
        <v>1.02</v>
      </c>
      <c r="BM69" s="73">
        <f>BM63</f>
        <v>0.77</v>
      </c>
      <c r="BN69" s="61"/>
      <c r="BO69" s="61" t="str">
        <f t="shared" si="16"/>
        <v xml:space="preserve"> </v>
      </c>
      <c r="BP69" s="62" t="str">
        <f t="shared" si="7"/>
        <v xml:space="preserve"> </v>
      </c>
      <c r="BQ69" s="62" t="e">
        <f t="shared" si="8"/>
        <v>#VALUE!</v>
      </c>
      <c r="BR69" s="63">
        <f t="shared" si="9"/>
        <v>1.1000000000000001</v>
      </c>
      <c r="BS69" s="64">
        <f t="shared" si="17"/>
        <v>1.1000000000000001</v>
      </c>
      <c r="BT69" s="60">
        <f t="shared" si="10"/>
        <v>63857.142857142819</v>
      </c>
      <c r="BU69" s="33"/>
    </row>
    <row r="70" spans="2:73" s="22" customFormat="1" ht="13.5" x14ac:dyDescent="0.15">
      <c r="B70" s="541"/>
      <c r="C70" s="497">
        <v>50</v>
      </c>
      <c r="D70" s="498"/>
      <c r="E70" s="499">
        <f t="shared" si="18"/>
        <v>63813.492063492027</v>
      </c>
      <c r="F70" s="471"/>
      <c r="G70" s="471"/>
      <c r="H70" s="472"/>
      <c r="I70" s="470">
        <f t="shared" si="11"/>
        <v>47619.047619047618</v>
      </c>
      <c r="J70" s="471"/>
      <c r="K70" s="471"/>
      <c r="L70" s="472"/>
      <c r="M70" s="474">
        <f t="shared" si="19"/>
        <v>16194.444444444407</v>
      </c>
      <c r="N70" s="480"/>
      <c r="O70" s="480"/>
      <c r="P70" s="696"/>
      <c r="Q70" s="47">
        <f t="shared" si="12"/>
        <v>17619047.619047575</v>
      </c>
      <c r="R70" s="470"/>
      <c r="S70" s="471"/>
      <c r="T70" s="471"/>
      <c r="U70" s="472"/>
      <c r="V70" s="470"/>
      <c r="W70" s="475"/>
      <c r="X70" s="475"/>
      <c r="Y70" s="476"/>
      <c r="Z70" s="470"/>
      <c r="AA70" s="475"/>
      <c r="AB70" s="475"/>
      <c r="AC70" s="476"/>
      <c r="AD70" s="131">
        <f t="shared" si="21"/>
        <v>0</v>
      </c>
      <c r="AE70" s="477">
        <f t="shared" si="20"/>
        <v>863194.44444444345</v>
      </c>
      <c r="AF70" s="478"/>
      <c r="AG70" s="478"/>
      <c r="AH70" s="479"/>
      <c r="AI70" s="474">
        <f t="shared" si="13"/>
        <v>17619047.619047575</v>
      </c>
      <c r="AJ70" s="480"/>
      <c r="AK70" s="480"/>
      <c r="AL70" s="480"/>
      <c r="AM70" s="481"/>
      <c r="AN70" s="482">
        <f t="shared" si="0"/>
        <v>1.1000000000000001</v>
      </c>
      <c r="AO70" s="483"/>
      <c r="AP70" s="484"/>
      <c r="AQ70" s="26"/>
      <c r="AR70" s="26"/>
      <c r="AS70" s="26"/>
      <c r="AT70" s="469"/>
      <c r="AU70" s="469"/>
      <c r="AV70" s="469"/>
      <c r="AW70" s="469"/>
      <c r="AX70" s="27"/>
      <c r="AY70" s="27">
        <f t="shared" si="1"/>
        <v>0</v>
      </c>
      <c r="AZ70" s="27">
        <f t="shared" si="14"/>
        <v>0</v>
      </c>
      <c r="BA70" s="27">
        <f t="shared" si="15"/>
        <v>0</v>
      </c>
      <c r="BB70" s="27">
        <f t="shared" si="2"/>
        <v>0</v>
      </c>
      <c r="BC70" s="27">
        <f t="shared" si="3"/>
        <v>0</v>
      </c>
      <c r="BD70" s="27">
        <f t="shared" si="4"/>
        <v>47619.047619047618</v>
      </c>
      <c r="BE70" s="27">
        <f t="shared" si="5"/>
        <v>16194.444444444407</v>
      </c>
      <c r="BF70" s="27">
        <f t="shared" si="6"/>
        <v>0</v>
      </c>
      <c r="BG70" s="27"/>
      <c r="BH70" s="27"/>
      <c r="BI70" s="65">
        <f>BI69</f>
        <v>1.1000000000000001</v>
      </c>
      <c r="BJ70" s="66">
        <f>BJ69</f>
        <v>0.75</v>
      </c>
      <c r="BK70" s="59">
        <f>BK69</f>
        <v>1.1000000000000001</v>
      </c>
      <c r="BL70" s="66">
        <f>BL69</f>
        <v>1.02</v>
      </c>
      <c r="BM70" s="67">
        <f>BM69</f>
        <v>0.77</v>
      </c>
      <c r="BN70" s="61"/>
      <c r="BO70" s="61" t="str">
        <f t="shared" si="16"/>
        <v xml:space="preserve"> </v>
      </c>
      <c r="BP70" s="62" t="str">
        <f t="shared" si="7"/>
        <v xml:space="preserve"> </v>
      </c>
      <c r="BQ70" s="62" t="e">
        <f t="shared" si="8"/>
        <v>#VALUE!</v>
      </c>
      <c r="BR70" s="63">
        <f t="shared" si="9"/>
        <v>1.1000000000000001</v>
      </c>
      <c r="BS70" s="64">
        <f t="shared" si="17"/>
        <v>1.1000000000000001</v>
      </c>
      <c r="BT70" s="60">
        <f t="shared" si="10"/>
        <v>63813.492063492027</v>
      </c>
      <c r="BU70" s="33"/>
    </row>
    <row r="71" spans="2:73" s="22" customFormat="1" ht="13.5" x14ac:dyDescent="0.15">
      <c r="B71" s="541"/>
      <c r="C71" s="497">
        <v>51</v>
      </c>
      <c r="D71" s="498"/>
      <c r="E71" s="499">
        <f t="shared" si="18"/>
        <v>63769.841269841228</v>
      </c>
      <c r="F71" s="471"/>
      <c r="G71" s="471"/>
      <c r="H71" s="472"/>
      <c r="I71" s="470">
        <f t="shared" si="11"/>
        <v>47619.047619047618</v>
      </c>
      <c r="J71" s="471"/>
      <c r="K71" s="471"/>
      <c r="L71" s="472"/>
      <c r="M71" s="474">
        <f t="shared" si="19"/>
        <v>16150.79365079361</v>
      </c>
      <c r="N71" s="480"/>
      <c r="O71" s="480"/>
      <c r="P71" s="696"/>
      <c r="Q71" s="47">
        <f t="shared" si="12"/>
        <v>17571428.571428526</v>
      </c>
      <c r="R71" s="470"/>
      <c r="S71" s="471"/>
      <c r="T71" s="471"/>
      <c r="U71" s="472"/>
      <c r="V71" s="470"/>
      <c r="W71" s="475"/>
      <c r="X71" s="475"/>
      <c r="Y71" s="476"/>
      <c r="Z71" s="470"/>
      <c r="AA71" s="475"/>
      <c r="AB71" s="475"/>
      <c r="AC71" s="476"/>
      <c r="AD71" s="131">
        <f t="shared" si="21"/>
        <v>0</v>
      </c>
      <c r="AE71" s="477">
        <f t="shared" si="20"/>
        <v>879345.23809523706</v>
      </c>
      <c r="AF71" s="478"/>
      <c r="AG71" s="478"/>
      <c r="AH71" s="479"/>
      <c r="AI71" s="474">
        <f t="shared" si="13"/>
        <v>17571428.571428526</v>
      </c>
      <c r="AJ71" s="480"/>
      <c r="AK71" s="480"/>
      <c r="AL71" s="480"/>
      <c r="AM71" s="481"/>
      <c r="AN71" s="482">
        <f t="shared" si="0"/>
        <v>1.1000000000000001</v>
      </c>
      <c r="AO71" s="483"/>
      <c r="AP71" s="484"/>
      <c r="AQ71" s="26"/>
      <c r="AR71" s="26"/>
      <c r="AS71" s="26"/>
      <c r="AT71" s="469"/>
      <c r="AU71" s="469"/>
      <c r="AV71" s="469"/>
      <c r="AW71" s="469"/>
      <c r="AX71" s="27"/>
      <c r="AY71" s="27">
        <f t="shared" si="1"/>
        <v>0</v>
      </c>
      <c r="AZ71" s="27">
        <f t="shared" si="14"/>
        <v>0</v>
      </c>
      <c r="BA71" s="27">
        <f t="shared" si="15"/>
        <v>0</v>
      </c>
      <c r="BB71" s="27">
        <f t="shared" si="2"/>
        <v>0</v>
      </c>
      <c r="BC71" s="27">
        <f t="shared" si="3"/>
        <v>0</v>
      </c>
      <c r="BD71" s="27">
        <f t="shared" si="4"/>
        <v>47619.047619047618</v>
      </c>
      <c r="BE71" s="27">
        <f t="shared" si="5"/>
        <v>16150.79365079361</v>
      </c>
      <c r="BF71" s="27">
        <f t="shared" si="6"/>
        <v>0</v>
      </c>
      <c r="BG71" s="27"/>
      <c r="BH71" s="27"/>
      <c r="BI71" s="65">
        <f>BI69</f>
        <v>1.1000000000000001</v>
      </c>
      <c r="BJ71" s="66">
        <f>BJ69</f>
        <v>0.75</v>
      </c>
      <c r="BK71" s="59">
        <f>BK69</f>
        <v>1.1000000000000001</v>
      </c>
      <c r="BL71" s="66">
        <f>BL69</f>
        <v>1.02</v>
      </c>
      <c r="BM71" s="67">
        <f>BM69</f>
        <v>0.77</v>
      </c>
      <c r="BN71" s="61"/>
      <c r="BO71" s="61" t="str">
        <f t="shared" si="16"/>
        <v xml:space="preserve"> </v>
      </c>
      <c r="BP71" s="62" t="str">
        <f t="shared" si="7"/>
        <v xml:space="preserve"> </v>
      </c>
      <c r="BQ71" s="62" t="e">
        <f t="shared" si="8"/>
        <v>#VALUE!</v>
      </c>
      <c r="BR71" s="63">
        <f t="shared" si="9"/>
        <v>1.1000000000000001</v>
      </c>
      <c r="BS71" s="64">
        <f t="shared" si="17"/>
        <v>1.1000000000000001</v>
      </c>
      <c r="BT71" s="60">
        <f t="shared" si="10"/>
        <v>63769.841269841228</v>
      </c>
      <c r="BU71" s="33"/>
    </row>
    <row r="72" spans="2:73" s="22" customFormat="1" ht="13.5" x14ac:dyDescent="0.15">
      <c r="B72" s="541"/>
      <c r="C72" s="497">
        <v>52</v>
      </c>
      <c r="D72" s="498"/>
      <c r="E72" s="499">
        <f t="shared" si="18"/>
        <v>63726.190476190437</v>
      </c>
      <c r="F72" s="471"/>
      <c r="G72" s="471"/>
      <c r="H72" s="472"/>
      <c r="I72" s="470">
        <f t="shared" si="11"/>
        <v>47619.047619047618</v>
      </c>
      <c r="J72" s="471"/>
      <c r="K72" s="471"/>
      <c r="L72" s="472"/>
      <c r="M72" s="474">
        <f t="shared" si="19"/>
        <v>16107.142857142817</v>
      </c>
      <c r="N72" s="480"/>
      <c r="O72" s="480"/>
      <c r="P72" s="696"/>
      <c r="Q72" s="47">
        <f t="shared" si="12"/>
        <v>17523809.523809478</v>
      </c>
      <c r="R72" s="470"/>
      <c r="S72" s="471"/>
      <c r="T72" s="471"/>
      <c r="U72" s="472"/>
      <c r="V72" s="470"/>
      <c r="W72" s="475"/>
      <c r="X72" s="475"/>
      <c r="Y72" s="476"/>
      <c r="Z72" s="470"/>
      <c r="AA72" s="475"/>
      <c r="AB72" s="475"/>
      <c r="AC72" s="476"/>
      <c r="AD72" s="131">
        <f t="shared" si="21"/>
        <v>0</v>
      </c>
      <c r="AE72" s="477">
        <f t="shared" si="20"/>
        <v>895452.3809523799</v>
      </c>
      <c r="AF72" s="478"/>
      <c r="AG72" s="478"/>
      <c r="AH72" s="479"/>
      <c r="AI72" s="474">
        <f t="shared" si="13"/>
        <v>17523809.523809478</v>
      </c>
      <c r="AJ72" s="480"/>
      <c r="AK72" s="480"/>
      <c r="AL72" s="480"/>
      <c r="AM72" s="481"/>
      <c r="AN72" s="482">
        <f t="shared" si="0"/>
        <v>1.1000000000000001</v>
      </c>
      <c r="AO72" s="483"/>
      <c r="AP72" s="484"/>
      <c r="AQ72" s="26"/>
      <c r="AR72" s="26"/>
      <c r="AS72" s="26"/>
      <c r="AT72" s="469"/>
      <c r="AU72" s="469"/>
      <c r="AV72" s="469"/>
      <c r="AW72" s="469"/>
      <c r="AX72" s="27"/>
      <c r="AY72" s="27">
        <f t="shared" si="1"/>
        <v>0</v>
      </c>
      <c r="AZ72" s="27">
        <f t="shared" si="14"/>
        <v>0</v>
      </c>
      <c r="BA72" s="27">
        <f t="shared" si="15"/>
        <v>0</v>
      </c>
      <c r="BB72" s="27">
        <f t="shared" si="2"/>
        <v>0</v>
      </c>
      <c r="BC72" s="27">
        <f t="shared" si="3"/>
        <v>0</v>
      </c>
      <c r="BD72" s="27">
        <f t="shared" si="4"/>
        <v>47619.047619047618</v>
      </c>
      <c r="BE72" s="27">
        <f t="shared" si="5"/>
        <v>16107.142857142817</v>
      </c>
      <c r="BF72" s="27">
        <f t="shared" si="6"/>
        <v>0</v>
      </c>
      <c r="BG72" s="27"/>
      <c r="BH72" s="27"/>
      <c r="BI72" s="65">
        <f>BI69</f>
        <v>1.1000000000000001</v>
      </c>
      <c r="BJ72" s="66">
        <f>BJ69</f>
        <v>0.75</v>
      </c>
      <c r="BK72" s="59">
        <f>BK69</f>
        <v>1.1000000000000001</v>
      </c>
      <c r="BL72" s="66">
        <f>BL69</f>
        <v>1.02</v>
      </c>
      <c r="BM72" s="67">
        <f>BM69</f>
        <v>0.77</v>
      </c>
      <c r="BN72" s="61"/>
      <c r="BO72" s="61" t="str">
        <f t="shared" si="16"/>
        <v xml:space="preserve"> </v>
      </c>
      <c r="BP72" s="62" t="str">
        <f t="shared" si="7"/>
        <v xml:space="preserve"> </v>
      </c>
      <c r="BQ72" s="62" t="e">
        <f t="shared" si="8"/>
        <v>#VALUE!</v>
      </c>
      <c r="BR72" s="63">
        <f t="shared" si="9"/>
        <v>1.1000000000000001</v>
      </c>
      <c r="BS72" s="64">
        <f t="shared" si="17"/>
        <v>1.1000000000000001</v>
      </c>
      <c r="BT72" s="60">
        <f t="shared" si="10"/>
        <v>63726.190476190437</v>
      </c>
      <c r="BU72" s="33"/>
    </row>
    <row r="73" spans="2:73" s="22" customFormat="1" ht="13.5" x14ac:dyDescent="0.15">
      <c r="B73" s="541"/>
      <c r="C73" s="497">
        <v>53</v>
      </c>
      <c r="D73" s="498"/>
      <c r="E73" s="499">
        <f t="shared" si="18"/>
        <v>63682.539682539638</v>
      </c>
      <c r="F73" s="471"/>
      <c r="G73" s="471"/>
      <c r="H73" s="472"/>
      <c r="I73" s="470">
        <f t="shared" si="11"/>
        <v>47619.047619047618</v>
      </c>
      <c r="J73" s="471"/>
      <c r="K73" s="471"/>
      <c r="L73" s="472"/>
      <c r="M73" s="474">
        <f t="shared" si="19"/>
        <v>16063.492063492022</v>
      </c>
      <c r="N73" s="480"/>
      <c r="O73" s="480"/>
      <c r="P73" s="696"/>
      <c r="Q73" s="47">
        <f t="shared" si="12"/>
        <v>17476190.476190429</v>
      </c>
      <c r="R73" s="470"/>
      <c r="S73" s="471"/>
      <c r="T73" s="471"/>
      <c r="U73" s="472"/>
      <c r="V73" s="470"/>
      <c r="W73" s="475"/>
      <c r="X73" s="475"/>
      <c r="Y73" s="476"/>
      <c r="Z73" s="470"/>
      <c r="AA73" s="475"/>
      <c r="AB73" s="475"/>
      <c r="AC73" s="476"/>
      <c r="AD73" s="131">
        <f t="shared" si="21"/>
        <v>0</v>
      </c>
      <c r="AE73" s="477">
        <f t="shared" si="20"/>
        <v>911515.87301587197</v>
      </c>
      <c r="AF73" s="478"/>
      <c r="AG73" s="478"/>
      <c r="AH73" s="479"/>
      <c r="AI73" s="474">
        <f t="shared" si="13"/>
        <v>17476190.476190429</v>
      </c>
      <c r="AJ73" s="480"/>
      <c r="AK73" s="480"/>
      <c r="AL73" s="480"/>
      <c r="AM73" s="481"/>
      <c r="AN73" s="482">
        <f t="shared" si="0"/>
        <v>1.1000000000000001</v>
      </c>
      <c r="AO73" s="483"/>
      <c r="AP73" s="484"/>
      <c r="AQ73" s="26"/>
      <c r="AR73" s="26"/>
      <c r="AS73" s="26"/>
      <c r="AT73" s="469"/>
      <c r="AU73" s="469"/>
      <c r="AV73" s="469"/>
      <c r="AW73" s="469"/>
      <c r="AX73" s="27"/>
      <c r="AY73" s="27">
        <f t="shared" si="1"/>
        <v>0</v>
      </c>
      <c r="AZ73" s="27">
        <f t="shared" si="14"/>
        <v>0</v>
      </c>
      <c r="BA73" s="27">
        <f t="shared" si="15"/>
        <v>0</v>
      </c>
      <c r="BB73" s="27">
        <f t="shared" si="2"/>
        <v>0</v>
      </c>
      <c r="BC73" s="27">
        <f t="shared" si="3"/>
        <v>0</v>
      </c>
      <c r="BD73" s="27">
        <f t="shared" si="4"/>
        <v>47619.047619047618</v>
      </c>
      <c r="BE73" s="27">
        <f t="shared" si="5"/>
        <v>16063.492063492022</v>
      </c>
      <c r="BF73" s="27">
        <f t="shared" si="6"/>
        <v>0</v>
      </c>
      <c r="BG73" s="27"/>
      <c r="BH73" s="27"/>
      <c r="BI73" s="65">
        <f>BI69</f>
        <v>1.1000000000000001</v>
      </c>
      <c r="BJ73" s="66">
        <f>BJ69</f>
        <v>0.75</v>
      </c>
      <c r="BK73" s="59">
        <f>BK69</f>
        <v>1.1000000000000001</v>
      </c>
      <c r="BL73" s="66">
        <f>BL69</f>
        <v>1.02</v>
      </c>
      <c r="BM73" s="67">
        <f>BM69</f>
        <v>0.77</v>
      </c>
      <c r="BN73" s="61"/>
      <c r="BO73" s="61" t="str">
        <f t="shared" si="16"/>
        <v xml:space="preserve"> </v>
      </c>
      <c r="BP73" s="62" t="str">
        <f t="shared" si="7"/>
        <v xml:space="preserve"> </v>
      </c>
      <c r="BQ73" s="62" t="e">
        <f t="shared" si="8"/>
        <v>#VALUE!</v>
      </c>
      <c r="BR73" s="63">
        <f t="shared" si="9"/>
        <v>1.1000000000000001</v>
      </c>
      <c r="BS73" s="64">
        <f t="shared" si="17"/>
        <v>1.1000000000000001</v>
      </c>
      <c r="BT73" s="60">
        <f t="shared" si="10"/>
        <v>63682.539682539638</v>
      </c>
      <c r="BU73" s="33"/>
    </row>
    <row r="74" spans="2:73" s="22" customFormat="1" ht="13.5" x14ac:dyDescent="0.15">
      <c r="B74" s="541"/>
      <c r="C74" s="497">
        <v>54</v>
      </c>
      <c r="D74" s="498"/>
      <c r="E74" s="499">
        <f t="shared" si="18"/>
        <v>63638.888888888847</v>
      </c>
      <c r="F74" s="471"/>
      <c r="G74" s="471"/>
      <c r="H74" s="472"/>
      <c r="I74" s="470">
        <f t="shared" si="11"/>
        <v>47619.047619047618</v>
      </c>
      <c r="J74" s="471"/>
      <c r="K74" s="471"/>
      <c r="L74" s="472"/>
      <c r="M74" s="474">
        <f t="shared" si="19"/>
        <v>16019.841269841228</v>
      </c>
      <c r="N74" s="480"/>
      <c r="O74" s="480"/>
      <c r="P74" s="696"/>
      <c r="Q74" s="47">
        <f t="shared" si="12"/>
        <v>17428571.428571381</v>
      </c>
      <c r="R74" s="470">
        <f>V74+Z74</f>
        <v>0</v>
      </c>
      <c r="S74" s="471"/>
      <c r="T74" s="471"/>
      <c r="U74" s="472"/>
      <c r="V74" s="470">
        <f>IF(9&gt;$I$5*2,0,$I$6/$I$5/2)</f>
        <v>0</v>
      </c>
      <c r="W74" s="475"/>
      <c r="X74" s="475"/>
      <c r="Y74" s="476"/>
      <c r="Z74" s="470">
        <f>IF(AD68&gt;0,AD68*AN74/100/2,0)</f>
        <v>0</v>
      </c>
      <c r="AA74" s="475"/>
      <c r="AB74" s="475"/>
      <c r="AC74" s="476"/>
      <c r="AD74" s="131">
        <f t="shared" si="21"/>
        <v>0</v>
      </c>
      <c r="AE74" s="477">
        <f t="shared" si="20"/>
        <v>927535.71428571315</v>
      </c>
      <c r="AF74" s="478"/>
      <c r="AG74" s="478"/>
      <c r="AH74" s="479"/>
      <c r="AI74" s="474">
        <f t="shared" si="13"/>
        <v>17428571.428571381</v>
      </c>
      <c r="AJ74" s="480"/>
      <c r="AK74" s="480"/>
      <c r="AL74" s="480"/>
      <c r="AM74" s="481"/>
      <c r="AN74" s="482">
        <f t="shared" si="0"/>
        <v>1.1000000000000001</v>
      </c>
      <c r="AO74" s="483"/>
      <c r="AP74" s="484"/>
      <c r="AQ74" s="26"/>
      <c r="AR74" s="26"/>
      <c r="AS74" s="26"/>
      <c r="AT74" s="469"/>
      <c r="AU74" s="469"/>
      <c r="AV74" s="469"/>
      <c r="AW74" s="469"/>
      <c r="AX74" s="27"/>
      <c r="AY74" s="27">
        <f t="shared" si="1"/>
        <v>0</v>
      </c>
      <c r="AZ74" s="27">
        <f t="shared" si="14"/>
        <v>0</v>
      </c>
      <c r="BA74" s="27">
        <f t="shared" si="15"/>
        <v>0</v>
      </c>
      <c r="BB74" s="27">
        <f t="shared" si="2"/>
        <v>0</v>
      </c>
      <c r="BC74" s="27">
        <f t="shared" si="3"/>
        <v>0</v>
      </c>
      <c r="BD74" s="27">
        <f t="shared" si="4"/>
        <v>47619.047619047618</v>
      </c>
      <c r="BE74" s="27">
        <f t="shared" si="5"/>
        <v>16019.841269841228</v>
      </c>
      <c r="BF74" s="27">
        <f t="shared" si="6"/>
        <v>0</v>
      </c>
      <c r="BG74" s="27"/>
      <c r="BH74" s="27"/>
      <c r="BI74" s="65">
        <f>BI69</f>
        <v>1.1000000000000001</v>
      </c>
      <c r="BJ74" s="66">
        <f>BJ69</f>
        <v>0.75</v>
      </c>
      <c r="BK74" s="59">
        <f>BK69</f>
        <v>1.1000000000000001</v>
      </c>
      <c r="BL74" s="66">
        <f>BL69</f>
        <v>1.02</v>
      </c>
      <c r="BM74" s="67">
        <f>BM69</f>
        <v>0.77</v>
      </c>
      <c r="BN74" s="61"/>
      <c r="BO74" s="61" t="str">
        <f t="shared" si="16"/>
        <v xml:space="preserve"> </v>
      </c>
      <c r="BP74" s="62" t="str">
        <f t="shared" si="7"/>
        <v xml:space="preserve"> </v>
      </c>
      <c r="BQ74" s="62" t="e">
        <f t="shared" si="8"/>
        <v>#VALUE!</v>
      </c>
      <c r="BR74" s="63">
        <f t="shared" si="9"/>
        <v>1.1000000000000001</v>
      </c>
      <c r="BS74" s="64">
        <f t="shared" si="17"/>
        <v>1.1000000000000001</v>
      </c>
      <c r="BT74" s="60">
        <f t="shared" si="10"/>
        <v>63638.888888888847</v>
      </c>
      <c r="BU74" s="33"/>
    </row>
    <row r="75" spans="2:73" s="22" customFormat="1" ht="13.5" x14ac:dyDescent="0.15">
      <c r="B75" s="541"/>
      <c r="C75" s="497">
        <v>55</v>
      </c>
      <c r="D75" s="498"/>
      <c r="E75" s="499">
        <f t="shared" si="18"/>
        <v>63595.238095238048</v>
      </c>
      <c r="F75" s="471"/>
      <c r="G75" s="471"/>
      <c r="H75" s="472"/>
      <c r="I75" s="470">
        <f t="shared" si="11"/>
        <v>47619.047619047618</v>
      </c>
      <c r="J75" s="471"/>
      <c r="K75" s="471"/>
      <c r="L75" s="472"/>
      <c r="M75" s="474">
        <f t="shared" si="19"/>
        <v>15976.190476190432</v>
      </c>
      <c r="N75" s="480"/>
      <c r="O75" s="480"/>
      <c r="P75" s="696"/>
      <c r="Q75" s="47">
        <f t="shared" si="12"/>
        <v>17380952.380952332</v>
      </c>
      <c r="R75" s="470"/>
      <c r="S75" s="471"/>
      <c r="T75" s="471"/>
      <c r="U75" s="472"/>
      <c r="V75" s="470"/>
      <c r="W75" s="475"/>
      <c r="X75" s="475"/>
      <c r="Y75" s="476"/>
      <c r="Z75" s="470"/>
      <c r="AA75" s="475"/>
      <c r="AB75" s="475"/>
      <c r="AC75" s="476"/>
      <c r="AD75" s="131">
        <f t="shared" si="21"/>
        <v>0</v>
      </c>
      <c r="AE75" s="477">
        <f t="shared" si="20"/>
        <v>943511.90476190357</v>
      </c>
      <c r="AF75" s="478"/>
      <c r="AG75" s="478"/>
      <c r="AH75" s="479"/>
      <c r="AI75" s="474">
        <f t="shared" si="13"/>
        <v>17380952.380952332</v>
      </c>
      <c r="AJ75" s="480"/>
      <c r="AK75" s="480"/>
      <c r="AL75" s="480"/>
      <c r="AM75" s="481"/>
      <c r="AN75" s="482">
        <f t="shared" si="0"/>
        <v>1.1000000000000001</v>
      </c>
      <c r="AO75" s="483"/>
      <c r="AP75" s="484"/>
      <c r="AQ75" s="26"/>
      <c r="AR75" s="26"/>
      <c r="AS75" s="26"/>
      <c r="AT75" s="469"/>
      <c r="AU75" s="469"/>
      <c r="AV75" s="469"/>
      <c r="AW75" s="469"/>
      <c r="AX75" s="27"/>
      <c r="AY75" s="27">
        <f t="shared" si="1"/>
        <v>0</v>
      </c>
      <c r="AZ75" s="27">
        <f t="shared" si="14"/>
        <v>0</v>
      </c>
      <c r="BA75" s="27">
        <f t="shared" si="15"/>
        <v>0</v>
      </c>
      <c r="BB75" s="27">
        <f t="shared" si="2"/>
        <v>0</v>
      </c>
      <c r="BC75" s="27">
        <f t="shared" si="3"/>
        <v>0</v>
      </c>
      <c r="BD75" s="27">
        <f t="shared" si="4"/>
        <v>47619.047619047618</v>
      </c>
      <c r="BE75" s="27">
        <f t="shared" si="5"/>
        <v>15976.190476190432</v>
      </c>
      <c r="BF75" s="27">
        <f t="shared" si="6"/>
        <v>0</v>
      </c>
      <c r="BG75" s="27"/>
      <c r="BH75" s="27"/>
      <c r="BI75" s="72">
        <f t="shared" ref="BI75:BL75" si="30">BI69</f>
        <v>1.1000000000000001</v>
      </c>
      <c r="BJ75" s="72">
        <f t="shared" si="30"/>
        <v>0.75</v>
      </c>
      <c r="BK75" s="72">
        <f t="shared" si="30"/>
        <v>1.1000000000000001</v>
      </c>
      <c r="BL75" s="72">
        <f t="shared" si="30"/>
        <v>1.02</v>
      </c>
      <c r="BM75" s="73">
        <f>BM69</f>
        <v>0.77</v>
      </c>
      <c r="BN75" s="61"/>
      <c r="BO75" s="61" t="str">
        <f t="shared" si="16"/>
        <v xml:space="preserve"> </v>
      </c>
      <c r="BP75" s="62" t="str">
        <f t="shared" si="7"/>
        <v xml:space="preserve"> </v>
      </c>
      <c r="BQ75" s="62" t="e">
        <f t="shared" si="8"/>
        <v>#VALUE!</v>
      </c>
      <c r="BR75" s="63">
        <f t="shared" si="9"/>
        <v>1.1000000000000001</v>
      </c>
      <c r="BS75" s="64">
        <f t="shared" si="17"/>
        <v>1.1000000000000001</v>
      </c>
      <c r="BT75" s="60">
        <f t="shared" si="10"/>
        <v>63595.238095238048</v>
      </c>
      <c r="BU75" s="33"/>
    </row>
    <row r="76" spans="2:73" s="22" customFormat="1" ht="13.5" x14ac:dyDescent="0.15">
      <c r="B76" s="541"/>
      <c r="C76" s="497">
        <v>56</v>
      </c>
      <c r="D76" s="498"/>
      <c r="E76" s="499">
        <f t="shared" si="18"/>
        <v>63551.587301587257</v>
      </c>
      <c r="F76" s="471"/>
      <c r="G76" s="471"/>
      <c r="H76" s="472"/>
      <c r="I76" s="470">
        <f t="shared" si="11"/>
        <v>47619.047619047618</v>
      </c>
      <c r="J76" s="471"/>
      <c r="K76" s="471"/>
      <c r="L76" s="472"/>
      <c r="M76" s="474">
        <f t="shared" si="19"/>
        <v>15932.539682539638</v>
      </c>
      <c r="N76" s="480"/>
      <c r="O76" s="480"/>
      <c r="P76" s="696"/>
      <c r="Q76" s="47">
        <f t="shared" si="12"/>
        <v>17333333.333333284</v>
      </c>
      <c r="R76" s="470"/>
      <c r="S76" s="471"/>
      <c r="T76" s="471"/>
      <c r="U76" s="472"/>
      <c r="V76" s="470"/>
      <c r="W76" s="475"/>
      <c r="X76" s="475"/>
      <c r="Y76" s="476"/>
      <c r="Z76" s="470"/>
      <c r="AA76" s="475"/>
      <c r="AB76" s="475"/>
      <c r="AC76" s="476"/>
      <c r="AD76" s="131">
        <f t="shared" si="21"/>
        <v>0</v>
      </c>
      <c r="AE76" s="477">
        <f t="shared" si="20"/>
        <v>959444.44444444322</v>
      </c>
      <c r="AF76" s="478"/>
      <c r="AG76" s="478"/>
      <c r="AH76" s="479"/>
      <c r="AI76" s="474">
        <f t="shared" si="13"/>
        <v>17333333.333333284</v>
      </c>
      <c r="AJ76" s="480"/>
      <c r="AK76" s="480"/>
      <c r="AL76" s="480"/>
      <c r="AM76" s="481"/>
      <c r="AN76" s="482">
        <f t="shared" si="0"/>
        <v>1.1000000000000001</v>
      </c>
      <c r="AO76" s="483"/>
      <c r="AP76" s="484"/>
      <c r="AQ76" s="26"/>
      <c r="AR76" s="26"/>
      <c r="AS76" s="26"/>
      <c r="AT76" s="469"/>
      <c r="AU76" s="469"/>
      <c r="AV76" s="469"/>
      <c r="AW76" s="469"/>
      <c r="AX76" s="27"/>
      <c r="AY76" s="27">
        <f t="shared" si="1"/>
        <v>0</v>
      </c>
      <c r="AZ76" s="27">
        <f t="shared" si="14"/>
        <v>0</v>
      </c>
      <c r="BA76" s="27">
        <f t="shared" si="15"/>
        <v>0</v>
      </c>
      <c r="BB76" s="27">
        <f t="shared" si="2"/>
        <v>0</v>
      </c>
      <c r="BC76" s="27">
        <f t="shared" si="3"/>
        <v>0</v>
      </c>
      <c r="BD76" s="27">
        <f t="shared" si="4"/>
        <v>47619.047619047618</v>
      </c>
      <c r="BE76" s="27">
        <f t="shared" si="5"/>
        <v>15932.539682539638</v>
      </c>
      <c r="BF76" s="27">
        <f t="shared" si="6"/>
        <v>0</v>
      </c>
      <c r="BG76" s="27"/>
      <c r="BH76" s="27"/>
      <c r="BI76" s="65">
        <f>BI75</f>
        <v>1.1000000000000001</v>
      </c>
      <c r="BJ76" s="66">
        <f>BJ75</f>
        <v>0.75</v>
      </c>
      <c r="BK76" s="59">
        <f>BK75</f>
        <v>1.1000000000000001</v>
      </c>
      <c r="BL76" s="66">
        <f>BL75</f>
        <v>1.02</v>
      </c>
      <c r="BM76" s="67">
        <f>BM75</f>
        <v>0.77</v>
      </c>
      <c r="BN76" s="61"/>
      <c r="BO76" s="61" t="str">
        <f t="shared" si="16"/>
        <v xml:space="preserve"> </v>
      </c>
      <c r="BP76" s="62" t="str">
        <f t="shared" si="7"/>
        <v xml:space="preserve"> </v>
      </c>
      <c r="BQ76" s="62" t="e">
        <f t="shared" si="8"/>
        <v>#VALUE!</v>
      </c>
      <c r="BR76" s="63">
        <f t="shared" si="9"/>
        <v>1.1000000000000001</v>
      </c>
      <c r="BS76" s="64">
        <f t="shared" si="17"/>
        <v>1.1000000000000001</v>
      </c>
      <c r="BT76" s="60">
        <f t="shared" si="10"/>
        <v>63551.587301587257</v>
      </c>
      <c r="BU76" s="33"/>
    </row>
    <row r="77" spans="2:73" s="22" customFormat="1" ht="13.5" x14ac:dyDescent="0.15">
      <c r="B77" s="541"/>
      <c r="C77" s="497">
        <v>57</v>
      </c>
      <c r="D77" s="498"/>
      <c r="E77" s="499">
        <f t="shared" si="18"/>
        <v>63507.936507936465</v>
      </c>
      <c r="F77" s="471"/>
      <c r="G77" s="471"/>
      <c r="H77" s="472"/>
      <c r="I77" s="470">
        <f t="shared" si="11"/>
        <v>47619.047619047618</v>
      </c>
      <c r="J77" s="471"/>
      <c r="K77" s="471"/>
      <c r="L77" s="472"/>
      <c r="M77" s="474">
        <f t="shared" si="19"/>
        <v>15888.888888888845</v>
      </c>
      <c r="N77" s="480"/>
      <c r="O77" s="480"/>
      <c r="P77" s="696"/>
      <c r="Q77" s="47">
        <f t="shared" si="12"/>
        <v>17285714.285714235</v>
      </c>
      <c r="R77" s="470"/>
      <c r="S77" s="471"/>
      <c r="T77" s="471"/>
      <c r="U77" s="472"/>
      <c r="V77" s="470"/>
      <c r="W77" s="475"/>
      <c r="X77" s="475"/>
      <c r="Y77" s="476"/>
      <c r="Z77" s="470"/>
      <c r="AA77" s="475"/>
      <c r="AB77" s="475"/>
      <c r="AC77" s="476"/>
      <c r="AD77" s="131">
        <f t="shared" si="21"/>
        <v>0</v>
      </c>
      <c r="AE77" s="477">
        <f t="shared" si="20"/>
        <v>975333.33333333209</v>
      </c>
      <c r="AF77" s="478"/>
      <c r="AG77" s="478"/>
      <c r="AH77" s="479"/>
      <c r="AI77" s="474">
        <f t="shared" si="13"/>
        <v>17285714.285714235</v>
      </c>
      <c r="AJ77" s="480"/>
      <c r="AK77" s="480"/>
      <c r="AL77" s="480"/>
      <c r="AM77" s="481"/>
      <c r="AN77" s="482">
        <f t="shared" si="0"/>
        <v>1.1000000000000001</v>
      </c>
      <c r="AO77" s="483"/>
      <c r="AP77" s="484"/>
      <c r="AQ77" s="26"/>
      <c r="AR77" s="26"/>
      <c r="AS77" s="26"/>
      <c r="AT77" s="469"/>
      <c r="AU77" s="469"/>
      <c r="AV77" s="469"/>
      <c r="AW77" s="469"/>
      <c r="AX77" s="27"/>
      <c r="AY77" s="27">
        <f t="shared" si="1"/>
        <v>0</v>
      </c>
      <c r="AZ77" s="27">
        <f t="shared" si="14"/>
        <v>0</v>
      </c>
      <c r="BA77" s="27">
        <f t="shared" si="15"/>
        <v>0</v>
      </c>
      <c r="BB77" s="27">
        <f t="shared" si="2"/>
        <v>0</v>
      </c>
      <c r="BC77" s="27">
        <f t="shared" si="3"/>
        <v>0</v>
      </c>
      <c r="BD77" s="27">
        <f t="shared" si="4"/>
        <v>47619.047619047618</v>
      </c>
      <c r="BE77" s="27">
        <f t="shared" si="5"/>
        <v>15888.888888888845</v>
      </c>
      <c r="BF77" s="27">
        <f t="shared" si="6"/>
        <v>0</v>
      </c>
      <c r="BG77" s="27"/>
      <c r="BH77" s="27"/>
      <c r="BI77" s="65">
        <f>BI75</f>
        <v>1.1000000000000001</v>
      </c>
      <c r="BJ77" s="66">
        <f>BJ75</f>
        <v>0.75</v>
      </c>
      <c r="BK77" s="59">
        <f>BK75</f>
        <v>1.1000000000000001</v>
      </c>
      <c r="BL77" s="66">
        <f>BL75</f>
        <v>1.02</v>
      </c>
      <c r="BM77" s="67">
        <f>BM75</f>
        <v>0.77</v>
      </c>
      <c r="BN77" s="61"/>
      <c r="BO77" s="61" t="str">
        <f t="shared" si="16"/>
        <v xml:space="preserve"> </v>
      </c>
      <c r="BP77" s="62" t="str">
        <f t="shared" si="7"/>
        <v xml:space="preserve"> </v>
      </c>
      <c r="BQ77" s="62" t="e">
        <f t="shared" si="8"/>
        <v>#VALUE!</v>
      </c>
      <c r="BR77" s="63">
        <f t="shared" si="9"/>
        <v>1.1000000000000001</v>
      </c>
      <c r="BS77" s="64">
        <f t="shared" si="17"/>
        <v>1.1000000000000001</v>
      </c>
      <c r="BT77" s="60">
        <f t="shared" si="10"/>
        <v>63507.936507936465</v>
      </c>
      <c r="BU77" s="33"/>
    </row>
    <row r="78" spans="2:73" s="22" customFormat="1" ht="13.5" x14ac:dyDescent="0.15">
      <c r="B78" s="541"/>
      <c r="C78" s="497">
        <v>58</v>
      </c>
      <c r="D78" s="498"/>
      <c r="E78" s="499">
        <f t="shared" si="18"/>
        <v>63464.285714285666</v>
      </c>
      <c r="F78" s="471"/>
      <c r="G78" s="471"/>
      <c r="H78" s="472"/>
      <c r="I78" s="470">
        <f t="shared" si="11"/>
        <v>47619.047619047618</v>
      </c>
      <c r="J78" s="471"/>
      <c r="K78" s="471"/>
      <c r="L78" s="472"/>
      <c r="M78" s="474">
        <f t="shared" si="19"/>
        <v>15845.23809523805</v>
      </c>
      <c r="N78" s="480"/>
      <c r="O78" s="480"/>
      <c r="P78" s="696"/>
      <c r="Q78" s="47">
        <f t="shared" si="12"/>
        <v>17238095.238095187</v>
      </c>
      <c r="R78" s="470"/>
      <c r="S78" s="471"/>
      <c r="T78" s="471"/>
      <c r="U78" s="472"/>
      <c r="V78" s="470"/>
      <c r="W78" s="475"/>
      <c r="X78" s="475"/>
      <c r="Y78" s="476"/>
      <c r="Z78" s="470"/>
      <c r="AA78" s="475"/>
      <c r="AB78" s="475"/>
      <c r="AC78" s="476"/>
      <c r="AD78" s="131">
        <f t="shared" si="21"/>
        <v>0</v>
      </c>
      <c r="AE78" s="477">
        <f t="shared" si="20"/>
        <v>991178.5714285702</v>
      </c>
      <c r="AF78" s="478"/>
      <c r="AG78" s="478"/>
      <c r="AH78" s="479"/>
      <c r="AI78" s="474">
        <f t="shared" si="13"/>
        <v>17238095.238095187</v>
      </c>
      <c r="AJ78" s="480"/>
      <c r="AK78" s="480"/>
      <c r="AL78" s="480"/>
      <c r="AM78" s="481"/>
      <c r="AN78" s="482">
        <f t="shared" si="0"/>
        <v>1.1000000000000001</v>
      </c>
      <c r="AO78" s="483"/>
      <c r="AP78" s="484"/>
      <c r="AQ78" s="26"/>
      <c r="AR78" s="26"/>
      <c r="AS78" s="26"/>
      <c r="AT78" s="469"/>
      <c r="AU78" s="469"/>
      <c r="AV78" s="469"/>
      <c r="AW78" s="469"/>
      <c r="AX78" s="27"/>
      <c r="AY78" s="27">
        <f t="shared" si="1"/>
        <v>0</v>
      </c>
      <c r="AZ78" s="27">
        <f t="shared" si="14"/>
        <v>0</v>
      </c>
      <c r="BA78" s="27">
        <f t="shared" si="15"/>
        <v>0</v>
      </c>
      <c r="BB78" s="27">
        <f t="shared" si="2"/>
        <v>0</v>
      </c>
      <c r="BC78" s="27">
        <f t="shared" si="3"/>
        <v>0</v>
      </c>
      <c r="BD78" s="27">
        <f t="shared" si="4"/>
        <v>47619.047619047618</v>
      </c>
      <c r="BE78" s="27">
        <f t="shared" si="5"/>
        <v>15845.23809523805</v>
      </c>
      <c r="BF78" s="27">
        <f t="shared" si="6"/>
        <v>0</v>
      </c>
      <c r="BG78" s="27"/>
      <c r="BH78" s="27"/>
      <c r="BI78" s="65">
        <f>BI75</f>
        <v>1.1000000000000001</v>
      </c>
      <c r="BJ78" s="66">
        <f>BJ75</f>
        <v>0.75</v>
      </c>
      <c r="BK78" s="59">
        <f>BK75</f>
        <v>1.1000000000000001</v>
      </c>
      <c r="BL78" s="66">
        <f>BL75</f>
        <v>1.02</v>
      </c>
      <c r="BM78" s="67">
        <f>BM75</f>
        <v>0.77</v>
      </c>
      <c r="BN78" s="61"/>
      <c r="BO78" s="61" t="str">
        <f t="shared" si="16"/>
        <v xml:space="preserve"> </v>
      </c>
      <c r="BP78" s="62" t="str">
        <f t="shared" si="7"/>
        <v xml:space="preserve"> </v>
      </c>
      <c r="BQ78" s="62" t="e">
        <f t="shared" si="8"/>
        <v>#VALUE!</v>
      </c>
      <c r="BR78" s="63">
        <f t="shared" si="9"/>
        <v>1.1000000000000001</v>
      </c>
      <c r="BS78" s="64">
        <f t="shared" si="17"/>
        <v>1.1000000000000001</v>
      </c>
      <c r="BT78" s="60">
        <f t="shared" si="10"/>
        <v>63464.285714285666</v>
      </c>
      <c r="BU78" s="33"/>
    </row>
    <row r="79" spans="2:73" s="22" customFormat="1" ht="13.5" x14ac:dyDescent="0.15">
      <c r="B79" s="541"/>
      <c r="C79" s="497">
        <v>59</v>
      </c>
      <c r="D79" s="498"/>
      <c r="E79" s="499">
        <f t="shared" si="18"/>
        <v>63420.634920634875</v>
      </c>
      <c r="F79" s="471"/>
      <c r="G79" s="471"/>
      <c r="H79" s="472"/>
      <c r="I79" s="470">
        <f t="shared" si="11"/>
        <v>47619.047619047618</v>
      </c>
      <c r="J79" s="471"/>
      <c r="K79" s="471"/>
      <c r="L79" s="472"/>
      <c r="M79" s="474">
        <f t="shared" si="19"/>
        <v>15801.587301587255</v>
      </c>
      <c r="N79" s="480"/>
      <c r="O79" s="480"/>
      <c r="P79" s="696"/>
      <c r="Q79" s="47">
        <f t="shared" si="12"/>
        <v>17190476.190476138</v>
      </c>
      <c r="R79" s="470"/>
      <c r="S79" s="471"/>
      <c r="T79" s="471"/>
      <c r="U79" s="472"/>
      <c r="V79" s="470"/>
      <c r="W79" s="475"/>
      <c r="X79" s="475"/>
      <c r="Y79" s="476"/>
      <c r="Z79" s="470"/>
      <c r="AA79" s="475"/>
      <c r="AB79" s="475"/>
      <c r="AC79" s="476"/>
      <c r="AD79" s="131">
        <f t="shared" si="21"/>
        <v>0</v>
      </c>
      <c r="AE79" s="477">
        <f t="shared" si="20"/>
        <v>1006980.1587301574</v>
      </c>
      <c r="AF79" s="478"/>
      <c r="AG79" s="478"/>
      <c r="AH79" s="479"/>
      <c r="AI79" s="474">
        <f t="shared" si="13"/>
        <v>17190476.190476138</v>
      </c>
      <c r="AJ79" s="480"/>
      <c r="AK79" s="480"/>
      <c r="AL79" s="480"/>
      <c r="AM79" s="481"/>
      <c r="AN79" s="482">
        <f t="shared" si="0"/>
        <v>1.1000000000000001</v>
      </c>
      <c r="AO79" s="483"/>
      <c r="AP79" s="484"/>
      <c r="AQ79" s="26"/>
      <c r="AR79" s="26"/>
      <c r="AS79" s="26"/>
      <c r="AT79" s="469"/>
      <c r="AU79" s="469"/>
      <c r="AV79" s="469"/>
      <c r="AW79" s="469"/>
      <c r="AX79" s="27"/>
      <c r="AY79" s="27">
        <f t="shared" si="1"/>
        <v>0</v>
      </c>
      <c r="AZ79" s="27">
        <f t="shared" si="14"/>
        <v>0</v>
      </c>
      <c r="BA79" s="27">
        <f t="shared" si="15"/>
        <v>0</v>
      </c>
      <c r="BB79" s="27">
        <f t="shared" si="2"/>
        <v>0</v>
      </c>
      <c r="BC79" s="27">
        <f t="shared" si="3"/>
        <v>0</v>
      </c>
      <c r="BD79" s="27">
        <f t="shared" si="4"/>
        <v>47619.047619047618</v>
      </c>
      <c r="BE79" s="27">
        <f t="shared" si="5"/>
        <v>15801.587301587255</v>
      </c>
      <c r="BF79" s="27">
        <f t="shared" si="6"/>
        <v>0</v>
      </c>
      <c r="BG79" s="27"/>
      <c r="BH79" s="27"/>
      <c r="BI79" s="65">
        <f>BI75</f>
        <v>1.1000000000000001</v>
      </c>
      <c r="BJ79" s="66">
        <f>BJ75</f>
        <v>0.75</v>
      </c>
      <c r="BK79" s="59">
        <f>BK75</f>
        <v>1.1000000000000001</v>
      </c>
      <c r="BL79" s="66">
        <f>BL75</f>
        <v>1.02</v>
      </c>
      <c r="BM79" s="67">
        <f>BM75</f>
        <v>0.77</v>
      </c>
      <c r="BN79" s="61"/>
      <c r="BO79" s="61" t="str">
        <f t="shared" si="16"/>
        <v xml:space="preserve"> </v>
      </c>
      <c r="BP79" s="62" t="str">
        <f t="shared" si="7"/>
        <v xml:space="preserve"> </v>
      </c>
      <c r="BQ79" s="62" t="e">
        <f t="shared" si="8"/>
        <v>#VALUE!</v>
      </c>
      <c r="BR79" s="63">
        <f t="shared" si="9"/>
        <v>1.1000000000000001</v>
      </c>
      <c r="BS79" s="64">
        <f t="shared" si="17"/>
        <v>1.1000000000000001</v>
      </c>
      <c r="BT79" s="60">
        <f t="shared" si="10"/>
        <v>63420.634920634875</v>
      </c>
      <c r="BU79" s="33"/>
    </row>
    <row r="80" spans="2:73" s="22" customFormat="1" ht="13.5" x14ac:dyDescent="0.15">
      <c r="B80" s="593"/>
      <c r="C80" s="587">
        <v>60</v>
      </c>
      <c r="D80" s="588"/>
      <c r="E80" s="589">
        <f t="shared" si="18"/>
        <v>63376.984126984076</v>
      </c>
      <c r="F80" s="590"/>
      <c r="G80" s="590"/>
      <c r="H80" s="591"/>
      <c r="I80" s="578">
        <f t="shared" si="11"/>
        <v>47619.047619047618</v>
      </c>
      <c r="J80" s="590"/>
      <c r="K80" s="590"/>
      <c r="L80" s="591"/>
      <c r="M80" s="604">
        <f t="shared" si="19"/>
        <v>15757.93650793646</v>
      </c>
      <c r="N80" s="610"/>
      <c r="O80" s="610"/>
      <c r="P80" s="618"/>
      <c r="Q80" s="47">
        <f t="shared" si="12"/>
        <v>17142857.14285709</v>
      </c>
      <c r="R80" s="578">
        <f>V80+Z80</f>
        <v>0</v>
      </c>
      <c r="S80" s="590"/>
      <c r="T80" s="590"/>
      <c r="U80" s="591"/>
      <c r="V80" s="578">
        <f>IF(10&gt;$I$5*2,0,$I$6/$I$5/2)</f>
        <v>0</v>
      </c>
      <c r="W80" s="579"/>
      <c r="X80" s="579"/>
      <c r="Y80" s="580"/>
      <c r="Z80" s="578">
        <f>IF(AD74&gt;0,AD74*AN80/100/2,0)</f>
        <v>0</v>
      </c>
      <c r="AA80" s="579"/>
      <c r="AB80" s="579"/>
      <c r="AC80" s="580"/>
      <c r="AD80" s="139">
        <f t="shared" si="21"/>
        <v>0</v>
      </c>
      <c r="AE80" s="581">
        <f t="shared" si="20"/>
        <v>1022738.0952380939</v>
      </c>
      <c r="AF80" s="582"/>
      <c r="AG80" s="582"/>
      <c r="AH80" s="583"/>
      <c r="AI80" s="604">
        <f t="shared" si="13"/>
        <v>17142857.14285709</v>
      </c>
      <c r="AJ80" s="610"/>
      <c r="AK80" s="610"/>
      <c r="AL80" s="610"/>
      <c r="AM80" s="611"/>
      <c r="AN80" s="584">
        <f t="shared" si="0"/>
        <v>1.1000000000000001</v>
      </c>
      <c r="AO80" s="585"/>
      <c r="AP80" s="586"/>
      <c r="AQ80" s="25"/>
      <c r="AR80" s="25"/>
      <c r="AS80" s="25"/>
      <c r="AT80" s="469"/>
      <c r="AU80" s="469"/>
      <c r="AV80" s="469"/>
      <c r="AW80" s="469"/>
      <c r="AX80" s="27"/>
      <c r="AY80" s="27">
        <f t="shared" si="1"/>
        <v>0</v>
      </c>
      <c r="AZ80" s="27">
        <f t="shared" si="14"/>
        <v>0</v>
      </c>
      <c r="BA80" s="27">
        <f t="shared" si="15"/>
        <v>0</v>
      </c>
      <c r="BB80" s="27">
        <f t="shared" si="2"/>
        <v>0</v>
      </c>
      <c r="BC80" s="27">
        <f t="shared" si="3"/>
        <v>0</v>
      </c>
      <c r="BD80" s="27">
        <f t="shared" si="4"/>
        <v>47619.047619047618</v>
      </c>
      <c r="BE80" s="27">
        <f t="shared" si="5"/>
        <v>15757.93650793646</v>
      </c>
      <c r="BF80" s="27">
        <f t="shared" si="6"/>
        <v>0</v>
      </c>
      <c r="BG80" s="27"/>
      <c r="BH80" s="27"/>
      <c r="BI80" s="65">
        <f>BI75</f>
        <v>1.1000000000000001</v>
      </c>
      <c r="BJ80" s="66">
        <f>BJ75</f>
        <v>0.75</v>
      </c>
      <c r="BK80" s="59">
        <f>BK75</f>
        <v>1.1000000000000001</v>
      </c>
      <c r="BL80" s="66">
        <f>BL75</f>
        <v>1.02</v>
      </c>
      <c r="BM80" s="67">
        <f>BM75</f>
        <v>0.77</v>
      </c>
      <c r="BN80" s="61"/>
      <c r="BO80" s="61" t="str">
        <f t="shared" si="16"/>
        <v xml:space="preserve"> </v>
      </c>
      <c r="BP80" s="62" t="str">
        <f t="shared" si="7"/>
        <v xml:space="preserve"> </v>
      </c>
      <c r="BQ80" s="62" t="e">
        <f t="shared" si="8"/>
        <v>#VALUE!</v>
      </c>
      <c r="BR80" s="63">
        <f t="shared" si="9"/>
        <v>1.1000000000000001</v>
      </c>
      <c r="BS80" s="64">
        <f t="shared" si="17"/>
        <v>1.1000000000000001</v>
      </c>
      <c r="BT80" s="60">
        <f t="shared" si="10"/>
        <v>63376.984126984076</v>
      </c>
      <c r="BU80" s="33"/>
    </row>
    <row r="81" spans="2:73" s="22" customFormat="1" ht="13.5" x14ac:dyDescent="0.15">
      <c r="B81" s="562">
        <v>6</v>
      </c>
      <c r="C81" s="565">
        <v>61</v>
      </c>
      <c r="D81" s="566"/>
      <c r="E81" s="609">
        <f t="shared" si="18"/>
        <v>63333.333333333285</v>
      </c>
      <c r="F81" s="569"/>
      <c r="G81" s="569"/>
      <c r="H81" s="570"/>
      <c r="I81" s="568">
        <f t="shared" si="11"/>
        <v>47619.047619047618</v>
      </c>
      <c r="J81" s="569"/>
      <c r="K81" s="569"/>
      <c r="L81" s="570"/>
      <c r="M81" s="568">
        <f t="shared" si="19"/>
        <v>15714.285714285666</v>
      </c>
      <c r="N81" s="569"/>
      <c r="O81" s="569"/>
      <c r="P81" s="570"/>
      <c r="Q81" s="30">
        <f t="shared" si="12"/>
        <v>17095238.095238041</v>
      </c>
      <c r="R81" s="568"/>
      <c r="S81" s="569"/>
      <c r="T81" s="569"/>
      <c r="U81" s="570"/>
      <c r="V81" s="568"/>
      <c r="W81" s="572"/>
      <c r="X81" s="572"/>
      <c r="Y81" s="573"/>
      <c r="Z81" s="568"/>
      <c r="AA81" s="572"/>
      <c r="AB81" s="572"/>
      <c r="AC81" s="573"/>
      <c r="AD81" s="138">
        <f t="shared" si="21"/>
        <v>0</v>
      </c>
      <c r="AE81" s="568">
        <f t="shared" si="20"/>
        <v>1038452.3809523795</v>
      </c>
      <c r="AF81" s="569"/>
      <c r="AG81" s="569"/>
      <c r="AH81" s="570"/>
      <c r="AI81" s="568">
        <f t="shared" si="13"/>
        <v>17095238.095238041</v>
      </c>
      <c r="AJ81" s="569"/>
      <c r="AK81" s="569"/>
      <c r="AL81" s="569"/>
      <c r="AM81" s="574"/>
      <c r="AN81" s="612">
        <f t="shared" si="0"/>
        <v>1.1000000000000001</v>
      </c>
      <c r="AO81" s="613"/>
      <c r="AP81" s="614"/>
      <c r="AQ81" s="52">
        <f>PMT(AN81/100/12,($I$5-B69)*12-$AX$19,-AI80+AD80)</f>
        <v>55929.176214282044</v>
      </c>
      <c r="AR81" s="53">
        <f>E80*1.25</f>
        <v>79221.23015873009</v>
      </c>
      <c r="AS81" s="53">
        <f>IF(AQ81&gt;AR81,AR81,AQ81)</f>
        <v>55929.176214282044</v>
      </c>
      <c r="AT81" s="469"/>
      <c r="AU81" s="469"/>
      <c r="AV81" s="469"/>
      <c r="AW81" s="469"/>
      <c r="AX81" s="27"/>
      <c r="AY81" s="27">
        <f t="shared" si="1"/>
        <v>0</v>
      </c>
      <c r="AZ81" s="27">
        <f t="shared" si="14"/>
        <v>0</v>
      </c>
      <c r="BA81" s="27">
        <f t="shared" si="15"/>
        <v>0</v>
      </c>
      <c r="BB81" s="27">
        <f t="shared" si="2"/>
        <v>0</v>
      </c>
      <c r="BC81" s="27">
        <f t="shared" si="3"/>
        <v>0</v>
      </c>
      <c r="BD81" s="27">
        <f t="shared" si="4"/>
        <v>47619.047619047618</v>
      </c>
      <c r="BE81" s="27">
        <f t="shared" si="5"/>
        <v>15714.285714285666</v>
      </c>
      <c r="BF81" s="27">
        <f t="shared" si="6"/>
        <v>0</v>
      </c>
      <c r="BG81" s="27"/>
      <c r="BH81" s="27"/>
      <c r="BI81" s="72">
        <f>BL5</f>
        <v>1.1000000000000001</v>
      </c>
      <c r="BJ81" s="72">
        <f>BM5</f>
        <v>0.75</v>
      </c>
      <c r="BK81" s="72">
        <f t="shared" ref="BK81:BL81" si="31">BK75</f>
        <v>1.1000000000000001</v>
      </c>
      <c r="BL81" s="72">
        <f t="shared" si="31"/>
        <v>1.02</v>
      </c>
      <c r="BM81" s="73">
        <f>BK15</f>
        <v>1.02</v>
      </c>
      <c r="BN81" s="61"/>
      <c r="BO81" s="61" t="str">
        <f t="shared" si="16"/>
        <v xml:space="preserve"> </v>
      </c>
      <c r="BP81" s="62" t="str">
        <f t="shared" si="7"/>
        <v xml:space="preserve"> </v>
      </c>
      <c r="BQ81" s="62" t="e">
        <f t="shared" si="8"/>
        <v>#VALUE!</v>
      </c>
      <c r="BR81" s="63">
        <f t="shared" si="9"/>
        <v>1.1000000000000001</v>
      </c>
      <c r="BS81" s="64">
        <f t="shared" si="17"/>
        <v>1.1000000000000001</v>
      </c>
      <c r="BT81" s="60">
        <f t="shared" si="10"/>
        <v>63333.333333333285</v>
      </c>
      <c r="BU81" s="33"/>
    </row>
    <row r="82" spans="2:73" s="22" customFormat="1" ht="13.5" x14ac:dyDescent="0.15">
      <c r="B82" s="563"/>
      <c r="C82" s="535">
        <v>62</v>
      </c>
      <c r="D82" s="536"/>
      <c r="E82" s="537">
        <f t="shared" si="18"/>
        <v>63289.682539682493</v>
      </c>
      <c r="F82" s="486"/>
      <c r="G82" s="486"/>
      <c r="H82" s="538"/>
      <c r="I82" s="485">
        <f t="shared" si="11"/>
        <v>47619.047619047618</v>
      </c>
      <c r="J82" s="486"/>
      <c r="K82" s="486"/>
      <c r="L82" s="538"/>
      <c r="M82" s="485">
        <f t="shared" si="19"/>
        <v>15670.634920634873</v>
      </c>
      <c r="N82" s="486"/>
      <c r="O82" s="486"/>
      <c r="P82" s="538"/>
      <c r="Q82" s="136">
        <f t="shared" si="12"/>
        <v>17047619.047618993</v>
      </c>
      <c r="R82" s="485"/>
      <c r="S82" s="486"/>
      <c r="T82" s="486"/>
      <c r="U82" s="538"/>
      <c r="V82" s="485"/>
      <c r="W82" s="530"/>
      <c r="X82" s="530"/>
      <c r="Y82" s="531"/>
      <c r="Z82" s="485"/>
      <c r="AA82" s="530"/>
      <c r="AB82" s="530"/>
      <c r="AC82" s="531"/>
      <c r="AD82" s="135">
        <f t="shared" si="21"/>
        <v>0</v>
      </c>
      <c r="AE82" s="532">
        <f t="shared" si="20"/>
        <v>1054123.0158730145</v>
      </c>
      <c r="AF82" s="533"/>
      <c r="AG82" s="533"/>
      <c r="AH82" s="534"/>
      <c r="AI82" s="485">
        <f t="shared" si="13"/>
        <v>17047619.047618993</v>
      </c>
      <c r="AJ82" s="486"/>
      <c r="AK82" s="486"/>
      <c r="AL82" s="486"/>
      <c r="AM82" s="487"/>
      <c r="AN82" s="527">
        <f t="shared" si="0"/>
        <v>1.1000000000000001</v>
      </c>
      <c r="AO82" s="528"/>
      <c r="AP82" s="529"/>
      <c r="AQ82" s="26"/>
      <c r="AR82" s="26"/>
      <c r="AS82" s="26"/>
      <c r="AT82" s="469"/>
      <c r="AU82" s="469"/>
      <c r="AV82" s="469"/>
      <c r="AW82" s="469"/>
      <c r="AX82" s="27"/>
      <c r="AY82" s="27">
        <f t="shared" si="1"/>
        <v>0</v>
      </c>
      <c r="AZ82" s="27">
        <f t="shared" si="14"/>
        <v>0</v>
      </c>
      <c r="BA82" s="27">
        <f t="shared" si="15"/>
        <v>0</v>
      </c>
      <c r="BB82" s="27">
        <f t="shared" si="2"/>
        <v>0</v>
      </c>
      <c r="BC82" s="27">
        <f t="shared" si="3"/>
        <v>0</v>
      </c>
      <c r="BD82" s="27">
        <f t="shared" si="4"/>
        <v>47619.047619047618</v>
      </c>
      <c r="BE82" s="27">
        <f t="shared" si="5"/>
        <v>15670.634920634873</v>
      </c>
      <c r="BF82" s="27">
        <f t="shared" si="6"/>
        <v>0</v>
      </c>
      <c r="BG82" s="27"/>
      <c r="BH82" s="27"/>
      <c r="BI82" s="65">
        <f>BI81</f>
        <v>1.1000000000000001</v>
      </c>
      <c r="BJ82" s="66">
        <f>BJ81</f>
        <v>0.75</v>
      </c>
      <c r="BK82" s="59">
        <f>BK81</f>
        <v>1.1000000000000001</v>
      </c>
      <c r="BL82" s="66">
        <f>BL81</f>
        <v>1.02</v>
      </c>
      <c r="BM82" s="67">
        <f>BM81</f>
        <v>1.02</v>
      </c>
      <c r="BN82" s="61"/>
      <c r="BO82" s="61" t="str">
        <f t="shared" si="16"/>
        <v xml:space="preserve"> </v>
      </c>
      <c r="BP82" s="62" t="str">
        <f t="shared" si="7"/>
        <v xml:space="preserve"> </v>
      </c>
      <c r="BQ82" s="62" t="e">
        <f t="shared" si="8"/>
        <v>#VALUE!</v>
      </c>
      <c r="BR82" s="63">
        <f t="shared" si="9"/>
        <v>1.1000000000000001</v>
      </c>
      <c r="BS82" s="64">
        <f t="shared" si="17"/>
        <v>1.1000000000000001</v>
      </c>
      <c r="BT82" s="60">
        <f t="shared" si="10"/>
        <v>63289.682539682493</v>
      </c>
      <c r="BU82" s="33"/>
    </row>
    <row r="83" spans="2:73" s="22" customFormat="1" ht="13.5" x14ac:dyDescent="0.15">
      <c r="B83" s="563"/>
      <c r="C83" s="535">
        <v>63</v>
      </c>
      <c r="D83" s="536"/>
      <c r="E83" s="537">
        <f t="shared" si="18"/>
        <v>63246.031746031695</v>
      </c>
      <c r="F83" s="486"/>
      <c r="G83" s="486"/>
      <c r="H83" s="538"/>
      <c r="I83" s="485">
        <f t="shared" si="11"/>
        <v>47619.047619047618</v>
      </c>
      <c r="J83" s="486"/>
      <c r="K83" s="486"/>
      <c r="L83" s="538"/>
      <c r="M83" s="485">
        <f t="shared" si="19"/>
        <v>15626.984126984076</v>
      </c>
      <c r="N83" s="486"/>
      <c r="O83" s="486"/>
      <c r="P83" s="538"/>
      <c r="Q83" s="136">
        <f t="shared" si="12"/>
        <v>16999999.999999944</v>
      </c>
      <c r="R83" s="485"/>
      <c r="S83" s="486"/>
      <c r="T83" s="486"/>
      <c r="U83" s="538"/>
      <c r="V83" s="485"/>
      <c r="W83" s="530"/>
      <c r="X83" s="530"/>
      <c r="Y83" s="531"/>
      <c r="Z83" s="485"/>
      <c r="AA83" s="530"/>
      <c r="AB83" s="530"/>
      <c r="AC83" s="531"/>
      <c r="AD83" s="135">
        <f t="shared" si="21"/>
        <v>0</v>
      </c>
      <c r="AE83" s="532">
        <f t="shared" si="20"/>
        <v>1069749.9999999986</v>
      </c>
      <c r="AF83" s="533"/>
      <c r="AG83" s="533"/>
      <c r="AH83" s="534"/>
      <c r="AI83" s="485">
        <f t="shared" si="13"/>
        <v>16999999.999999944</v>
      </c>
      <c r="AJ83" s="486"/>
      <c r="AK83" s="486"/>
      <c r="AL83" s="486"/>
      <c r="AM83" s="487"/>
      <c r="AN83" s="527">
        <f t="shared" si="0"/>
        <v>1.1000000000000001</v>
      </c>
      <c r="AO83" s="528"/>
      <c r="AP83" s="529"/>
      <c r="AQ83" s="26"/>
      <c r="AR83" s="26"/>
      <c r="AS83" s="26"/>
      <c r="AT83" s="469"/>
      <c r="AU83" s="469"/>
      <c r="AV83" s="469"/>
      <c r="AW83" s="469"/>
      <c r="AX83" s="27"/>
      <c r="AY83" s="27">
        <f t="shared" si="1"/>
        <v>0</v>
      </c>
      <c r="AZ83" s="27">
        <f t="shared" si="14"/>
        <v>0</v>
      </c>
      <c r="BA83" s="27">
        <f t="shared" si="15"/>
        <v>0</v>
      </c>
      <c r="BB83" s="27">
        <f t="shared" si="2"/>
        <v>0</v>
      </c>
      <c r="BC83" s="27">
        <f t="shared" si="3"/>
        <v>0</v>
      </c>
      <c r="BD83" s="27">
        <f t="shared" si="4"/>
        <v>47619.047619047618</v>
      </c>
      <c r="BE83" s="27">
        <f t="shared" si="5"/>
        <v>15626.984126984076</v>
      </c>
      <c r="BF83" s="27">
        <f t="shared" si="6"/>
        <v>0</v>
      </c>
      <c r="BG83" s="27"/>
      <c r="BH83" s="27"/>
      <c r="BI83" s="65">
        <f>BI81</f>
        <v>1.1000000000000001</v>
      </c>
      <c r="BJ83" s="66">
        <f>BJ81</f>
        <v>0.75</v>
      </c>
      <c r="BK83" s="59">
        <f>BK81</f>
        <v>1.1000000000000001</v>
      </c>
      <c r="BL83" s="66">
        <f>BL81</f>
        <v>1.02</v>
      </c>
      <c r="BM83" s="67">
        <f>BM81</f>
        <v>1.02</v>
      </c>
      <c r="BN83" s="61"/>
      <c r="BO83" s="61" t="str">
        <f t="shared" si="16"/>
        <v xml:space="preserve"> </v>
      </c>
      <c r="BP83" s="62" t="str">
        <f t="shared" si="7"/>
        <v xml:space="preserve"> </v>
      </c>
      <c r="BQ83" s="62" t="e">
        <f t="shared" si="8"/>
        <v>#VALUE!</v>
      </c>
      <c r="BR83" s="63">
        <f t="shared" si="9"/>
        <v>1.1000000000000001</v>
      </c>
      <c r="BS83" s="64">
        <f t="shared" si="17"/>
        <v>1.1000000000000001</v>
      </c>
      <c r="BT83" s="60">
        <f t="shared" si="10"/>
        <v>63246.031746031695</v>
      </c>
      <c r="BU83" s="33"/>
    </row>
    <row r="84" spans="2:73" s="22" customFormat="1" ht="13.5" x14ac:dyDescent="0.15">
      <c r="B84" s="563"/>
      <c r="C84" s="535">
        <v>64</v>
      </c>
      <c r="D84" s="536"/>
      <c r="E84" s="537">
        <f t="shared" si="18"/>
        <v>63202.380952380903</v>
      </c>
      <c r="F84" s="486"/>
      <c r="G84" s="486"/>
      <c r="H84" s="538"/>
      <c r="I84" s="485">
        <f t="shared" si="11"/>
        <v>47619.047619047618</v>
      </c>
      <c r="J84" s="486"/>
      <c r="K84" s="486"/>
      <c r="L84" s="538"/>
      <c r="M84" s="485">
        <f t="shared" si="19"/>
        <v>15583.333333333285</v>
      </c>
      <c r="N84" s="486"/>
      <c r="O84" s="486"/>
      <c r="P84" s="538"/>
      <c r="Q84" s="136">
        <f t="shared" si="12"/>
        <v>16952380.952380896</v>
      </c>
      <c r="R84" s="485"/>
      <c r="S84" s="486"/>
      <c r="T84" s="486"/>
      <c r="U84" s="538"/>
      <c r="V84" s="485"/>
      <c r="W84" s="530"/>
      <c r="X84" s="530"/>
      <c r="Y84" s="531"/>
      <c r="Z84" s="485"/>
      <c r="AA84" s="530"/>
      <c r="AB84" s="530"/>
      <c r="AC84" s="531"/>
      <c r="AD84" s="135">
        <f t="shared" si="21"/>
        <v>0</v>
      </c>
      <c r="AE84" s="532">
        <f t="shared" si="20"/>
        <v>1085333.3333333319</v>
      </c>
      <c r="AF84" s="533"/>
      <c r="AG84" s="533"/>
      <c r="AH84" s="534"/>
      <c r="AI84" s="485">
        <f t="shared" si="13"/>
        <v>16952380.952380896</v>
      </c>
      <c r="AJ84" s="486"/>
      <c r="AK84" s="486"/>
      <c r="AL84" s="486"/>
      <c r="AM84" s="487"/>
      <c r="AN84" s="527">
        <f t="shared" si="0"/>
        <v>1.1000000000000001</v>
      </c>
      <c r="AO84" s="528"/>
      <c r="AP84" s="529"/>
      <c r="AQ84" s="26"/>
      <c r="AR84" s="26"/>
      <c r="AS84" s="26"/>
      <c r="AT84" s="469"/>
      <c r="AU84" s="469"/>
      <c r="AV84" s="469"/>
      <c r="AW84" s="469"/>
      <c r="AX84" s="27"/>
      <c r="AY84" s="27">
        <f t="shared" si="1"/>
        <v>0</v>
      </c>
      <c r="AZ84" s="27">
        <f t="shared" si="14"/>
        <v>0</v>
      </c>
      <c r="BA84" s="27">
        <f t="shared" si="15"/>
        <v>0</v>
      </c>
      <c r="BB84" s="27">
        <f t="shared" si="2"/>
        <v>0</v>
      </c>
      <c r="BC84" s="27">
        <f t="shared" si="3"/>
        <v>0</v>
      </c>
      <c r="BD84" s="27">
        <f t="shared" si="4"/>
        <v>47619.047619047618</v>
      </c>
      <c r="BE84" s="27">
        <f t="shared" si="5"/>
        <v>15583.333333333285</v>
      </c>
      <c r="BF84" s="27">
        <f t="shared" si="6"/>
        <v>0</v>
      </c>
      <c r="BG84" s="27"/>
      <c r="BH84" s="27"/>
      <c r="BI84" s="65">
        <f>BI81</f>
        <v>1.1000000000000001</v>
      </c>
      <c r="BJ84" s="66">
        <f>BJ81</f>
        <v>0.75</v>
      </c>
      <c r="BK84" s="59">
        <f>BK81</f>
        <v>1.1000000000000001</v>
      </c>
      <c r="BL84" s="66">
        <f>BL81</f>
        <v>1.02</v>
      </c>
      <c r="BM84" s="67">
        <f>BM81</f>
        <v>1.02</v>
      </c>
      <c r="BN84" s="61"/>
      <c r="BO84" s="61" t="str">
        <f t="shared" si="16"/>
        <v xml:space="preserve"> </v>
      </c>
      <c r="BP84" s="62" t="str">
        <f t="shared" si="7"/>
        <v xml:space="preserve"> </v>
      </c>
      <c r="BQ84" s="62" t="e">
        <f t="shared" si="8"/>
        <v>#VALUE!</v>
      </c>
      <c r="BR84" s="63">
        <f t="shared" si="9"/>
        <v>1.1000000000000001</v>
      </c>
      <c r="BS84" s="64">
        <f t="shared" si="17"/>
        <v>1.1000000000000001</v>
      </c>
      <c r="BT84" s="60">
        <f t="shared" si="10"/>
        <v>63202.380952380903</v>
      </c>
      <c r="BU84" s="33"/>
    </row>
    <row r="85" spans="2:73" s="22" customFormat="1" ht="13.5" x14ac:dyDescent="0.15">
      <c r="B85" s="563"/>
      <c r="C85" s="535">
        <v>65</v>
      </c>
      <c r="D85" s="536"/>
      <c r="E85" s="537">
        <f t="shared" si="18"/>
        <v>63158.730158730104</v>
      </c>
      <c r="F85" s="486"/>
      <c r="G85" s="486"/>
      <c r="H85" s="538"/>
      <c r="I85" s="485">
        <f t="shared" si="11"/>
        <v>47619.047619047618</v>
      </c>
      <c r="J85" s="486"/>
      <c r="K85" s="486"/>
      <c r="L85" s="538"/>
      <c r="M85" s="485">
        <f t="shared" si="19"/>
        <v>15539.682539682488</v>
      </c>
      <c r="N85" s="486"/>
      <c r="O85" s="486"/>
      <c r="P85" s="538"/>
      <c r="Q85" s="136">
        <f t="shared" si="12"/>
        <v>16904761.904761847</v>
      </c>
      <c r="R85" s="485"/>
      <c r="S85" s="486"/>
      <c r="T85" s="486"/>
      <c r="U85" s="538"/>
      <c r="V85" s="485"/>
      <c r="W85" s="530"/>
      <c r="X85" s="530"/>
      <c r="Y85" s="531"/>
      <c r="Z85" s="485"/>
      <c r="AA85" s="530"/>
      <c r="AB85" s="530"/>
      <c r="AC85" s="531"/>
      <c r="AD85" s="135">
        <f t="shared" si="21"/>
        <v>0</v>
      </c>
      <c r="AE85" s="532">
        <f t="shared" si="20"/>
        <v>1100873.0158730145</v>
      </c>
      <c r="AF85" s="533"/>
      <c r="AG85" s="533"/>
      <c r="AH85" s="534"/>
      <c r="AI85" s="485">
        <f t="shared" si="13"/>
        <v>16904761.904761847</v>
      </c>
      <c r="AJ85" s="486"/>
      <c r="AK85" s="486"/>
      <c r="AL85" s="486"/>
      <c r="AM85" s="487"/>
      <c r="AN85" s="527">
        <f t="shared" ref="AN85:AN148" si="32">BS85</f>
        <v>1.1000000000000001</v>
      </c>
      <c r="AO85" s="528"/>
      <c r="AP85" s="529"/>
      <c r="AQ85" s="26"/>
      <c r="AR85" s="26"/>
      <c r="AS85" s="26"/>
      <c r="AT85" s="469"/>
      <c r="AU85" s="469"/>
      <c r="AV85" s="469"/>
      <c r="AW85" s="469"/>
      <c r="AX85" s="27"/>
      <c r="AY85" s="27">
        <f t="shared" ref="AY85:AY148" si="33">IF($AK$5=C85,1,0)</f>
        <v>0</v>
      </c>
      <c r="AZ85" s="27">
        <f t="shared" si="14"/>
        <v>0</v>
      </c>
      <c r="BA85" s="27">
        <f t="shared" si="15"/>
        <v>0</v>
      </c>
      <c r="BB85" s="27">
        <f t="shared" ref="BB85:BB148" si="34">AZ85-BA85</f>
        <v>0</v>
      </c>
      <c r="BC85" s="27">
        <f t="shared" ref="BC85:BC148" si="35">IF(BA85&gt;0,BE85,0)</f>
        <v>0</v>
      </c>
      <c r="BD85" s="27">
        <f t="shared" ref="BD85:BD148" si="36">I85</f>
        <v>47619.047619047618</v>
      </c>
      <c r="BE85" s="27">
        <f t="shared" ref="BE85:BE148" si="37">M85</f>
        <v>15539.682539682488</v>
      </c>
      <c r="BF85" s="27">
        <f t="shared" ref="BF85:BF148" si="38">IF(BC85&gt;0,1,0)</f>
        <v>0</v>
      </c>
      <c r="BG85" s="27"/>
      <c r="BH85" s="27"/>
      <c r="BI85" s="65">
        <f>BI81</f>
        <v>1.1000000000000001</v>
      </c>
      <c r="BJ85" s="66">
        <f>BJ81</f>
        <v>0.75</v>
      </c>
      <c r="BK85" s="59">
        <f>BK81</f>
        <v>1.1000000000000001</v>
      </c>
      <c r="BL85" s="66">
        <f>BL81</f>
        <v>1.02</v>
      </c>
      <c r="BM85" s="67">
        <f>BM81</f>
        <v>1.02</v>
      </c>
      <c r="BN85" s="61"/>
      <c r="BO85" s="61" t="str">
        <f t="shared" si="16"/>
        <v xml:space="preserve"> </v>
      </c>
      <c r="BP85" s="62" t="str">
        <f t="shared" ref="BP85:BP148" si="39">IF(BN85=0," ",M85-BO85)</f>
        <v xml:space="preserve"> </v>
      </c>
      <c r="BQ85" s="62" t="e">
        <f t="shared" ref="BQ85:BQ148" si="40">I85+BP85</f>
        <v>#VALUE!</v>
      </c>
      <c r="BR85" s="63">
        <f t="shared" ref="BR85:BR148" si="41">IF($V$1=1,BI85,IF($V$1=2,BJ85,IF($V$1=3,BK85,IF($V$1=4,BL85,IF($V$1=5,BM85)))))</f>
        <v>1.1000000000000001</v>
      </c>
      <c r="BS85" s="64">
        <f t="shared" si="17"/>
        <v>1.1000000000000001</v>
      </c>
      <c r="BT85" s="60">
        <f t="shared" ref="BT85:BT148" si="42">IF(E85=0,NA(),E85)</f>
        <v>63158.730158730104</v>
      </c>
      <c r="BU85" s="33"/>
    </row>
    <row r="86" spans="2:73" s="22" customFormat="1" ht="13.5" x14ac:dyDescent="0.15">
      <c r="B86" s="563"/>
      <c r="C86" s="535">
        <v>66</v>
      </c>
      <c r="D86" s="536"/>
      <c r="E86" s="537">
        <f t="shared" si="18"/>
        <v>63115.079365079313</v>
      </c>
      <c r="F86" s="486"/>
      <c r="G86" s="486"/>
      <c r="H86" s="538"/>
      <c r="I86" s="485">
        <f t="shared" ref="I86:I149" si="43">IF(C86&gt;$I$5*12,0,$I$7/($I$5*12))</f>
        <v>47619.047619047618</v>
      </c>
      <c r="J86" s="486"/>
      <c r="K86" s="486"/>
      <c r="L86" s="538"/>
      <c r="M86" s="485">
        <f t="shared" si="19"/>
        <v>15496.031746031695</v>
      </c>
      <c r="N86" s="486"/>
      <c r="O86" s="486"/>
      <c r="P86" s="538"/>
      <c r="Q86" s="136">
        <f t="shared" ref="Q86:Q149" si="44">IF((Q85-I86)&lt;0,0,Q85-I86-AT86)</f>
        <v>16857142.857142799</v>
      </c>
      <c r="R86" s="485">
        <f>V86+Z86</f>
        <v>0</v>
      </c>
      <c r="S86" s="486"/>
      <c r="T86" s="486"/>
      <c r="U86" s="538"/>
      <c r="V86" s="485">
        <f>IF(11&gt;$I$5*2,0,$I$6/$I$5/2)</f>
        <v>0</v>
      </c>
      <c r="W86" s="530"/>
      <c r="X86" s="530"/>
      <c r="Y86" s="531"/>
      <c r="Z86" s="485">
        <f>IF(AD80&gt;0,AD80*AN86/100/2,0)</f>
        <v>0</v>
      </c>
      <c r="AA86" s="530"/>
      <c r="AB86" s="530"/>
      <c r="AC86" s="531"/>
      <c r="AD86" s="135">
        <f t="shared" si="21"/>
        <v>0</v>
      </c>
      <c r="AE86" s="532">
        <f t="shared" si="20"/>
        <v>1116369.0476190462</v>
      </c>
      <c r="AF86" s="533"/>
      <c r="AG86" s="533"/>
      <c r="AH86" s="534"/>
      <c r="AI86" s="485">
        <f t="shared" ref="AI86:AI149" si="45">Q86+AD86</f>
        <v>16857142.857142799</v>
      </c>
      <c r="AJ86" s="486"/>
      <c r="AK86" s="486"/>
      <c r="AL86" s="486"/>
      <c r="AM86" s="487"/>
      <c r="AN86" s="527">
        <f t="shared" si="32"/>
        <v>1.1000000000000001</v>
      </c>
      <c r="AO86" s="528"/>
      <c r="AP86" s="529"/>
      <c r="AQ86" s="28">
        <f>PMT(AN86/100/2,($I$5-B69)*2-AX19,-AD80)</f>
        <v>0</v>
      </c>
      <c r="AR86" s="27">
        <f>R80*1.25</f>
        <v>0</v>
      </c>
      <c r="AS86" s="27">
        <f>IF(AQ86&gt;AR86,AR86,AQ86)</f>
        <v>0</v>
      </c>
      <c r="AT86" s="469"/>
      <c r="AU86" s="469"/>
      <c r="AV86" s="469"/>
      <c r="AW86" s="469"/>
      <c r="AX86" s="27"/>
      <c r="AY86" s="27">
        <f t="shared" si="33"/>
        <v>0</v>
      </c>
      <c r="AZ86" s="27">
        <f t="shared" ref="AZ86:AZ149" si="46">IF(AY85=1,$AK$4,IF(AZ85&gt;0,BB85,0))</f>
        <v>0</v>
      </c>
      <c r="BA86" s="27">
        <f t="shared" ref="BA86:BA149" si="47">IF(AY85=1,BD86,IF(AZ86&gt;0,BD86,0))</f>
        <v>0</v>
      </c>
      <c r="BB86" s="27">
        <f t="shared" si="34"/>
        <v>0</v>
      </c>
      <c r="BC86" s="27">
        <f t="shared" si="35"/>
        <v>0</v>
      </c>
      <c r="BD86" s="27">
        <f t="shared" si="36"/>
        <v>47619.047619047618</v>
      </c>
      <c r="BE86" s="27">
        <f t="shared" si="37"/>
        <v>15496.031746031695</v>
      </c>
      <c r="BF86" s="27">
        <f t="shared" si="38"/>
        <v>0</v>
      </c>
      <c r="BG86" s="27"/>
      <c r="BH86" s="27"/>
      <c r="BI86" s="65">
        <f>BI81</f>
        <v>1.1000000000000001</v>
      </c>
      <c r="BJ86" s="66">
        <f>BJ81</f>
        <v>0.75</v>
      </c>
      <c r="BK86" s="59">
        <f>BK81</f>
        <v>1.1000000000000001</v>
      </c>
      <c r="BL86" s="66">
        <f>BL81</f>
        <v>1.02</v>
      </c>
      <c r="BM86" s="67">
        <f>BM81</f>
        <v>1.02</v>
      </c>
      <c r="BN86" s="61"/>
      <c r="BO86" s="61" t="str">
        <f t="shared" ref="BO86:BO149" si="48">IF(BN86=0," ",M86-(AI85-BN86)*AN86/100/12)</f>
        <v xml:space="preserve"> </v>
      </c>
      <c r="BP86" s="62" t="str">
        <f t="shared" si="39"/>
        <v xml:space="preserve"> </v>
      </c>
      <c r="BQ86" s="62" t="e">
        <f t="shared" si="40"/>
        <v>#VALUE!</v>
      </c>
      <c r="BR86" s="63">
        <f t="shared" si="41"/>
        <v>1.1000000000000001</v>
      </c>
      <c r="BS86" s="64">
        <f t="shared" ref="BS86:BS149" si="49">IF(AI85=0,NA(),BR86)</f>
        <v>1.1000000000000001</v>
      </c>
      <c r="BT86" s="60">
        <f t="shared" si="42"/>
        <v>63115.079365079313</v>
      </c>
      <c r="BU86" s="33"/>
    </row>
    <row r="87" spans="2:73" s="22" customFormat="1" ht="13.5" x14ac:dyDescent="0.15">
      <c r="B87" s="563"/>
      <c r="C87" s="535">
        <v>67</v>
      </c>
      <c r="D87" s="536"/>
      <c r="E87" s="537">
        <f t="shared" ref="E87:E150" si="50">I87+M87</f>
        <v>63071.428571428514</v>
      </c>
      <c r="F87" s="486"/>
      <c r="G87" s="486"/>
      <c r="H87" s="538"/>
      <c r="I87" s="485">
        <f t="shared" si="43"/>
        <v>47619.047619047618</v>
      </c>
      <c r="J87" s="486"/>
      <c r="K87" s="486"/>
      <c r="L87" s="538"/>
      <c r="M87" s="485">
        <f t="shared" ref="M87:M150" si="51">(Q86*AN87/100)/12</f>
        <v>15452.380952380898</v>
      </c>
      <c r="N87" s="486"/>
      <c r="O87" s="486"/>
      <c r="P87" s="538"/>
      <c r="Q87" s="136">
        <f t="shared" si="44"/>
        <v>16809523.80952375</v>
      </c>
      <c r="R87" s="485"/>
      <c r="S87" s="486"/>
      <c r="T87" s="486"/>
      <c r="U87" s="538"/>
      <c r="V87" s="532"/>
      <c r="W87" s="607"/>
      <c r="X87" s="607"/>
      <c r="Y87" s="608"/>
      <c r="Z87" s="485"/>
      <c r="AA87" s="530"/>
      <c r="AB87" s="530"/>
      <c r="AC87" s="531"/>
      <c r="AD87" s="135">
        <f t="shared" si="21"/>
        <v>0</v>
      </c>
      <c r="AE87" s="532">
        <f t="shared" si="20"/>
        <v>1131821.428571427</v>
      </c>
      <c r="AF87" s="533"/>
      <c r="AG87" s="533"/>
      <c r="AH87" s="534"/>
      <c r="AI87" s="485">
        <f t="shared" si="45"/>
        <v>16809523.80952375</v>
      </c>
      <c r="AJ87" s="486"/>
      <c r="AK87" s="486"/>
      <c r="AL87" s="486"/>
      <c r="AM87" s="487"/>
      <c r="AN87" s="527">
        <f t="shared" si="32"/>
        <v>1.1000000000000001</v>
      </c>
      <c r="AO87" s="528"/>
      <c r="AP87" s="529"/>
      <c r="AQ87" s="26"/>
      <c r="AR87" s="26"/>
      <c r="AS87" s="26"/>
      <c r="AT87" s="469"/>
      <c r="AU87" s="469"/>
      <c r="AV87" s="469"/>
      <c r="AW87" s="469"/>
      <c r="AX87" s="27"/>
      <c r="AY87" s="27">
        <f t="shared" si="33"/>
        <v>0</v>
      </c>
      <c r="AZ87" s="27">
        <f t="shared" si="46"/>
        <v>0</v>
      </c>
      <c r="BA87" s="27">
        <f t="shared" si="47"/>
        <v>0</v>
      </c>
      <c r="BB87" s="27">
        <f t="shared" si="34"/>
        <v>0</v>
      </c>
      <c r="BC87" s="27">
        <f t="shared" si="35"/>
        <v>0</v>
      </c>
      <c r="BD87" s="27">
        <f t="shared" si="36"/>
        <v>47619.047619047618</v>
      </c>
      <c r="BE87" s="27">
        <f t="shared" si="37"/>
        <v>15452.380952380898</v>
      </c>
      <c r="BF87" s="27">
        <f t="shared" si="38"/>
        <v>0</v>
      </c>
      <c r="BG87" s="27"/>
      <c r="BH87" s="27"/>
      <c r="BI87" s="72">
        <f t="shared" ref="BI87:BL87" si="52">BI81</f>
        <v>1.1000000000000001</v>
      </c>
      <c r="BJ87" s="72">
        <f t="shared" si="52"/>
        <v>0.75</v>
      </c>
      <c r="BK87" s="72">
        <f t="shared" si="52"/>
        <v>1.1000000000000001</v>
      </c>
      <c r="BL87" s="72">
        <f t="shared" si="52"/>
        <v>1.02</v>
      </c>
      <c r="BM87" s="73">
        <f>BM81</f>
        <v>1.02</v>
      </c>
      <c r="BN87" s="61"/>
      <c r="BO87" s="61" t="str">
        <f t="shared" si="48"/>
        <v xml:space="preserve"> </v>
      </c>
      <c r="BP87" s="62" t="str">
        <f t="shared" si="39"/>
        <v xml:space="preserve"> </v>
      </c>
      <c r="BQ87" s="62" t="e">
        <f t="shared" si="40"/>
        <v>#VALUE!</v>
      </c>
      <c r="BR87" s="63">
        <f t="shared" si="41"/>
        <v>1.1000000000000001</v>
      </c>
      <c r="BS87" s="64">
        <f t="shared" si="49"/>
        <v>1.1000000000000001</v>
      </c>
      <c r="BT87" s="60">
        <f t="shared" si="42"/>
        <v>63071.428571428514</v>
      </c>
      <c r="BU87" s="33"/>
    </row>
    <row r="88" spans="2:73" s="22" customFormat="1" ht="13.5" x14ac:dyDescent="0.15">
      <c r="B88" s="563"/>
      <c r="C88" s="535">
        <v>68</v>
      </c>
      <c r="D88" s="536"/>
      <c r="E88" s="537">
        <f t="shared" si="50"/>
        <v>63027.777777777723</v>
      </c>
      <c r="F88" s="486"/>
      <c r="G88" s="486"/>
      <c r="H88" s="538"/>
      <c r="I88" s="485">
        <f t="shared" si="43"/>
        <v>47619.047619047618</v>
      </c>
      <c r="J88" s="486"/>
      <c r="K88" s="486"/>
      <c r="L88" s="538"/>
      <c r="M88" s="485">
        <f t="shared" si="51"/>
        <v>15408.730158730106</v>
      </c>
      <c r="N88" s="486"/>
      <c r="O88" s="486"/>
      <c r="P88" s="538"/>
      <c r="Q88" s="136">
        <f t="shared" si="44"/>
        <v>16761904.761904702</v>
      </c>
      <c r="R88" s="485"/>
      <c r="S88" s="486"/>
      <c r="T88" s="486"/>
      <c r="U88" s="538"/>
      <c r="V88" s="485"/>
      <c r="W88" s="530"/>
      <c r="X88" s="530"/>
      <c r="Y88" s="531"/>
      <c r="Z88" s="485"/>
      <c r="AA88" s="530"/>
      <c r="AB88" s="530"/>
      <c r="AC88" s="531"/>
      <c r="AD88" s="135">
        <f t="shared" si="21"/>
        <v>0</v>
      </c>
      <c r="AE88" s="532">
        <f t="shared" si="20"/>
        <v>1147230.1587301572</v>
      </c>
      <c r="AF88" s="533"/>
      <c r="AG88" s="533"/>
      <c r="AH88" s="534"/>
      <c r="AI88" s="485">
        <f t="shared" si="45"/>
        <v>16761904.761904702</v>
      </c>
      <c r="AJ88" s="486"/>
      <c r="AK88" s="486"/>
      <c r="AL88" s="486"/>
      <c r="AM88" s="487"/>
      <c r="AN88" s="527">
        <f t="shared" si="32"/>
        <v>1.1000000000000001</v>
      </c>
      <c r="AO88" s="528"/>
      <c r="AP88" s="529"/>
      <c r="AQ88" s="26"/>
      <c r="AR88" s="26"/>
      <c r="AS88" s="26"/>
      <c r="AT88" s="469"/>
      <c r="AU88" s="469"/>
      <c r="AV88" s="469"/>
      <c r="AW88" s="469"/>
      <c r="AX88" s="27"/>
      <c r="AY88" s="27">
        <f t="shared" si="33"/>
        <v>0</v>
      </c>
      <c r="AZ88" s="27">
        <f t="shared" si="46"/>
        <v>0</v>
      </c>
      <c r="BA88" s="27">
        <f t="shared" si="47"/>
        <v>0</v>
      </c>
      <c r="BB88" s="27">
        <f t="shared" si="34"/>
        <v>0</v>
      </c>
      <c r="BC88" s="27">
        <f t="shared" si="35"/>
        <v>0</v>
      </c>
      <c r="BD88" s="27">
        <f t="shared" si="36"/>
        <v>47619.047619047618</v>
      </c>
      <c r="BE88" s="27">
        <f t="shared" si="37"/>
        <v>15408.730158730106</v>
      </c>
      <c r="BF88" s="27">
        <f t="shared" si="38"/>
        <v>0</v>
      </c>
      <c r="BG88" s="27"/>
      <c r="BH88" s="27"/>
      <c r="BI88" s="65">
        <f>BI87</f>
        <v>1.1000000000000001</v>
      </c>
      <c r="BJ88" s="66">
        <f>BJ87</f>
        <v>0.75</v>
      </c>
      <c r="BK88" s="59">
        <f>BK87</f>
        <v>1.1000000000000001</v>
      </c>
      <c r="BL88" s="66">
        <f>BL87</f>
        <v>1.02</v>
      </c>
      <c r="BM88" s="67">
        <f>BM87</f>
        <v>1.02</v>
      </c>
      <c r="BN88" s="61"/>
      <c r="BO88" s="61" t="str">
        <f t="shared" si="48"/>
        <v xml:space="preserve"> </v>
      </c>
      <c r="BP88" s="62" t="str">
        <f t="shared" si="39"/>
        <v xml:space="preserve"> </v>
      </c>
      <c r="BQ88" s="62" t="e">
        <f t="shared" si="40"/>
        <v>#VALUE!</v>
      </c>
      <c r="BR88" s="63">
        <f t="shared" si="41"/>
        <v>1.1000000000000001</v>
      </c>
      <c r="BS88" s="64">
        <f t="shared" si="49"/>
        <v>1.1000000000000001</v>
      </c>
      <c r="BT88" s="60">
        <f t="shared" si="42"/>
        <v>63027.777777777723</v>
      </c>
      <c r="BU88" s="33"/>
    </row>
    <row r="89" spans="2:73" s="22" customFormat="1" ht="13.5" x14ac:dyDescent="0.15">
      <c r="B89" s="563"/>
      <c r="C89" s="535">
        <v>69</v>
      </c>
      <c r="D89" s="536"/>
      <c r="E89" s="537">
        <f t="shared" si="50"/>
        <v>62984.126984126931</v>
      </c>
      <c r="F89" s="486"/>
      <c r="G89" s="486"/>
      <c r="H89" s="538"/>
      <c r="I89" s="485">
        <f t="shared" si="43"/>
        <v>47619.047619047618</v>
      </c>
      <c r="J89" s="486"/>
      <c r="K89" s="486"/>
      <c r="L89" s="538"/>
      <c r="M89" s="485">
        <f t="shared" si="51"/>
        <v>15365.079365079311</v>
      </c>
      <c r="N89" s="486"/>
      <c r="O89" s="486"/>
      <c r="P89" s="538"/>
      <c r="Q89" s="136">
        <f t="shared" si="44"/>
        <v>16714285.714285653</v>
      </c>
      <c r="R89" s="485"/>
      <c r="S89" s="486"/>
      <c r="T89" s="486"/>
      <c r="U89" s="538"/>
      <c r="V89" s="485"/>
      <c r="W89" s="530"/>
      <c r="X89" s="530"/>
      <c r="Y89" s="531"/>
      <c r="Z89" s="485"/>
      <c r="AA89" s="530"/>
      <c r="AB89" s="530"/>
      <c r="AC89" s="531"/>
      <c r="AD89" s="135">
        <f t="shared" si="21"/>
        <v>0</v>
      </c>
      <c r="AE89" s="532">
        <f t="shared" si="20"/>
        <v>1162595.2380952365</v>
      </c>
      <c r="AF89" s="533"/>
      <c r="AG89" s="533"/>
      <c r="AH89" s="534"/>
      <c r="AI89" s="485">
        <f t="shared" si="45"/>
        <v>16714285.714285653</v>
      </c>
      <c r="AJ89" s="486"/>
      <c r="AK89" s="486"/>
      <c r="AL89" s="486"/>
      <c r="AM89" s="487"/>
      <c r="AN89" s="527">
        <f t="shared" si="32"/>
        <v>1.1000000000000001</v>
      </c>
      <c r="AO89" s="528"/>
      <c r="AP89" s="529"/>
      <c r="AQ89" s="26"/>
      <c r="AR89" s="26"/>
      <c r="AS89" s="26"/>
      <c r="AT89" s="469"/>
      <c r="AU89" s="469"/>
      <c r="AV89" s="469"/>
      <c r="AW89" s="469"/>
      <c r="AX89" s="27"/>
      <c r="AY89" s="27">
        <f t="shared" si="33"/>
        <v>0</v>
      </c>
      <c r="AZ89" s="27">
        <f t="shared" si="46"/>
        <v>0</v>
      </c>
      <c r="BA89" s="27">
        <f t="shared" si="47"/>
        <v>0</v>
      </c>
      <c r="BB89" s="27">
        <f t="shared" si="34"/>
        <v>0</v>
      </c>
      <c r="BC89" s="27">
        <f t="shared" si="35"/>
        <v>0</v>
      </c>
      <c r="BD89" s="27">
        <f t="shared" si="36"/>
        <v>47619.047619047618</v>
      </c>
      <c r="BE89" s="27">
        <f t="shared" si="37"/>
        <v>15365.079365079311</v>
      </c>
      <c r="BF89" s="27">
        <f t="shared" si="38"/>
        <v>0</v>
      </c>
      <c r="BG89" s="27"/>
      <c r="BH89" s="27"/>
      <c r="BI89" s="65">
        <f>BI87</f>
        <v>1.1000000000000001</v>
      </c>
      <c r="BJ89" s="66">
        <f>BJ87</f>
        <v>0.75</v>
      </c>
      <c r="BK89" s="59">
        <f>BK87</f>
        <v>1.1000000000000001</v>
      </c>
      <c r="BL89" s="66">
        <f>BL87</f>
        <v>1.02</v>
      </c>
      <c r="BM89" s="67">
        <f>BM87</f>
        <v>1.02</v>
      </c>
      <c r="BN89" s="61"/>
      <c r="BO89" s="61" t="str">
        <f t="shared" si="48"/>
        <v xml:space="preserve"> </v>
      </c>
      <c r="BP89" s="62" t="str">
        <f t="shared" si="39"/>
        <v xml:space="preserve"> </v>
      </c>
      <c r="BQ89" s="62" t="e">
        <f t="shared" si="40"/>
        <v>#VALUE!</v>
      </c>
      <c r="BR89" s="63">
        <f t="shared" si="41"/>
        <v>1.1000000000000001</v>
      </c>
      <c r="BS89" s="64">
        <f t="shared" si="49"/>
        <v>1.1000000000000001</v>
      </c>
      <c r="BT89" s="60">
        <f t="shared" si="42"/>
        <v>62984.126984126931</v>
      </c>
      <c r="BU89" s="33"/>
    </row>
    <row r="90" spans="2:73" s="22" customFormat="1" ht="13.5" x14ac:dyDescent="0.15">
      <c r="B90" s="563"/>
      <c r="C90" s="535">
        <v>70</v>
      </c>
      <c r="D90" s="536"/>
      <c r="E90" s="537">
        <f t="shared" si="50"/>
        <v>62940.476190476133</v>
      </c>
      <c r="F90" s="486"/>
      <c r="G90" s="486"/>
      <c r="H90" s="538"/>
      <c r="I90" s="485">
        <f t="shared" si="43"/>
        <v>47619.047619047618</v>
      </c>
      <c r="J90" s="486"/>
      <c r="K90" s="486"/>
      <c r="L90" s="538"/>
      <c r="M90" s="485">
        <f t="shared" si="51"/>
        <v>15321.428571428516</v>
      </c>
      <c r="N90" s="486"/>
      <c r="O90" s="486"/>
      <c r="P90" s="538"/>
      <c r="Q90" s="136">
        <f t="shared" si="44"/>
        <v>16666666.666666605</v>
      </c>
      <c r="R90" s="485"/>
      <c r="S90" s="486"/>
      <c r="T90" s="486"/>
      <c r="U90" s="538"/>
      <c r="V90" s="485"/>
      <c r="W90" s="530"/>
      <c r="X90" s="530"/>
      <c r="Y90" s="531"/>
      <c r="Z90" s="485"/>
      <c r="AA90" s="530"/>
      <c r="AB90" s="530"/>
      <c r="AC90" s="531"/>
      <c r="AD90" s="135">
        <f t="shared" si="21"/>
        <v>0</v>
      </c>
      <c r="AE90" s="532">
        <f t="shared" ref="AE90:AE153" si="53">IF(M90&lt;=0,0,AE89+M90+Z90)</f>
        <v>1177916.6666666649</v>
      </c>
      <c r="AF90" s="533"/>
      <c r="AG90" s="533"/>
      <c r="AH90" s="534"/>
      <c r="AI90" s="485">
        <f t="shared" si="45"/>
        <v>16666666.666666605</v>
      </c>
      <c r="AJ90" s="486"/>
      <c r="AK90" s="486"/>
      <c r="AL90" s="486"/>
      <c r="AM90" s="487"/>
      <c r="AN90" s="527">
        <f t="shared" si="32"/>
        <v>1.1000000000000001</v>
      </c>
      <c r="AO90" s="528"/>
      <c r="AP90" s="529"/>
      <c r="AQ90" s="26"/>
      <c r="AR90" s="26"/>
      <c r="AS90" s="26"/>
      <c r="AT90" s="469"/>
      <c r="AU90" s="469"/>
      <c r="AV90" s="469"/>
      <c r="AW90" s="469"/>
      <c r="AX90" s="27"/>
      <c r="AY90" s="27">
        <f t="shared" si="33"/>
        <v>0</v>
      </c>
      <c r="AZ90" s="27">
        <f t="shared" si="46"/>
        <v>0</v>
      </c>
      <c r="BA90" s="27">
        <f t="shared" si="47"/>
        <v>0</v>
      </c>
      <c r="BB90" s="27">
        <f t="shared" si="34"/>
        <v>0</v>
      </c>
      <c r="BC90" s="27">
        <f t="shared" si="35"/>
        <v>0</v>
      </c>
      <c r="BD90" s="27">
        <f t="shared" si="36"/>
        <v>47619.047619047618</v>
      </c>
      <c r="BE90" s="27">
        <f t="shared" si="37"/>
        <v>15321.428571428516</v>
      </c>
      <c r="BF90" s="27">
        <f t="shared" si="38"/>
        <v>0</v>
      </c>
      <c r="BG90" s="27"/>
      <c r="BH90" s="27"/>
      <c r="BI90" s="65">
        <f>BI87</f>
        <v>1.1000000000000001</v>
      </c>
      <c r="BJ90" s="66">
        <f>BJ87</f>
        <v>0.75</v>
      </c>
      <c r="BK90" s="59">
        <f>BK87</f>
        <v>1.1000000000000001</v>
      </c>
      <c r="BL90" s="66">
        <f>BL87</f>
        <v>1.02</v>
      </c>
      <c r="BM90" s="67">
        <f>BM87</f>
        <v>1.02</v>
      </c>
      <c r="BN90" s="61"/>
      <c r="BO90" s="61" t="str">
        <f t="shared" si="48"/>
        <v xml:space="preserve"> </v>
      </c>
      <c r="BP90" s="62" t="str">
        <f t="shared" si="39"/>
        <v xml:space="preserve"> </v>
      </c>
      <c r="BQ90" s="62" t="e">
        <f t="shared" si="40"/>
        <v>#VALUE!</v>
      </c>
      <c r="BR90" s="63">
        <f t="shared" si="41"/>
        <v>1.1000000000000001</v>
      </c>
      <c r="BS90" s="64">
        <f t="shared" si="49"/>
        <v>1.1000000000000001</v>
      </c>
      <c r="BT90" s="60">
        <f t="shared" si="42"/>
        <v>62940.476190476133</v>
      </c>
      <c r="BU90" s="33"/>
    </row>
    <row r="91" spans="2:73" s="22" customFormat="1" ht="13.5" x14ac:dyDescent="0.15">
      <c r="B91" s="563"/>
      <c r="C91" s="535">
        <v>71</v>
      </c>
      <c r="D91" s="536"/>
      <c r="E91" s="537">
        <f t="shared" si="50"/>
        <v>62896.825396825341</v>
      </c>
      <c r="F91" s="486"/>
      <c r="G91" s="486"/>
      <c r="H91" s="538"/>
      <c r="I91" s="485">
        <f t="shared" si="43"/>
        <v>47619.047619047618</v>
      </c>
      <c r="J91" s="486"/>
      <c r="K91" s="486"/>
      <c r="L91" s="538"/>
      <c r="M91" s="485">
        <f t="shared" si="51"/>
        <v>15277.777777777721</v>
      </c>
      <c r="N91" s="486"/>
      <c r="O91" s="486"/>
      <c r="P91" s="538"/>
      <c r="Q91" s="136">
        <f t="shared" si="44"/>
        <v>16619047.619047556</v>
      </c>
      <c r="R91" s="485"/>
      <c r="S91" s="486"/>
      <c r="T91" s="486"/>
      <c r="U91" s="538"/>
      <c r="V91" s="485"/>
      <c r="W91" s="530"/>
      <c r="X91" s="530"/>
      <c r="Y91" s="531"/>
      <c r="Z91" s="485"/>
      <c r="AA91" s="530"/>
      <c r="AB91" s="530"/>
      <c r="AC91" s="531"/>
      <c r="AD91" s="135">
        <f t="shared" ref="AD91:AD154" si="54">AD90-V91-BG91</f>
        <v>0</v>
      </c>
      <c r="AE91" s="532">
        <f t="shared" si="53"/>
        <v>1193194.4444444426</v>
      </c>
      <c r="AF91" s="533"/>
      <c r="AG91" s="533"/>
      <c r="AH91" s="534"/>
      <c r="AI91" s="485">
        <f t="shared" si="45"/>
        <v>16619047.619047556</v>
      </c>
      <c r="AJ91" s="486"/>
      <c r="AK91" s="486"/>
      <c r="AL91" s="486"/>
      <c r="AM91" s="487"/>
      <c r="AN91" s="527">
        <f t="shared" si="32"/>
        <v>1.1000000000000001</v>
      </c>
      <c r="AO91" s="528"/>
      <c r="AP91" s="529"/>
      <c r="AQ91" s="26"/>
      <c r="AR91" s="26"/>
      <c r="AS91" s="26"/>
      <c r="AT91" s="469"/>
      <c r="AU91" s="469"/>
      <c r="AV91" s="469"/>
      <c r="AW91" s="469"/>
      <c r="AX91" s="27"/>
      <c r="AY91" s="27">
        <f t="shared" si="33"/>
        <v>0</v>
      </c>
      <c r="AZ91" s="27">
        <f t="shared" si="46"/>
        <v>0</v>
      </c>
      <c r="BA91" s="27">
        <f t="shared" si="47"/>
        <v>0</v>
      </c>
      <c r="BB91" s="27">
        <f t="shared" si="34"/>
        <v>0</v>
      </c>
      <c r="BC91" s="27">
        <f t="shared" si="35"/>
        <v>0</v>
      </c>
      <c r="BD91" s="27">
        <f t="shared" si="36"/>
        <v>47619.047619047618</v>
      </c>
      <c r="BE91" s="27">
        <f t="shared" si="37"/>
        <v>15277.777777777721</v>
      </c>
      <c r="BF91" s="27">
        <f t="shared" si="38"/>
        <v>0</v>
      </c>
      <c r="BG91" s="27"/>
      <c r="BH91" s="27"/>
      <c r="BI91" s="65">
        <f>BI87</f>
        <v>1.1000000000000001</v>
      </c>
      <c r="BJ91" s="66">
        <f>BJ87</f>
        <v>0.75</v>
      </c>
      <c r="BK91" s="59">
        <f>BK87</f>
        <v>1.1000000000000001</v>
      </c>
      <c r="BL91" s="66">
        <f>BL87</f>
        <v>1.02</v>
      </c>
      <c r="BM91" s="67">
        <f>BM87</f>
        <v>1.02</v>
      </c>
      <c r="BN91" s="61"/>
      <c r="BO91" s="61" t="str">
        <f t="shared" si="48"/>
        <v xml:space="preserve"> </v>
      </c>
      <c r="BP91" s="62" t="str">
        <f t="shared" si="39"/>
        <v xml:space="preserve"> </v>
      </c>
      <c r="BQ91" s="62" t="e">
        <f t="shared" si="40"/>
        <v>#VALUE!</v>
      </c>
      <c r="BR91" s="63">
        <f t="shared" si="41"/>
        <v>1.1000000000000001</v>
      </c>
      <c r="BS91" s="64">
        <f t="shared" si="49"/>
        <v>1.1000000000000001</v>
      </c>
      <c r="BT91" s="60">
        <f t="shared" si="42"/>
        <v>62896.825396825341</v>
      </c>
      <c r="BU91" s="33"/>
    </row>
    <row r="92" spans="2:73" s="22" customFormat="1" ht="13.5" x14ac:dyDescent="0.15">
      <c r="B92" s="564"/>
      <c r="C92" s="518">
        <v>72</v>
      </c>
      <c r="D92" s="519"/>
      <c r="E92" s="520">
        <f t="shared" si="50"/>
        <v>62853.17460317455</v>
      </c>
      <c r="F92" s="521"/>
      <c r="G92" s="521"/>
      <c r="H92" s="522"/>
      <c r="I92" s="509">
        <f t="shared" si="43"/>
        <v>47619.047619047618</v>
      </c>
      <c r="J92" s="521"/>
      <c r="K92" s="521"/>
      <c r="L92" s="522"/>
      <c r="M92" s="509">
        <f t="shared" si="51"/>
        <v>15234.12698412693</v>
      </c>
      <c r="N92" s="521"/>
      <c r="O92" s="521"/>
      <c r="P92" s="522"/>
      <c r="Q92" s="134">
        <f t="shared" si="44"/>
        <v>16571428.571428508</v>
      </c>
      <c r="R92" s="509">
        <f>V92+Z92</f>
        <v>0</v>
      </c>
      <c r="S92" s="521"/>
      <c r="T92" s="521"/>
      <c r="U92" s="522"/>
      <c r="V92" s="509">
        <f>IF(12&gt;$I$5*2,0,$I$6/$I$5/2)</f>
        <v>0</v>
      </c>
      <c r="W92" s="510"/>
      <c r="X92" s="510"/>
      <c r="Y92" s="511"/>
      <c r="Z92" s="509">
        <f>IF(AD86&gt;0,AD86*AN92/100/2,0)</f>
        <v>0</v>
      </c>
      <c r="AA92" s="510"/>
      <c r="AB92" s="510"/>
      <c r="AC92" s="511"/>
      <c r="AD92" s="133">
        <f t="shared" si="54"/>
        <v>0</v>
      </c>
      <c r="AE92" s="512">
        <f t="shared" si="53"/>
        <v>1208428.5714285695</v>
      </c>
      <c r="AF92" s="513"/>
      <c r="AG92" s="513"/>
      <c r="AH92" s="514"/>
      <c r="AI92" s="485">
        <f t="shared" si="45"/>
        <v>16571428.571428508</v>
      </c>
      <c r="AJ92" s="486"/>
      <c r="AK92" s="486"/>
      <c r="AL92" s="486"/>
      <c r="AM92" s="487"/>
      <c r="AN92" s="515">
        <f t="shared" si="32"/>
        <v>1.1000000000000001</v>
      </c>
      <c r="AO92" s="516"/>
      <c r="AP92" s="517"/>
      <c r="AQ92" s="25"/>
      <c r="AR92" s="25"/>
      <c r="AS92" s="25"/>
      <c r="AT92" s="469"/>
      <c r="AU92" s="469"/>
      <c r="AV92" s="469"/>
      <c r="AW92" s="469"/>
      <c r="AX92" s="27"/>
      <c r="AY92" s="27">
        <f t="shared" si="33"/>
        <v>0</v>
      </c>
      <c r="AZ92" s="27">
        <f t="shared" si="46"/>
        <v>0</v>
      </c>
      <c r="BA92" s="27">
        <f t="shared" si="47"/>
        <v>0</v>
      </c>
      <c r="BB92" s="27">
        <f t="shared" si="34"/>
        <v>0</v>
      </c>
      <c r="BC92" s="27">
        <f t="shared" si="35"/>
        <v>0</v>
      </c>
      <c r="BD92" s="27">
        <f t="shared" si="36"/>
        <v>47619.047619047618</v>
      </c>
      <c r="BE92" s="27">
        <f t="shared" si="37"/>
        <v>15234.12698412693</v>
      </c>
      <c r="BF92" s="27">
        <f t="shared" si="38"/>
        <v>0</v>
      </c>
      <c r="BG92" s="27"/>
      <c r="BH92" s="27"/>
      <c r="BI92" s="65">
        <f>BI87</f>
        <v>1.1000000000000001</v>
      </c>
      <c r="BJ92" s="66">
        <f>BJ87</f>
        <v>0.75</v>
      </c>
      <c r="BK92" s="59">
        <f>BK87</f>
        <v>1.1000000000000001</v>
      </c>
      <c r="BL92" s="66">
        <f>BL87</f>
        <v>1.02</v>
      </c>
      <c r="BM92" s="67">
        <f>BM87</f>
        <v>1.02</v>
      </c>
      <c r="BN92" s="61"/>
      <c r="BO92" s="61" t="str">
        <f t="shared" si="48"/>
        <v xml:space="preserve"> </v>
      </c>
      <c r="BP92" s="62" t="str">
        <f t="shared" si="39"/>
        <v xml:space="preserve"> </v>
      </c>
      <c r="BQ92" s="62" t="e">
        <f t="shared" si="40"/>
        <v>#VALUE!</v>
      </c>
      <c r="BR92" s="63">
        <f t="shared" si="41"/>
        <v>1.1000000000000001</v>
      </c>
      <c r="BS92" s="64">
        <f t="shared" si="49"/>
        <v>1.1000000000000001</v>
      </c>
      <c r="BT92" s="60">
        <f t="shared" si="42"/>
        <v>62853.17460317455</v>
      </c>
      <c r="BU92" s="33"/>
    </row>
    <row r="93" spans="2:73" s="22" customFormat="1" ht="13.5" x14ac:dyDescent="0.15">
      <c r="B93" s="540">
        <v>7</v>
      </c>
      <c r="C93" s="543">
        <v>73</v>
      </c>
      <c r="D93" s="544"/>
      <c r="E93" s="598">
        <f t="shared" si="50"/>
        <v>62809.523809523751</v>
      </c>
      <c r="F93" s="599"/>
      <c r="G93" s="599"/>
      <c r="H93" s="600"/>
      <c r="I93" s="549">
        <f t="shared" si="43"/>
        <v>47619.047619047618</v>
      </c>
      <c r="J93" s="599"/>
      <c r="K93" s="599"/>
      <c r="L93" s="600"/>
      <c r="M93" s="552">
        <f t="shared" si="51"/>
        <v>15190.476190476133</v>
      </c>
      <c r="N93" s="553"/>
      <c r="O93" s="553"/>
      <c r="P93" s="554"/>
      <c r="Q93" s="48">
        <f t="shared" si="44"/>
        <v>16523809.523809459</v>
      </c>
      <c r="R93" s="549"/>
      <c r="S93" s="599"/>
      <c r="T93" s="599"/>
      <c r="U93" s="600"/>
      <c r="V93" s="549"/>
      <c r="W93" s="550"/>
      <c r="X93" s="550"/>
      <c r="Y93" s="551"/>
      <c r="Z93" s="549"/>
      <c r="AA93" s="550"/>
      <c r="AB93" s="550"/>
      <c r="AC93" s="551"/>
      <c r="AD93" s="137">
        <f t="shared" si="54"/>
        <v>0</v>
      </c>
      <c r="AE93" s="552">
        <f t="shared" si="53"/>
        <v>1223619.0476190457</v>
      </c>
      <c r="AF93" s="553"/>
      <c r="AG93" s="553"/>
      <c r="AH93" s="554"/>
      <c r="AI93" s="552">
        <f t="shared" si="45"/>
        <v>16523809.523809459</v>
      </c>
      <c r="AJ93" s="553"/>
      <c r="AK93" s="553"/>
      <c r="AL93" s="553"/>
      <c r="AM93" s="555"/>
      <c r="AN93" s="615">
        <f t="shared" si="32"/>
        <v>1.1000000000000001</v>
      </c>
      <c r="AO93" s="616"/>
      <c r="AP93" s="617"/>
      <c r="AQ93" s="52"/>
      <c r="AR93" s="51"/>
      <c r="AS93" s="51"/>
      <c r="AT93" s="469"/>
      <c r="AU93" s="469"/>
      <c r="AV93" s="469"/>
      <c r="AW93" s="469"/>
      <c r="AX93" s="27"/>
      <c r="AY93" s="27">
        <f t="shared" si="33"/>
        <v>0</v>
      </c>
      <c r="AZ93" s="27">
        <f t="shared" si="46"/>
        <v>0</v>
      </c>
      <c r="BA93" s="27">
        <f t="shared" si="47"/>
        <v>0</v>
      </c>
      <c r="BB93" s="27">
        <f t="shared" si="34"/>
        <v>0</v>
      </c>
      <c r="BC93" s="27">
        <f t="shared" si="35"/>
        <v>0</v>
      </c>
      <c r="BD93" s="27">
        <f t="shared" si="36"/>
        <v>47619.047619047618</v>
      </c>
      <c r="BE93" s="27">
        <f t="shared" si="37"/>
        <v>15190.476190476133</v>
      </c>
      <c r="BF93" s="27">
        <f t="shared" si="38"/>
        <v>0</v>
      </c>
      <c r="BG93" s="27"/>
      <c r="BH93" s="27"/>
      <c r="BI93" s="72">
        <f t="shared" ref="BI93:BL93" si="55">BI87</f>
        <v>1.1000000000000001</v>
      </c>
      <c r="BJ93" s="72">
        <f t="shared" si="55"/>
        <v>0.75</v>
      </c>
      <c r="BK93" s="72">
        <f t="shared" si="55"/>
        <v>1.1000000000000001</v>
      </c>
      <c r="BL93" s="72">
        <f t="shared" si="55"/>
        <v>1.02</v>
      </c>
      <c r="BM93" s="73">
        <f>BM87</f>
        <v>1.02</v>
      </c>
      <c r="BN93" s="61"/>
      <c r="BO93" s="61" t="str">
        <f t="shared" si="48"/>
        <v xml:space="preserve"> </v>
      </c>
      <c r="BP93" s="62" t="str">
        <f t="shared" si="39"/>
        <v xml:space="preserve"> </v>
      </c>
      <c r="BQ93" s="62" t="e">
        <f t="shared" si="40"/>
        <v>#VALUE!</v>
      </c>
      <c r="BR93" s="63">
        <f t="shared" si="41"/>
        <v>1.1000000000000001</v>
      </c>
      <c r="BS93" s="64">
        <f t="shared" si="49"/>
        <v>1.1000000000000001</v>
      </c>
      <c r="BT93" s="60">
        <f t="shared" si="42"/>
        <v>62809.523809523751</v>
      </c>
      <c r="BU93" s="33"/>
    </row>
    <row r="94" spans="2:73" s="22" customFormat="1" ht="13.5" x14ac:dyDescent="0.15">
      <c r="B94" s="541"/>
      <c r="C94" s="497">
        <v>74</v>
      </c>
      <c r="D94" s="498"/>
      <c r="E94" s="499">
        <f t="shared" si="50"/>
        <v>62765.87301587296</v>
      </c>
      <c r="F94" s="471"/>
      <c r="G94" s="471"/>
      <c r="H94" s="472"/>
      <c r="I94" s="470">
        <f t="shared" si="43"/>
        <v>47619.047619047618</v>
      </c>
      <c r="J94" s="471"/>
      <c r="K94" s="471"/>
      <c r="L94" s="472"/>
      <c r="M94" s="474">
        <f t="shared" si="51"/>
        <v>15146.825396825339</v>
      </c>
      <c r="N94" s="480"/>
      <c r="O94" s="480"/>
      <c r="P94" s="696"/>
      <c r="Q94" s="47">
        <f t="shared" si="44"/>
        <v>16476190.476190411</v>
      </c>
      <c r="R94" s="470"/>
      <c r="S94" s="471"/>
      <c r="T94" s="471"/>
      <c r="U94" s="472"/>
      <c r="V94" s="470"/>
      <c r="W94" s="475"/>
      <c r="X94" s="475"/>
      <c r="Y94" s="476"/>
      <c r="Z94" s="470"/>
      <c r="AA94" s="475"/>
      <c r="AB94" s="475"/>
      <c r="AC94" s="476"/>
      <c r="AD94" s="131">
        <f t="shared" si="54"/>
        <v>0</v>
      </c>
      <c r="AE94" s="477">
        <f t="shared" si="53"/>
        <v>1238765.873015871</v>
      </c>
      <c r="AF94" s="478"/>
      <c r="AG94" s="478"/>
      <c r="AH94" s="479"/>
      <c r="AI94" s="474">
        <f t="shared" si="45"/>
        <v>16476190.476190411</v>
      </c>
      <c r="AJ94" s="480"/>
      <c r="AK94" s="480"/>
      <c r="AL94" s="480"/>
      <c r="AM94" s="481"/>
      <c r="AN94" s="482">
        <f t="shared" si="32"/>
        <v>1.1000000000000001</v>
      </c>
      <c r="AO94" s="483"/>
      <c r="AP94" s="484"/>
      <c r="AQ94" s="26"/>
      <c r="AR94" s="26"/>
      <c r="AS94" s="26"/>
      <c r="AT94" s="469"/>
      <c r="AU94" s="469"/>
      <c r="AV94" s="469"/>
      <c r="AW94" s="469"/>
      <c r="AX94" s="27"/>
      <c r="AY94" s="27">
        <f t="shared" si="33"/>
        <v>0</v>
      </c>
      <c r="AZ94" s="27">
        <f t="shared" si="46"/>
        <v>0</v>
      </c>
      <c r="BA94" s="27">
        <f t="shared" si="47"/>
        <v>0</v>
      </c>
      <c r="BB94" s="27">
        <f t="shared" si="34"/>
        <v>0</v>
      </c>
      <c r="BC94" s="27">
        <f t="shared" si="35"/>
        <v>0</v>
      </c>
      <c r="BD94" s="27">
        <f t="shared" si="36"/>
        <v>47619.047619047618</v>
      </c>
      <c r="BE94" s="27">
        <f t="shared" si="37"/>
        <v>15146.825396825339</v>
      </c>
      <c r="BF94" s="27">
        <f t="shared" si="38"/>
        <v>0</v>
      </c>
      <c r="BG94" s="27"/>
      <c r="BH94" s="27"/>
      <c r="BI94" s="65">
        <f>BI93</f>
        <v>1.1000000000000001</v>
      </c>
      <c r="BJ94" s="66">
        <f>BJ93</f>
        <v>0.75</v>
      </c>
      <c r="BK94" s="59">
        <f>BK93</f>
        <v>1.1000000000000001</v>
      </c>
      <c r="BL94" s="66">
        <f>BL93</f>
        <v>1.02</v>
      </c>
      <c r="BM94" s="67">
        <f>BM93</f>
        <v>1.02</v>
      </c>
      <c r="BN94" s="61"/>
      <c r="BO94" s="61" t="str">
        <f t="shared" si="48"/>
        <v xml:space="preserve"> </v>
      </c>
      <c r="BP94" s="62" t="str">
        <f t="shared" si="39"/>
        <v xml:space="preserve"> </v>
      </c>
      <c r="BQ94" s="62" t="e">
        <f t="shared" si="40"/>
        <v>#VALUE!</v>
      </c>
      <c r="BR94" s="63">
        <f t="shared" si="41"/>
        <v>1.1000000000000001</v>
      </c>
      <c r="BS94" s="64">
        <f t="shared" si="49"/>
        <v>1.1000000000000001</v>
      </c>
      <c r="BT94" s="60">
        <f t="shared" si="42"/>
        <v>62765.87301587296</v>
      </c>
      <c r="BU94" s="33"/>
    </row>
    <row r="95" spans="2:73" s="22" customFormat="1" ht="13.5" x14ac:dyDescent="0.15">
      <c r="B95" s="541"/>
      <c r="C95" s="497">
        <v>75</v>
      </c>
      <c r="D95" s="498"/>
      <c r="E95" s="499">
        <f t="shared" si="50"/>
        <v>62722.222222222161</v>
      </c>
      <c r="F95" s="471"/>
      <c r="G95" s="471"/>
      <c r="H95" s="472"/>
      <c r="I95" s="470">
        <f t="shared" si="43"/>
        <v>47619.047619047618</v>
      </c>
      <c r="J95" s="471"/>
      <c r="K95" s="471"/>
      <c r="L95" s="472"/>
      <c r="M95" s="474">
        <f t="shared" si="51"/>
        <v>15103.174603174542</v>
      </c>
      <c r="N95" s="480"/>
      <c r="O95" s="480"/>
      <c r="P95" s="696"/>
      <c r="Q95" s="47">
        <f t="shared" si="44"/>
        <v>16428571.428571362</v>
      </c>
      <c r="R95" s="470"/>
      <c r="S95" s="471"/>
      <c r="T95" s="471"/>
      <c r="U95" s="472"/>
      <c r="V95" s="470"/>
      <c r="W95" s="475"/>
      <c r="X95" s="475"/>
      <c r="Y95" s="476"/>
      <c r="Z95" s="470"/>
      <c r="AA95" s="475"/>
      <c r="AB95" s="475"/>
      <c r="AC95" s="476"/>
      <c r="AD95" s="131">
        <f t="shared" si="54"/>
        <v>0</v>
      </c>
      <c r="AE95" s="477">
        <f t="shared" si="53"/>
        <v>1253869.0476190455</v>
      </c>
      <c r="AF95" s="478"/>
      <c r="AG95" s="478"/>
      <c r="AH95" s="479"/>
      <c r="AI95" s="474">
        <f t="shared" si="45"/>
        <v>16428571.428571362</v>
      </c>
      <c r="AJ95" s="480"/>
      <c r="AK95" s="480"/>
      <c r="AL95" s="480"/>
      <c r="AM95" s="481"/>
      <c r="AN95" s="482">
        <f t="shared" si="32"/>
        <v>1.1000000000000001</v>
      </c>
      <c r="AO95" s="483"/>
      <c r="AP95" s="484"/>
      <c r="AQ95" s="26"/>
      <c r="AR95" s="26"/>
      <c r="AS95" s="26"/>
      <c r="AT95" s="469"/>
      <c r="AU95" s="469"/>
      <c r="AV95" s="469"/>
      <c r="AW95" s="469"/>
      <c r="AX95" s="27"/>
      <c r="AY95" s="27">
        <f t="shared" si="33"/>
        <v>0</v>
      </c>
      <c r="AZ95" s="27">
        <f t="shared" si="46"/>
        <v>0</v>
      </c>
      <c r="BA95" s="27">
        <f t="shared" si="47"/>
        <v>0</v>
      </c>
      <c r="BB95" s="27">
        <f t="shared" si="34"/>
        <v>0</v>
      </c>
      <c r="BC95" s="27">
        <f t="shared" si="35"/>
        <v>0</v>
      </c>
      <c r="BD95" s="27">
        <f t="shared" si="36"/>
        <v>47619.047619047618</v>
      </c>
      <c r="BE95" s="27">
        <f t="shared" si="37"/>
        <v>15103.174603174542</v>
      </c>
      <c r="BF95" s="27">
        <f t="shared" si="38"/>
        <v>0</v>
      </c>
      <c r="BG95" s="27"/>
      <c r="BH95" s="27"/>
      <c r="BI95" s="65">
        <f>BI93</f>
        <v>1.1000000000000001</v>
      </c>
      <c r="BJ95" s="66">
        <f>BJ93</f>
        <v>0.75</v>
      </c>
      <c r="BK95" s="59">
        <f>BK93</f>
        <v>1.1000000000000001</v>
      </c>
      <c r="BL95" s="66">
        <f>BL93</f>
        <v>1.02</v>
      </c>
      <c r="BM95" s="67">
        <f>BM93</f>
        <v>1.02</v>
      </c>
      <c r="BN95" s="61"/>
      <c r="BO95" s="61" t="str">
        <f t="shared" si="48"/>
        <v xml:space="preserve"> </v>
      </c>
      <c r="BP95" s="62" t="str">
        <f t="shared" si="39"/>
        <v xml:space="preserve"> </v>
      </c>
      <c r="BQ95" s="62" t="e">
        <f t="shared" si="40"/>
        <v>#VALUE!</v>
      </c>
      <c r="BR95" s="63">
        <f t="shared" si="41"/>
        <v>1.1000000000000001</v>
      </c>
      <c r="BS95" s="64">
        <f t="shared" si="49"/>
        <v>1.1000000000000001</v>
      </c>
      <c r="BT95" s="60">
        <f t="shared" si="42"/>
        <v>62722.222222222161</v>
      </c>
      <c r="BU95" s="33"/>
    </row>
    <row r="96" spans="2:73" s="22" customFormat="1" ht="13.5" x14ac:dyDescent="0.15">
      <c r="B96" s="541"/>
      <c r="C96" s="497">
        <v>76</v>
      </c>
      <c r="D96" s="498"/>
      <c r="E96" s="499">
        <f t="shared" si="50"/>
        <v>62678.571428571369</v>
      </c>
      <c r="F96" s="471"/>
      <c r="G96" s="471"/>
      <c r="H96" s="472"/>
      <c r="I96" s="470">
        <f t="shared" si="43"/>
        <v>47619.047619047618</v>
      </c>
      <c r="J96" s="471"/>
      <c r="K96" s="471"/>
      <c r="L96" s="472"/>
      <c r="M96" s="474">
        <f t="shared" si="51"/>
        <v>15059.523809523751</v>
      </c>
      <c r="N96" s="480"/>
      <c r="O96" s="480"/>
      <c r="P96" s="696"/>
      <c r="Q96" s="47">
        <f t="shared" si="44"/>
        <v>16380952.380952314</v>
      </c>
      <c r="R96" s="470"/>
      <c r="S96" s="471"/>
      <c r="T96" s="471"/>
      <c r="U96" s="472"/>
      <c r="V96" s="470"/>
      <c r="W96" s="475"/>
      <c r="X96" s="475"/>
      <c r="Y96" s="476"/>
      <c r="Z96" s="470"/>
      <c r="AA96" s="475"/>
      <c r="AB96" s="475"/>
      <c r="AC96" s="476"/>
      <c r="AD96" s="131">
        <f t="shared" si="54"/>
        <v>0</v>
      </c>
      <c r="AE96" s="477">
        <f t="shared" si="53"/>
        <v>1268928.5714285693</v>
      </c>
      <c r="AF96" s="478"/>
      <c r="AG96" s="478"/>
      <c r="AH96" s="479"/>
      <c r="AI96" s="474">
        <f t="shared" si="45"/>
        <v>16380952.380952314</v>
      </c>
      <c r="AJ96" s="480"/>
      <c r="AK96" s="480"/>
      <c r="AL96" s="480"/>
      <c r="AM96" s="481"/>
      <c r="AN96" s="482">
        <f t="shared" si="32"/>
        <v>1.1000000000000001</v>
      </c>
      <c r="AO96" s="483"/>
      <c r="AP96" s="484"/>
      <c r="AQ96" s="26"/>
      <c r="AR96" s="26"/>
      <c r="AS96" s="26"/>
      <c r="AT96" s="469"/>
      <c r="AU96" s="469"/>
      <c r="AV96" s="469"/>
      <c r="AW96" s="469"/>
      <c r="AX96" s="27"/>
      <c r="AY96" s="27">
        <f t="shared" si="33"/>
        <v>0</v>
      </c>
      <c r="AZ96" s="27">
        <f t="shared" si="46"/>
        <v>0</v>
      </c>
      <c r="BA96" s="27">
        <f t="shared" si="47"/>
        <v>0</v>
      </c>
      <c r="BB96" s="27">
        <f t="shared" si="34"/>
        <v>0</v>
      </c>
      <c r="BC96" s="27">
        <f t="shared" si="35"/>
        <v>0</v>
      </c>
      <c r="BD96" s="27">
        <f t="shared" si="36"/>
        <v>47619.047619047618</v>
      </c>
      <c r="BE96" s="27">
        <f t="shared" si="37"/>
        <v>15059.523809523751</v>
      </c>
      <c r="BF96" s="27">
        <f t="shared" si="38"/>
        <v>0</v>
      </c>
      <c r="BG96" s="27"/>
      <c r="BH96" s="27"/>
      <c r="BI96" s="65">
        <f>BI93</f>
        <v>1.1000000000000001</v>
      </c>
      <c r="BJ96" s="66">
        <f>BJ93</f>
        <v>0.75</v>
      </c>
      <c r="BK96" s="59">
        <f>BK93</f>
        <v>1.1000000000000001</v>
      </c>
      <c r="BL96" s="66">
        <f>BL93</f>
        <v>1.02</v>
      </c>
      <c r="BM96" s="67">
        <f>BM93</f>
        <v>1.02</v>
      </c>
      <c r="BN96" s="61"/>
      <c r="BO96" s="61" t="str">
        <f t="shared" si="48"/>
        <v xml:space="preserve"> </v>
      </c>
      <c r="BP96" s="62" t="str">
        <f t="shared" si="39"/>
        <v xml:space="preserve"> </v>
      </c>
      <c r="BQ96" s="62" t="e">
        <f t="shared" si="40"/>
        <v>#VALUE!</v>
      </c>
      <c r="BR96" s="63">
        <f t="shared" si="41"/>
        <v>1.1000000000000001</v>
      </c>
      <c r="BS96" s="64">
        <f t="shared" si="49"/>
        <v>1.1000000000000001</v>
      </c>
      <c r="BT96" s="60">
        <f t="shared" si="42"/>
        <v>62678.571428571369</v>
      </c>
      <c r="BU96" s="33"/>
    </row>
    <row r="97" spans="2:73" s="22" customFormat="1" ht="13.5" x14ac:dyDescent="0.15">
      <c r="B97" s="541"/>
      <c r="C97" s="497">
        <v>77</v>
      </c>
      <c r="D97" s="498"/>
      <c r="E97" s="499">
        <f t="shared" si="50"/>
        <v>62634.920634920571</v>
      </c>
      <c r="F97" s="471"/>
      <c r="G97" s="471"/>
      <c r="H97" s="472"/>
      <c r="I97" s="470">
        <f t="shared" si="43"/>
        <v>47619.047619047618</v>
      </c>
      <c r="J97" s="471"/>
      <c r="K97" s="471"/>
      <c r="L97" s="472"/>
      <c r="M97" s="474">
        <f t="shared" si="51"/>
        <v>15015.873015872954</v>
      </c>
      <c r="N97" s="480"/>
      <c r="O97" s="480"/>
      <c r="P97" s="696"/>
      <c r="Q97" s="47">
        <f t="shared" si="44"/>
        <v>16333333.333333265</v>
      </c>
      <c r="R97" s="470"/>
      <c r="S97" s="471"/>
      <c r="T97" s="471"/>
      <c r="U97" s="472"/>
      <c r="V97" s="470"/>
      <c r="W97" s="475"/>
      <c r="X97" s="475"/>
      <c r="Y97" s="476"/>
      <c r="Z97" s="470"/>
      <c r="AA97" s="475"/>
      <c r="AB97" s="475"/>
      <c r="AC97" s="476"/>
      <c r="AD97" s="131">
        <f t="shared" si="54"/>
        <v>0</v>
      </c>
      <c r="AE97" s="477">
        <f t="shared" si="53"/>
        <v>1283944.4444444422</v>
      </c>
      <c r="AF97" s="478"/>
      <c r="AG97" s="478"/>
      <c r="AH97" s="479"/>
      <c r="AI97" s="474">
        <f t="shared" si="45"/>
        <v>16333333.333333265</v>
      </c>
      <c r="AJ97" s="480"/>
      <c r="AK97" s="480"/>
      <c r="AL97" s="480"/>
      <c r="AM97" s="481"/>
      <c r="AN97" s="482">
        <f t="shared" si="32"/>
        <v>1.1000000000000001</v>
      </c>
      <c r="AO97" s="483"/>
      <c r="AP97" s="484"/>
      <c r="AQ97" s="26"/>
      <c r="AR97" s="26"/>
      <c r="AS97" s="26"/>
      <c r="AT97" s="469"/>
      <c r="AU97" s="469"/>
      <c r="AV97" s="469"/>
      <c r="AW97" s="469"/>
      <c r="AX97" s="27"/>
      <c r="AY97" s="27">
        <f t="shared" si="33"/>
        <v>0</v>
      </c>
      <c r="AZ97" s="27">
        <f t="shared" si="46"/>
        <v>0</v>
      </c>
      <c r="BA97" s="27">
        <f t="shared" si="47"/>
        <v>0</v>
      </c>
      <c r="BB97" s="27">
        <f t="shared" si="34"/>
        <v>0</v>
      </c>
      <c r="BC97" s="27">
        <f t="shared" si="35"/>
        <v>0</v>
      </c>
      <c r="BD97" s="27">
        <f t="shared" si="36"/>
        <v>47619.047619047618</v>
      </c>
      <c r="BE97" s="27">
        <f t="shared" si="37"/>
        <v>15015.873015872954</v>
      </c>
      <c r="BF97" s="27">
        <f t="shared" si="38"/>
        <v>0</v>
      </c>
      <c r="BG97" s="27"/>
      <c r="BH97" s="27"/>
      <c r="BI97" s="65">
        <f>BI93</f>
        <v>1.1000000000000001</v>
      </c>
      <c r="BJ97" s="66">
        <f>BJ93</f>
        <v>0.75</v>
      </c>
      <c r="BK97" s="59">
        <f>BK93</f>
        <v>1.1000000000000001</v>
      </c>
      <c r="BL97" s="66">
        <f>BL93</f>
        <v>1.02</v>
      </c>
      <c r="BM97" s="67">
        <f>BM93</f>
        <v>1.02</v>
      </c>
      <c r="BN97" s="61"/>
      <c r="BO97" s="61" t="str">
        <f t="shared" si="48"/>
        <v xml:space="preserve"> </v>
      </c>
      <c r="BP97" s="62" t="str">
        <f t="shared" si="39"/>
        <v xml:space="preserve"> </v>
      </c>
      <c r="BQ97" s="62" t="e">
        <f t="shared" si="40"/>
        <v>#VALUE!</v>
      </c>
      <c r="BR97" s="63">
        <f t="shared" si="41"/>
        <v>1.1000000000000001</v>
      </c>
      <c r="BS97" s="64">
        <f t="shared" si="49"/>
        <v>1.1000000000000001</v>
      </c>
      <c r="BT97" s="60">
        <f t="shared" si="42"/>
        <v>62634.920634920571</v>
      </c>
      <c r="BU97" s="33"/>
    </row>
    <row r="98" spans="2:73" s="22" customFormat="1" ht="13.5" x14ac:dyDescent="0.15">
      <c r="B98" s="541"/>
      <c r="C98" s="497">
        <v>78</v>
      </c>
      <c r="D98" s="498"/>
      <c r="E98" s="499">
        <f t="shared" si="50"/>
        <v>62591.269841269779</v>
      </c>
      <c r="F98" s="471"/>
      <c r="G98" s="471"/>
      <c r="H98" s="472"/>
      <c r="I98" s="470">
        <f t="shared" si="43"/>
        <v>47619.047619047618</v>
      </c>
      <c r="J98" s="471"/>
      <c r="K98" s="471"/>
      <c r="L98" s="472"/>
      <c r="M98" s="474">
        <f t="shared" si="51"/>
        <v>14972.222222222161</v>
      </c>
      <c r="N98" s="480"/>
      <c r="O98" s="480"/>
      <c r="P98" s="696"/>
      <c r="Q98" s="47">
        <f t="shared" si="44"/>
        <v>16285714.285714217</v>
      </c>
      <c r="R98" s="470">
        <f>V98+Z98</f>
        <v>0</v>
      </c>
      <c r="S98" s="471"/>
      <c r="T98" s="471"/>
      <c r="U98" s="472"/>
      <c r="V98" s="470">
        <f>IF(13&gt;$I$5*2,0,$I$6/$I$5/2)</f>
        <v>0</v>
      </c>
      <c r="W98" s="475"/>
      <c r="X98" s="475"/>
      <c r="Y98" s="476"/>
      <c r="Z98" s="470">
        <f>IF(AD92&gt;0,AD92*AN98/100/2,0)</f>
        <v>0</v>
      </c>
      <c r="AA98" s="475"/>
      <c r="AB98" s="475"/>
      <c r="AC98" s="476"/>
      <c r="AD98" s="131">
        <f t="shared" si="54"/>
        <v>0</v>
      </c>
      <c r="AE98" s="477">
        <f t="shared" si="53"/>
        <v>1298916.6666666644</v>
      </c>
      <c r="AF98" s="478"/>
      <c r="AG98" s="478"/>
      <c r="AH98" s="479"/>
      <c r="AI98" s="474">
        <f t="shared" si="45"/>
        <v>16285714.285714217</v>
      </c>
      <c r="AJ98" s="480"/>
      <c r="AK98" s="480"/>
      <c r="AL98" s="480"/>
      <c r="AM98" s="481"/>
      <c r="AN98" s="482">
        <f t="shared" si="32"/>
        <v>1.1000000000000001</v>
      </c>
      <c r="AO98" s="483"/>
      <c r="AP98" s="484"/>
      <c r="AQ98" s="26"/>
      <c r="AR98" s="26"/>
      <c r="AS98" s="26"/>
      <c r="AT98" s="469"/>
      <c r="AU98" s="469"/>
      <c r="AV98" s="469"/>
      <c r="AW98" s="469"/>
      <c r="AX98" s="27"/>
      <c r="AY98" s="27">
        <f t="shared" si="33"/>
        <v>0</v>
      </c>
      <c r="AZ98" s="27">
        <f t="shared" si="46"/>
        <v>0</v>
      </c>
      <c r="BA98" s="27">
        <f t="shared" si="47"/>
        <v>0</v>
      </c>
      <c r="BB98" s="27">
        <f t="shared" si="34"/>
        <v>0</v>
      </c>
      <c r="BC98" s="27">
        <f t="shared" si="35"/>
        <v>0</v>
      </c>
      <c r="BD98" s="27">
        <f t="shared" si="36"/>
        <v>47619.047619047618</v>
      </c>
      <c r="BE98" s="27">
        <f t="shared" si="37"/>
        <v>14972.222222222161</v>
      </c>
      <c r="BF98" s="27">
        <f t="shared" si="38"/>
        <v>0</v>
      </c>
      <c r="BG98" s="27"/>
      <c r="BH98" s="27"/>
      <c r="BI98" s="65">
        <f>BI93</f>
        <v>1.1000000000000001</v>
      </c>
      <c r="BJ98" s="66">
        <f>BJ93</f>
        <v>0.75</v>
      </c>
      <c r="BK98" s="59">
        <f>BK93</f>
        <v>1.1000000000000001</v>
      </c>
      <c r="BL98" s="66">
        <f>BL93</f>
        <v>1.02</v>
      </c>
      <c r="BM98" s="67">
        <f>BM93</f>
        <v>1.02</v>
      </c>
      <c r="BN98" s="61"/>
      <c r="BO98" s="61" t="str">
        <f t="shared" si="48"/>
        <v xml:space="preserve"> </v>
      </c>
      <c r="BP98" s="62" t="str">
        <f t="shared" si="39"/>
        <v xml:space="preserve"> </v>
      </c>
      <c r="BQ98" s="62" t="e">
        <f t="shared" si="40"/>
        <v>#VALUE!</v>
      </c>
      <c r="BR98" s="63">
        <f t="shared" si="41"/>
        <v>1.1000000000000001</v>
      </c>
      <c r="BS98" s="64">
        <f t="shared" si="49"/>
        <v>1.1000000000000001</v>
      </c>
      <c r="BT98" s="60">
        <f t="shared" si="42"/>
        <v>62591.269841269779</v>
      </c>
      <c r="BU98" s="33"/>
    </row>
    <row r="99" spans="2:73" s="22" customFormat="1" ht="13.5" x14ac:dyDescent="0.15">
      <c r="B99" s="541"/>
      <c r="C99" s="497">
        <v>79</v>
      </c>
      <c r="D99" s="498"/>
      <c r="E99" s="499">
        <f t="shared" si="50"/>
        <v>62547.61904761898</v>
      </c>
      <c r="F99" s="471"/>
      <c r="G99" s="471"/>
      <c r="H99" s="472"/>
      <c r="I99" s="470">
        <f t="shared" si="43"/>
        <v>47619.047619047618</v>
      </c>
      <c r="J99" s="471"/>
      <c r="K99" s="471"/>
      <c r="L99" s="472"/>
      <c r="M99" s="474">
        <f t="shared" si="51"/>
        <v>14928.571428571364</v>
      </c>
      <c r="N99" s="480"/>
      <c r="O99" s="480"/>
      <c r="P99" s="696"/>
      <c r="Q99" s="47">
        <f t="shared" si="44"/>
        <v>16238095.238095168</v>
      </c>
      <c r="R99" s="470"/>
      <c r="S99" s="471"/>
      <c r="T99" s="471"/>
      <c r="U99" s="472"/>
      <c r="V99" s="470"/>
      <c r="W99" s="475"/>
      <c r="X99" s="475"/>
      <c r="Y99" s="476"/>
      <c r="Z99" s="470"/>
      <c r="AA99" s="475"/>
      <c r="AB99" s="475"/>
      <c r="AC99" s="476"/>
      <c r="AD99" s="131">
        <f t="shared" si="54"/>
        <v>0</v>
      </c>
      <c r="AE99" s="477">
        <f t="shared" si="53"/>
        <v>1313845.2380952358</v>
      </c>
      <c r="AF99" s="478"/>
      <c r="AG99" s="478"/>
      <c r="AH99" s="479"/>
      <c r="AI99" s="474">
        <f t="shared" si="45"/>
        <v>16238095.238095168</v>
      </c>
      <c r="AJ99" s="480"/>
      <c r="AK99" s="480"/>
      <c r="AL99" s="480"/>
      <c r="AM99" s="481"/>
      <c r="AN99" s="482">
        <f t="shared" si="32"/>
        <v>1.1000000000000001</v>
      </c>
      <c r="AO99" s="483"/>
      <c r="AP99" s="484"/>
      <c r="AQ99" s="26"/>
      <c r="AR99" s="26"/>
      <c r="AS99" s="26"/>
      <c r="AT99" s="469"/>
      <c r="AU99" s="469"/>
      <c r="AV99" s="469"/>
      <c r="AW99" s="469"/>
      <c r="AX99" s="27"/>
      <c r="AY99" s="27">
        <f t="shared" si="33"/>
        <v>0</v>
      </c>
      <c r="AZ99" s="27">
        <f t="shared" si="46"/>
        <v>0</v>
      </c>
      <c r="BA99" s="27">
        <f t="shared" si="47"/>
        <v>0</v>
      </c>
      <c r="BB99" s="27">
        <f t="shared" si="34"/>
        <v>0</v>
      </c>
      <c r="BC99" s="27">
        <f t="shared" si="35"/>
        <v>0</v>
      </c>
      <c r="BD99" s="27">
        <f t="shared" si="36"/>
        <v>47619.047619047618</v>
      </c>
      <c r="BE99" s="27">
        <f t="shared" si="37"/>
        <v>14928.571428571364</v>
      </c>
      <c r="BF99" s="27">
        <f t="shared" si="38"/>
        <v>0</v>
      </c>
      <c r="BG99" s="27"/>
      <c r="BH99" s="27"/>
      <c r="BI99" s="72">
        <f t="shared" ref="BI99:BL99" si="56">BI93</f>
        <v>1.1000000000000001</v>
      </c>
      <c r="BJ99" s="72">
        <f t="shared" si="56"/>
        <v>0.75</v>
      </c>
      <c r="BK99" s="72">
        <f t="shared" si="56"/>
        <v>1.1000000000000001</v>
      </c>
      <c r="BL99" s="72">
        <f t="shared" si="56"/>
        <v>1.02</v>
      </c>
      <c r="BM99" s="73">
        <f>BM93</f>
        <v>1.02</v>
      </c>
      <c r="BN99" s="61"/>
      <c r="BO99" s="61" t="str">
        <f t="shared" si="48"/>
        <v xml:space="preserve"> </v>
      </c>
      <c r="BP99" s="62" t="str">
        <f t="shared" si="39"/>
        <v xml:space="preserve"> </v>
      </c>
      <c r="BQ99" s="62" t="e">
        <f t="shared" si="40"/>
        <v>#VALUE!</v>
      </c>
      <c r="BR99" s="63">
        <f t="shared" si="41"/>
        <v>1.1000000000000001</v>
      </c>
      <c r="BS99" s="64">
        <f t="shared" si="49"/>
        <v>1.1000000000000001</v>
      </c>
      <c r="BT99" s="60">
        <f t="shared" si="42"/>
        <v>62547.61904761898</v>
      </c>
      <c r="BU99" s="33"/>
    </row>
    <row r="100" spans="2:73" s="22" customFormat="1" ht="13.5" x14ac:dyDescent="0.15">
      <c r="B100" s="541"/>
      <c r="C100" s="497">
        <v>80</v>
      </c>
      <c r="D100" s="498"/>
      <c r="E100" s="499">
        <f t="shared" si="50"/>
        <v>62503.968253968189</v>
      </c>
      <c r="F100" s="471"/>
      <c r="G100" s="471"/>
      <c r="H100" s="472"/>
      <c r="I100" s="470">
        <f t="shared" si="43"/>
        <v>47619.047619047618</v>
      </c>
      <c r="J100" s="471"/>
      <c r="K100" s="471"/>
      <c r="L100" s="472"/>
      <c r="M100" s="474">
        <f t="shared" si="51"/>
        <v>14884.920634920572</v>
      </c>
      <c r="N100" s="480"/>
      <c r="O100" s="480"/>
      <c r="P100" s="696"/>
      <c r="Q100" s="47">
        <f t="shared" si="44"/>
        <v>16190476.19047612</v>
      </c>
      <c r="R100" s="470"/>
      <c r="S100" s="471"/>
      <c r="T100" s="471"/>
      <c r="U100" s="472"/>
      <c r="V100" s="470"/>
      <c r="W100" s="475"/>
      <c r="X100" s="475"/>
      <c r="Y100" s="476"/>
      <c r="Z100" s="470"/>
      <c r="AA100" s="475"/>
      <c r="AB100" s="475"/>
      <c r="AC100" s="476"/>
      <c r="AD100" s="131">
        <f t="shared" si="54"/>
        <v>0</v>
      </c>
      <c r="AE100" s="477">
        <f t="shared" si="53"/>
        <v>1328730.1587301563</v>
      </c>
      <c r="AF100" s="478"/>
      <c r="AG100" s="478"/>
      <c r="AH100" s="479"/>
      <c r="AI100" s="474">
        <f t="shared" si="45"/>
        <v>16190476.19047612</v>
      </c>
      <c r="AJ100" s="480"/>
      <c r="AK100" s="480"/>
      <c r="AL100" s="480"/>
      <c r="AM100" s="481"/>
      <c r="AN100" s="482">
        <f t="shared" si="32"/>
        <v>1.1000000000000001</v>
      </c>
      <c r="AO100" s="483"/>
      <c r="AP100" s="484"/>
      <c r="AQ100" s="26"/>
      <c r="AR100" s="26"/>
      <c r="AS100" s="26"/>
      <c r="AT100" s="469"/>
      <c r="AU100" s="469"/>
      <c r="AV100" s="469"/>
      <c r="AW100" s="469"/>
      <c r="AX100" s="27"/>
      <c r="AY100" s="27">
        <f t="shared" si="33"/>
        <v>0</v>
      </c>
      <c r="AZ100" s="27">
        <f t="shared" si="46"/>
        <v>0</v>
      </c>
      <c r="BA100" s="27">
        <f t="shared" si="47"/>
        <v>0</v>
      </c>
      <c r="BB100" s="27">
        <f t="shared" si="34"/>
        <v>0</v>
      </c>
      <c r="BC100" s="27">
        <f t="shared" si="35"/>
        <v>0</v>
      </c>
      <c r="BD100" s="27">
        <f t="shared" si="36"/>
        <v>47619.047619047618</v>
      </c>
      <c r="BE100" s="27">
        <f t="shared" si="37"/>
        <v>14884.920634920572</v>
      </c>
      <c r="BF100" s="27">
        <f t="shared" si="38"/>
        <v>0</v>
      </c>
      <c r="BG100" s="27"/>
      <c r="BH100" s="27"/>
      <c r="BI100" s="65">
        <f>BI99</f>
        <v>1.1000000000000001</v>
      </c>
      <c r="BJ100" s="66">
        <f>BJ99</f>
        <v>0.75</v>
      </c>
      <c r="BK100" s="59">
        <f>BK99</f>
        <v>1.1000000000000001</v>
      </c>
      <c r="BL100" s="66">
        <f>BL99</f>
        <v>1.02</v>
      </c>
      <c r="BM100" s="67">
        <f>BM99</f>
        <v>1.02</v>
      </c>
      <c r="BN100" s="61"/>
      <c r="BO100" s="61" t="str">
        <f t="shared" si="48"/>
        <v xml:space="preserve"> </v>
      </c>
      <c r="BP100" s="62" t="str">
        <f t="shared" si="39"/>
        <v xml:space="preserve"> </v>
      </c>
      <c r="BQ100" s="62" t="e">
        <f t="shared" si="40"/>
        <v>#VALUE!</v>
      </c>
      <c r="BR100" s="63">
        <f t="shared" si="41"/>
        <v>1.1000000000000001</v>
      </c>
      <c r="BS100" s="64">
        <f t="shared" si="49"/>
        <v>1.1000000000000001</v>
      </c>
      <c r="BT100" s="60">
        <f t="shared" si="42"/>
        <v>62503.968253968189</v>
      </c>
      <c r="BU100" s="33"/>
    </row>
    <row r="101" spans="2:73" s="22" customFormat="1" ht="13.5" x14ac:dyDescent="0.15">
      <c r="B101" s="541"/>
      <c r="C101" s="497">
        <v>81</v>
      </c>
      <c r="D101" s="498"/>
      <c r="E101" s="499">
        <f t="shared" si="50"/>
        <v>62460.317460317397</v>
      </c>
      <c r="F101" s="471"/>
      <c r="G101" s="471"/>
      <c r="H101" s="472"/>
      <c r="I101" s="470">
        <f t="shared" si="43"/>
        <v>47619.047619047618</v>
      </c>
      <c r="J101" s="471"/>
      <c r="K101" s="471"/>
      <c r="L101" s="472"/>
      <c r="M101" s="474">
        <f t="shared" si="51"/>
        <v>14841.269841269777</v>
      </c>
      <c r="N101" s="480"/>
      <c r="O101" s="480"/>
      <c r="P101" s="696"/>
      <c r="Q101" s="47">
        <f t="shared" si="44"/>
        <v>16142857.142857071</v>
      </c>
      <c r="R101" s="470"/>
      <c r="S101" s="471"/>
      <c r="T101" s="471"/>
      <c r="U101" s="472"/>
      <c r="V101" s="470"/>
      <c r="W101" s="475"/>
      <c r="X101" s="475"/>
      <c r="Y101" s="476"/>
      <c r="Z101" s="470"/>
      <c r="AA101" s="475"/>
      <c r="AB101" s="475"/>
      <c r="AC101" s="476"/>
      <c r="AD101" s="131">
        <f t="shared" si="54"/>
        <v>0</v>
      </c>
      <c r="AE101" s="477">
        <f t="shared" si="53"/>
        <v>1343571.4285714261</v>
      </c>
      <c r="AF101" s="478"/>
      <c r="AG101" s="478"/>
      <c r="AH101" s="479"/>
      <c r="AI101" s="474">
        <f t="shared" si="45"/>
        <v>16142857.142857071</v>
      </c>
      <c r="AJ101" s="480"/>
      <c r="AK101" s="480"/>
      <c r="AL101" s="480"/>
      <c r="AM101" s="481"/>
      <c r="AN101" s="482">
        <f t="shared" si="32"/>
        <v>1.1000000000000001</v>
      </c>
      <c r="AO101" s="483"/>
      <c r="AP101" s="484"/>
      <c r="AQ101" s="26"/>
      <c r="AR101" s="26"/>
      <c r="AS101" s="26"/>
      <c r="AT101" s="469"/>
      <c r="AU101" s="469"/>
      <c r="AV101" s="469"/>
      <c r="AW101" s="469"/>
      <c r="AX101" s="27"/>
      <c r="AY101" s="27">
        <f t="shared" si="33"/>
        <v>0</v>
      </c>
      <c r="AZ101" s="27">
        <f t="shared" si="46"/>
        <v>0</v>
      </c>
      <c r="BA101" s="27">
        <f t="shared" si="47"/>
        <v>0</v>
      </c>
      <c r="BB101" s="27">
        <f t="shared" si="34"/>
        <v>0</v>
      </c>
      <c r="BC101" s="27">
        <f t="shared" si="35"/>
        <v>0</v>
      </c>
      <c r="BD101" s="27">
        <f t="shared" si="36"/>
        <v>47619.047619047618</v>
      </c>
      <c r="BE101" s="27">
        <f t="shared" si="37"/>
        <v>14841.269841269777</v>
      </c>
      <c r="BF101" s="27">
        <f t="shared" si="38"/>
        <v>0</v>
      </c>
      <c r="BG101" s="27"/>
      <c r="BH101" s="27"/>
      <c r="BI101" s="65">
        <f>BI99</f>
        <v>1.1000000000000001</v>
      </c>
      <c r="BJ101" s="66">
        <f>BJ99</f>
        <v>0.75</v>
      </c>
      <c r="BK101" s="59">
        <f>BK99</f>
        <v>1.1000000000000001</v>
      </c>
      <c r="BL101" s="66">
        <f>BL99</f>
        <v>1.02</v>
      </c>
      <c r="BM101" s="67">
        <f>BM99</f>
        <v>1.02</v>
      </c>
      <c r="BN101" s="61"/>
      <c r="BO101" s="61" t="str">
        <f t="shared" si="48"/>
        <v xml:space="preserve"> </v>
      </c>
      <c r="BP101" s="62" t="str">
        <f t="shared" si="39"/>
        <v xml:space="preserve"> </v>
      </c>
      <c r="BQ101" s="62" t="e">
        <f t="shared" si="40"/>
        <v>#VALUE!</v>
      </c>
      <c r="BR101" s="63">
        <f t="shared" si="41"/>
        <v>1.1000000000000001</v>
      </c>
      <c r="BS101" s="64">
        <f t="shared" si="49"/>
        <v>1.1000000000000001</v>
      </c>
      <c r="BT101" s="60">
        <f t="shared" si="42"/>
        <v>62460.317460317397</v>
      </c>
      <c r="BU101" s="33"/>
    </row>
    <row r="102" spans="2:73" s="22" customFormat="1" ht="13.5" x14ac:dyDescent="0.15">
      <c r="B102" s="541"/>
      <c r="C102" s="497">
        <v>82</v>
      </c>
      <c r="D102" s="498"/>
      <c r="E102" s="499">
        <f t="shared" si="50"/>
        <v>62416.666666666599</v>
      </c>
      <c r="F102" s="471"/>
      <c r="G102" s="471"/>
      <c r="H102" s="472"/>
      <c r="I102" s="470">
        <f t="shared" si="43"/>
        <v>47619.047619047618</v>
      </c>
      <c r="J102" s="471"/>
      <c r="K102" s="471"/>
      <c r="L102" s="472"/>
      <c r="M102" s="474">
        <f t="shared" si="51"/>
        <v>14797.619047618982</v>
      </c>
      <c r="N102" s="480"/>
      <c r="O102" s="480"/>
      <c r="P102" s="696"/>
      <c r="Q102" s="47">
        <f t="shared" si="44"/>
        <v>16095238.095238023</v>
      </c>
      <c r="R102" s="470"/>
      <c r="S102" s="471"/>
      <c r="T102" s="471"/>
      <c r="U102" s="472"/>
      <c r="V102" s="470"/>
      <c r="W102" s="475"/>
      <c r="X102" s="475"/>
      <c r="Y102" s="476"/>
      <c r="Z102" s="470"/>
      <c r="AA102" s="475"/>
      <c r="AB102" s="475"/>
      <c r="AC102" s="476"/>
      <c r="AD102" s="131">
        <f t="shared" si="54"/>
        <v>0</v>
      </c>
      <c r="AE102" s="477">
        <f t="shared" si="53"/>
        <v>1358369.047619045</v>
      </c>
      <c r="AF102" s="478"/>
      <c r="AG102" s="478"/>
      <c r="AH102" s="479"/>
      <c r="AI102" s="474">
        <f t="shared" si="45"/>
        <v>16095238.095238023</v>
      </c>
      <c r="AJ102" s="480"/>
      <c r="AK102" s="480"/>
      <c r="AL102" s="480"/>
      <c r="AM102" s="481"/>
      <c r="AN102" s="482">
        <f t="shared" si="32"/>
        <v>1.1000000000000001</v>
      </c>
      <c r="AO102" s="483"/>
      <c r="AP102" s="484"/>
      <c r="AQ102" s="26"/>
      <c r="AR102" s="26"/>
      <c r="AS102" s="26"/>
      <c r="AT102" s="469"/>
      <c r="AU102" s="469"/>
      <c r="AV102" s="469"/>
      <c r="AW102" s="469"/>
      <c r="AX102" s="27"/>
      <c r="AY102" s="27">
        <f t="shared" si="33"/>
        <v>0</v>
      </c>
      <c r="AZ102" s="27">
        <f t="shared" si="46"/>
        <v>0</v>
      </c>
      <c r="BA102" s="27">
        <f t="shared" si="47"/>
        <v>0</v>
      </c>
      <c r="BB102" s="27">
        <f t="shared" si="34"/>
        <v>0</v>
      </c>
      <c r="BC102" s="27">
        <f t="shared" si="35"/>
        <v>0</v>
      </c>
      <c r="BD102" s="27">
        <f t="shared" si="36"/>
        <v>47619.047619047618</v>
      </c>
      <c r="BE102" s="27">
        <f t="shared" si="37"/>
        <v>14797.619047618982</v>
      </c>
      <c r="BF102" s="27">
        <f t="shared" si="38"/>
        <v>0</v>
      </c>
      <c r="BG102" s="27"/>
      <c r="BH102" s="27"/>
      <c r="BI102" s="65">
        <f>BI99</f>
        <v>1.1000000000000001</v>
      </c>
      <c r="BJ102" s="66">
        <f>BJ99</f>
        <v>0.75</v>
      </c>
      <c r="BK102" s="59">
        <f>BK99</f>
        <v>1.1000000000000001</v>
      </c>
      <c r="BL102" s="66">
        <f>BL99</f>
        <v>1.02</v>
      </c>
      <c r="BM102" s="67">
        <f>BM99</f>
        <v>1.02</v>
      </c>
      <c r="BN102" s="61"/>
      <c r="BO102" s="61" t="str">
        <f t="shared" si="48"/>
        <v xml:space="preserve"> </v>
      </c>
      <c r="BP102" s="62" t="str">
        <f t="shared" si="39"/>
        <v xml:space="preserve"> </v>
      </c>
      <c r="BQ102" s="62" t="e">
        <f t="shared" si="40"/>
        <v>#VALUE!</v>
      </c>
      <c r="BR102" s="63">
        <f t="shared" si="41"/>
        <v>1.1000000000000001</v>
      </c>
      <c r="BS102" s="64">
        <f t="shared" si="49"/>
        <v>1.1000000000000001</v>
      </c>
      <c r="BT102" s="60">
        <f t="shared" si="42"/>
        <v>62416.666666666599</v>
      </c>
      <c r="BU102" s="33"/>
    </row>
    <row r="103" spans="2:73" s="22" customFormat="1" ht="13.5" x14ac:dyDescent="0.15">
      <c r="B103" s="541"/>
      <c r="C103" s="497">
        <v>83</v>
      </c>
      <c r="D103" s="498"/>
      <c r="E103" s="499">
        <f t="shared" si="50"/>
        <v>62373.015873015807</v>
      </c>
      <c r="F103" s="471"/>
      <c r="G103" s="471"/>
      <c r="H103" s="472"/>
      <c r="I103" s="470">
        <f t="shared" si="43"/>
        <v>47619.047619047618</v>
      </c>
      <c r="J103" s="471"/>
      <c r="K103" s="471"/>
      <c r="L103" s="472"/>
      <c r="M103" s="474">
        <f t="shared" si="51"/>
        <v>14753.968253968187</v>
      </c>
      <c r="N103" s="480"/>
      <c r="O103" s="480"/>
      <c r="P103" s="696"/>
      <c r="Q103" s="47">
        <f t="shared" si="44"/>
        <v>16047619.047618974</v>
      </c>
      <c r="R103" s="470"/>
      <c r="S103" s="471"/>
      <c r="T103" s="471"/>
      <c r="U103" s="472"/>
      <c r="V103" s="470"/>
      <c r="W103" s="475"/>
      <c r="X103" s="475"/>
      <c r="Y103" s="476"/>
      <c r="Z103" s="470"/>
      <c r="AA103" s="475"/>
      <c r="AB103" s="475"/>
      <c r="AC103" s="476"/>
      <c r="AD103" s="131">
        <f t="shared" si="54"/>
        <v>0</v>
      </c>
      <c r="AE103" s="477">
        <f t="shared" si="53"/>
        <v>1373123.0158730133</v>
      </c>
      <c r="AF103" s="478"/>
      <c r="AG103" s="478"/>
      <c r="AH103" s="479"/>
      <c r="AI103" s="474">
        <f t="shared" si="45"/>
        <v>16047619.047618974</v>
      </c>
      <c r="AJ103" s="480"/>
      <c r="AK103" s="480"/>
      <c r="AL103" s="480"/>
      <c r="AM103" s="481"/>
      <c r="AN103" s="482">
        <f t="shared" si="32"/>
        <v>1.1000000000000001</v>
      </c>
      <c r="AO103" s="483"/>
      <c r="AP103" s="484"/>
      <c r="AQ103" s="26"/>
      <c r="AR103" s="26"/>
      <c r="AS103" s="26"/>
      <c r="AT103" s="469"/>
      <c r="AU103" s="469"/>
      <c r="AV103" s="469"/>
      <c r="AW103" s="469"/>
      <c r="AX103" s="27"/>
      <c r="AY103" s="27">
        <f t="shared" si="33"/>
        <v>0</v>
      </c>
      <c r="AZ103" s="27">
        <f t="shared" si="46"/>
        <v>0</v>
      </c>
      <c r="BA103" s="27">
        <f t="shared" si="47"/>
        <v>0</v>
      </c>
      <c r="BB103" s="27">
        <f t="shared" si="34"/>
        <v>0</v>
      </c>
      <c r="BC103" s="27">
        <f t="shared" si="35"/>
        <v>0</v>
      </c>
      <c r="BD103" s="27">
        <f t="shared" si="36"/>
        <v>47619.047619047618</v>
      </c>
      <c r="BE103" s="27">
        <f t="shared" si="37"/>
        <v>14753.968253968187</v>
      </c>
      <c r="BF103" s="27">
        <f t="shared" si="38"/>
        <v>0</v>
      </c>
      <c r="BG103" s="27"/>
      <c r="BH103" s="27"/>
      <c r="BI103" s="65">
        <f>BI99</f>
        <v>1.1000000000000001</v>
      </c>
      <c r="BJ103" s="66">
        <f>BJ99</f>
        <v>0.75</v>
      </c>
      <c r="BK103" s="59">
        <f>BK99</f>
        <v>1.1000000000000001</v>
      </c>
      <c r="BL103" s="66">
        <f>BL99</f>
        <v>1.02</v>
      </c>
      <c r="BM103" s="67">
        <f>BM99</f>
        <v>1.02</v>
      </c>
      <c r="BN103" s="61"/>
      <c r="BO103" s="61" t="str">
        <f t="shared" si="48"/>
        <v xml:space="preserve"> </v>
      </c>
      <c r="BP103" s="62" t="str">
        <f t="shared" si="39"/>
        <v xml:space="preserve"> </v>
      </c>
      <c r="BQ103" s="62" t="e">
        <f t="shared" si="40"/>
        <v>#VALUE!</v>
      </c>
      <c r="BR103" s="63">
        <f t="shared" si="41"/>
        <v>1.1000000000000001</v>
      </c>
      <c r="BS103" s="64">
        <f t="shared" si="49"/>
        <v>1.1000000000000001</v>
      </c>
      <c r="BT103" s="60">
        <f t="shared" si="42"/>
        <v>62373.015873015807</v>
      </c>
      <c r="BU103" s="33"/>
    </row>
    <row r="104" spans="2:73" s="22" customFormat="1" ht="13.5" x14ac:dyDescent="0.15">
      <c r="B104" s="593"/>
      <c r="C104" s="587">
        <v>84</v>
      </c>
      <c r="D104" s="588"/>
      <c r="E104" s="589">
        <f t="shared" si="50"/>
        <v>62329.365079365016</v>
      </c>
      <c r="F104" s="590"/>
      <c r="G104" s="590"/>
      <c r="H104" s="591"/>
      <c r="I104" s="578">
        <f t="shared" si="43"/>
        <v>47619.047619047618</v>
      </c>
      <c r="J104" s="590"/>
      <c r="K104" s="590"/>
      <c r="L104" s="591"/>
      <c r="M104" s="604">
        <f t="shared" si="51"/>
        <v>14710.317460317396</v>
      </c>
      <c r="N104" s="610"/>
      <c r="O104" s="610"/>
      <c r="P104" s="618"/>
      <c r="Q104" s="47">
        <f t="shared" si="44"/>
        <v>15999999.999999925</v>
      </c>
      <c r="R104" s="578">
        <f>V104+Z104</f>
        <v>0</v>
      </c>
      <c r="S104" s="590"/>
      <c r="T104" s="590"/>
      <c r="U104" s="591"/>
      <c r="V104" s="578">
        <f>IF(14&gt;$I$5*2,0,$I$6/$I$5/2)</f>
        <v>0</v>
      </c>
      <c r="W104" s="579"/>
      <c r="X104" s="579"/>
      <c r="Y104" s="580"/>
      <c r="Z104" s="578">
        <f>IF(AD98&gt;0,AD98*AN104/100/2,0)</f>
        <v>0</v>
      </c>
      <c r="AA104" s="579"/>
      <c r="AB104" s="579"/>
      <c r="AC104" s="580"/>
      <c r="AD104" s="139">
        <f t="shared" si="54"/>
        <v>0</v>
      </c>
      <c r="AE104" s="581">
        <f t="shared" si="53"/>
        <v>1387833.3333333307</v>
      </c>
      <c r="AF104" s="582"/>
      <c r="AG104" s="582"/>
      <c r="AH104" s="583"/>
      <c r="AI104" s="474">
        <f t="shared" si="45"/>
        <v>15999999.999999925</v>
      </c>
      <c r="AJ104" s="480"/>
      <c r="AK104" s="480"/>
      <c r="AL104" s="480"/>
      <c r="AM104" s="481"/>
      <c r="AN104" s="584">
        <f t="shared" si="32"/>
        <v>1.1000000000000001</v>
      </c>
      <c r="AO104" s="585"/>
      <c r="AP104" s="586"/>
      <c r="AQ104" s="25"/>
      <c r="AR104" s="25"/>
      <c r="AS104" s="25"/>
      <c r="AT104" s="469"/>
      <c r="AU104" s="469"/>
      <c r="AV104" s="469"/>
      <c r="AW104" s="469"/>
      <c r="AX104" s="27"/>
      <c r="AY104" s="27">
        <f t="shared" si="33"/>
        <v>0</v>
      </c>
      <c r="AZ104" s="27">
        <f t="shared" si="46"/>
        <v>0</v>
      </c>
      <c r="BA104" s="27">
        <f t="shared" si="47"/>
        <v>0</v>
      </c>
      <c r="BB104" s="27">
        <f t="shared" si="34"/>
        <v>0</v>
      </c>
      <c r="BC104" s="27">
        <f t="shared" si="35"/>
        <v>0</v>
      </c>
      <c r="BD104" s="27">
        <f t="shared" si="36"/>
        <v>47619.047619047618</v>
      </c>
      <c r="BE104" s="27">
        <f t="shared" si="37"/>
        <v>14710.317460317396</v>
      </c>
      <c r="BF104" s="27">
        <f t="shared" si="38"/>
        <v>0</v>
      </c>
      <c r="BG104" s="27"/>
      <c r="BH104" s="27"/>
      <c r="BI104" s="65">
        <f>BI99</f>
        <v>1.1000000000000001</v>
      </c>
      <c r="BJ104" s="66">
        <f>BJ99</f>
        <v>0.75</v>
      </c>
      <c r="BK104" s="59">
        <f>BK99</f>
        <v>1.1000000000000001</v>
      </c>
      <c r="BL104" s="66">
        <f>BL99</f>
        <v>1.02</v>
      </c>
      <c r="BM104" s="67">
        <f>BM99</f>
        <v>1.02</v>
      </c>
      <c r="BN104" s="61"/>
      <c r="BO104" s="61" t="str">
        <f t="shared" si="48"/>
        <v xml:space="preserve"> </v>
      </c>
      <c r="BP104" s="62" t="str">
        <f t="shared" si="39"/>
        <v xml:space="preserve"> </v>
      </c>
      <c r="BQ104" s="62" t="e">
        <f t="shared" si="40"/>
        <v>#VALUE!</v>
      </c>
      <c r="BR104" s="63">
        <f t="shared" si="41"/>
        <v>1.1000000000000001</v>
      </c>
      <c r="BS104" s="64">
        <f t="shared" si="49"/>
        <v>1.1000000000000001</v>
      </c>
      <c r="BT104" s="60">
        <f t="shared" si="42"/>
        <v>62329.365079365016</v>
      </c>
      <c r="BU104" s="33"/>
    </row>
    <row r="105" spans="2:73" s="22" customFormat="1" ht="13.5" x14ac:dyDescent="0.15">
      <c r="B105" s="562">
        <v>8</v>
      </c>
      <c r="C105" s="565">
        <v>85</v>
      </c>
      <c r="D105" s="566"/>
      <c r="E105" s="609">
        <f t="shared" si="50"/>
        <v>62285.714285714217</v>
      </c>
      <c r="F105" s="569"/>
      <c r="G105" s="569"/>
      <c r="H105" s="570"/>
      <c r="I105" s="568">
        <f t="shared" si="43"/>
        <v>47619.047619047618</v>
      </c>
      <c r="J105" s="569"/>
      <c r="K105" s="569"/>
      <c r="L105" s="570"/>
      <c r="M105" s="568">
        <f t="shared" si="51"/>
        <v>14666.666666666599</v>
      </c>
      <c r="N105" s="569"/>
      <c r="O105" s="569"/>
      <c r="P105" s="570"/>
      <c r="Q105" s="30">
        <f t="shared" si="44"/>
        <v>15952380.952380877</v>
      </c>
      <c r="R105" s="568"/>
      <c r="S105" s="569"/>
      <c r="T105" s="569"/>
      <c r="U105" s="570"/>
      <c r="V105" s="568"/>
      <c r="W105" s="572"/>
      <c r="X105" s="572"/>
      <c r="Y105" s="573"/>
      <c r="Z105" s="568"/>
      <c r="AA105" s="572"/>
      <c r="AB105" s="572"/>
      <c r="AC105" s="573"/>
      <c r="AD105" s="138">
        <f t="shared" si="54"/>
        <v>0</v>
      </c>
      <c r="AE105" s="568">
        <f t="shared" si="53"/>
        <v>1402499.9999999972</v>
      </c>
      <c r="AF105" s="569"/>
      <c r="AG105" s="569"/>
      <c r="AH105" s="570"/>
      <c r="AI105" s="568">
        <f t="shared" si="45"/>
        <v>15952380.952380877</v>
      </c>
      <c r="AJ105" s="569"/>
      <c r="AK105" s="569"/>
      <c r="AL105" s="569"/>
      <c r="AM105" s="574"/>
      <c r="AN105" s="612">
        <f t="shared" si="32"/>
        <v>1.1000000000000001</v>
      </c>
      <c r="AO105" s="613"/>
      <c r="AP105" s="614"/>
      <c r="AQ105" s="51"/>
      <c r="AR105" s="51"/>
      <c r="AS105" s="51"/>
      <c r="AT105" s="469"/>
      <c r="AU105" s="469"/>
      <c r="AV105" s="469"/>
      <c r="AW105" s="469"/>
      <c r="AX105" s="27"/>
      <c r="AY105" s="27">
        <f t="shared" si="33"/>
        <v>0</v>
      </c>
      <c r="AZ105" s="27">
        <f t="shared" si="46"/>
        <v>0</v>
      </c>
      <c r="BA105" s="27">
        <f t="shared" si="47"/>
        <v>0</v>
      </c>
      <c r="BB105" s="27">
        <f t="shared" si="34"/>
        <v>0</v>
      </c>
      <c r="BC105" s="27">
        <f t="shared" si="35"/>
        <v>0</v>
      </c>
      <c r="BD105" s="27">
        <f t="shared" si="36"/>
        <v>47619.047619047618</v>
      </c>
      <c r="BE105" s="27">
        <f t="shared" si="37"/>
        <v>14666.666666666599</v>
      </c>
      <c r="BF105" s="27">
        <f t="shared" si="38"/>
        <v>0</v>
      </c>
      <c r="BG105" s="27"/>
      <c r="BH105" s="27"/>
      <c r="BI105" s="72">
        <f t="shared" ref="BI105:BL105" si="57">BI99</f>
        <v>1.1000000000000001</v>
      </c>
      <c r="BJ105" s="72">
        <f t="shared" si="57"/>
        <v>0.75</v>
      </c>
      <c r="BK105" s="72">
        <f t="shared" si="57"/>
        <v>1.1000000000000001</v>
      </c>
      <c r="BL105" s="72">
        <f t="shared" si="57"/>
        <v>1.02</v>
      </c>
      <c r="BM105" s="73">
        <f>BM99</f>
        <v>1.02</v>
      </c>
      <c r="BN105" s="61"/>
      <c r="BO105" s="61" t="str">
        <f t="shared" si="48"/>
        <v xml:space="preserve"> </v>
      </c>
      <c r="BP105" s="62" t="str">
        <f t="shared" si="39"/>
        <v xml:space="preserve"> </v>
      </c>
      <c r="BQ105" s="62" t="e">
        <f t="shared" si="40"/>
        <v>#VALUE!</v>
      </c>
      <c r="BR105" s="63">
        <f t="shared" si="41"/>
        <v>1.1000000000000001</v>
      </c>
      <c r="BS105" s="64">
        <f t="shared" si="49"/>
        <v>1.1000000000000001</v>
      </c>
      <c r="BT105" s="60">
        <f t="shared" si="42"/>
        <v>62285.714285714217</v>
      </c>
      <c r="BU105" s="33"/>
    </row>
    <row r="106" spans="2:73" s="22" customFormat="1" ht="13.5" x14ac:dyDescent="0.15">
      <c r="B106" s="563"/>
      <c r="C106" s="535">
        <v>86</v>
      </c>
      <c r="D106" s="536"/>
      <c r="E106" s="537">
        <f t="shared" si="50"/>
        <v>62242.063492063426</v>
      </c>
      <c r="F106" s="486"/>
      <c r="G106" s="486"/>
      <c r="H106" s="538"/>
      <c r="I106" s="485">
        <f t="shared" si="43"/>
        <v>47619.047619047618</v>
      </c>
      <c r="J106" s="486"/>
      <c r="K106" s="486"/>
      <c r="L106" s="538"/>
      <c r="M106" s="485">
        <f t="shared" si="51"/>
        <v>14623.015873015805</v>
      </c>
      <c r="N106" s="486"/>
      <c r="O106" s="486"/>
      <c r="P106" s="538"/>
      <c r="Q106" s="136">
        <f t="shared" si="44"/>
        <v>15904761.904761828</v>
      </c>
      <c r="R106" s="485"/>
      <c r="S106" s="486"/>
      <c r="T106" s="486"/>
      <c r="U106" s="538"/>
      <c r="V106" s="485"/>
      <c r="W106" s="530"/>
      <c r="X106" s="530"/>
      <c r="Y106" s="531"/>
      <c r="Z106" s="485"/>
      <c r="AA106" s="530"/>
      <c r="AB106" s="530"/>
      <c r="AC106" s="531"/>
      <c r="AD106" s="135">
        <f t="shared" si="54"/>
        <v>0</v>
      </c>
      <c r="AE106" s="532">
        <f t="shared" si="53"/>
        <v>1417123.0158730131</v>
      </c>
      <c r="AF106" s="533"/>
      <c r="AG106" s="533"/>
      <c r="AH106" s="534"/>
      <c r="AI106" s="485">
        <f t="shared" si="45"/>
        <v>15904761.904761828</v>
      </c>
      <c r="AJ106" s="486"/>
      <c r="AK106" s="486"/>
      <c r="AL106" s="486"/>
      <c r="AM106" s="487"/>
      <c r="AN106" s="527">
        <f t="shared" si="32"/>
        <v>1.1000000000000001</v>
      </c>
      <c r="AO106" s="528"/>
      <c r="AP106" s="529"/>
      <c r="AQ106" s="26"/>
      <c r="AR106" s="26"/>
      <c r="AS106" s="26"/>
      <c r="AT106" s="469"/>
      <c r="AU106" s="469"/>
      <c r="AV106" s="469"/>
      <c r="AW106" s="469"/>
      <c r="AX106" s="27"/>
      <c r="AY106" s="27">
        <f t="shared" si="33"/>
        <v>0</v>
      </c>
      <c r="AZ106" s="27">
        <f t="shared" si="46"/>
        <v>0</v>
      </c>
      <c r="BA106" s="27">
        <f t="shared" si="47"/>
        <v>0</v>
      </c>
      <c r="BB106" s="27">
        <f t="shared" si="34"/>
        <v>0</v>
      </c>
      <c r="BC106" s="27">
        <f t="shared" si="35"/>
        <v>0</v>
      </c>
      <c r="BD106" s="27">
        <f t="shared" si="36"/>
        <v>47619.047619047618</v>
      </c>
      <c r="BE106" s="27">
        <f t="shared" si="37"/>
        <v>14623.015873015805</v>
      </c>
      <c r="BF106" s="27">
        <f t="shared" si="38"/>
        <v>0</v>
      </c>
      <c r="BG106" s="27"/>
      <c r="BH106" s="27"/>
      <c r="BI106" s="65">
        <f>BI105</f>
        <v>1.1000000000000001</v>
      </c>
      <c r="BJ106" s="66">
        <f>BJ105</f>
        <v>0.75</v>
      </c>
      <c r="BK106" s="59">
        <f>BK105</f>
        <v>1.1000000000000001</v>
      </c>
      <c r="BL106" s="66">
        <f>BL105</f>
        <v>1.02</v>
      </c>
      <c r="BM106" s="67">
        <f>BM105</f>
        <v>1.02</v>
      </c>
      <c r="BN106" s="61"/>
      <c r="BO106" s="61" t="str">
        <f t="shared" si="48"/>
        <v xml:space="preserve"> </v>
      </c>
      <c r="BP106" s="62" t="str">
        <f t="shared" si="39"/>
        <v xml:space="preserve"> </v>
      </c>
      <c r="BQ106" s="62" t="e">
        <f t="shared" si="40"/>
        <v>#VALUE!</v>
      </c>
      <c r="BR106" s="63">
        <f t="shared" si="41"/>
        <v>1.1000000000000001</v>
      </c>
      <c r="BS106" s="64">
        <f t="shared" si="49"/>
        <v>1.1000000000000001</v>
      </c>
      <c r="BT106" s="60">
        <f t="shared" si="42"/>
        <v>62242.063492063426</v>
      </c>
      <c r="BU106" s="33"/>
    </row>
    <row r="107" spans="2:73" s="22" customFormat="1" ht="13.5" x14ac:dyDescent="0.15">
      <c r="B107" s="563"/>
      <c r="C107" s="535">
        <v>87</v>
      </c>
      <c r="D107" s="536"/>
      <c r="E107" s="537">
        <f t="shared" si="50"/>
        <v>62198.412698412627</v>
      </c>
      <c r="F107" s="486"/>
      <c r="G107" s="486"/>
      <c r="H107" s="538"/>
      <c r="I107" s="485">
        <f t="shared" si="43"/>
        <v>47619.047619047618</v>
      </c>
      <c r="J107" s="486"/>
      <c r="K107" s="486"/>
      <c r="L107" s="538"/>
      <c r="M107" s="485">
        <f t="shared" si="51"/>
        <v>14579.365079365009</v>
      </c>
      <c r="N107" s="486"/>
      <c r="O107" s="486"/>
      <c r="P107" s="538"/>
      <c r="Q107" s="136">
        <f t="shared" si="44"/>
        <v>15857142.85714278</v>
      </c>
      <c r="R107" s="485"/>
      <c r="S107" s="486"/>
      <c r="T107" s="486"/>
      <c r="U107" s="538"/>
      <c r="V107" s="485"/>
      <c r="W107" s="530"/>
      <c r="X107" s="530"/>
      <c r="Y107" s="531"/>
      <c r="Z107" s="485"/>
      <c r="AA107" s="530"/>
      <c r="AB107" s="530"/>
      <c r="AC107" s="531"/>
      <c r="AD107" s="135">
        <f t="shared" si="54"/>
        <v>0</v>
      </c>
      <c r="AE107" s="532">
        <f t="shared" si="53"/>
        <v>1431702.380952378</v>
      </c>
      <c r="AF107" s="533"/>
      <c r="AG107" s="533"/>
      <c r="AH107" s="534"/>
      <c r="AI107" s="485">
        <f t="shared" si="45"/>
        <v>15857142.85714278</v>
      </c>
      <c r="AJ107" s="486"/>
      <c r="AK107" s="486"/>
      <c r="AL107" s="486"/>
      <c r="AM107" s="487"/>
      <c r="AN107" s="527">
        <f t="shared" si="32"/>
        <v>1.1000000000000001</v>
      </c>
      <c r="AO107" s="528"/>
      <c r="AP107" s="529"/>
      <c r="AQ107" s="26"/>
      <c r="AR107" s="26"/>
      <c r="AS107" s="26"/>
      <c r="AT107" s="469"/>
      <c r="AU107" s="469"/>
      <c r="AV107" s="469"/>
      <c r="AW107" s="469"/>
      <c r="AX107" s="27"/>
      <c r="AY107" s="27">
        <f t="shared" si="33"/>
        <v>0</v>
      </c>
      <c r="AZ107" s="27">
        <f t="shared" si="46"/>
        <v>0</v>
      </c>
      <c r="BA107" s="27">
        <f t="shared" si="47"/>
        <v>0</v>
      </c>
      <c r="BB107" s="27">
        <f t="shared" si="34"/>
        <v>0</v>
      </c>
      <c r="BC107" s="27">
        <f t="shared" si="35"/>
        <v>0</v>
      </c>
      <c r="BD107" s="27">
        <f t="shared" si="36"/>
        <v>47619.047619047618</v>
      </c>
      <c r="BE107" s="27">
        <f t="shared" si="37"/>
        <v>14579.365079365009</v>
      </c>
      <c r="BF107" s="27">
        <f t="shared" si="38"/>
        <v>0</v>
      </c>
      <c r="BG107" s="27"/>
      <c r="BH107" s="27"/>
      <c r="BI107" s="65">
        <f>BI105</f>
        <v>1.1000000000000001</v>
      </c>
      <c r="BJ107" s="66">
        <f>BJ105</f>
        <v>0.75</v>
      </c>
      <c r="BK107" s="59">
        <f>BK105</f>
        <v>1.1000000000000001</v>
      </c>
      <c r="BL107" s="66">
        <f>BL105</f>
        <v>1.02</v>
      </c>
      <c r="BM107" s="67">
        <f>BM105</f>
        <v>1.02</v>
      </c>
      <c r="BN107" s="61"/>
      <c r="BO107" s="61" t="str">
        <f t="shared" si="48"/>
        <v xml:space="preserve"> </v>
      </c>
      <c r="BP107" s="62" t="str">
        <f t="shared" si="39"/>
        <v xml:space="preserve"> </v>
      </c>
      <c r="BQ107" s="62" t="e">
        <f t="shared" si="40"/>
        <v>#VALUE!</v>
      </c>
      <c r="BR107" s="63">
        <f t="shared" si="41"/>
        <v>1.1000000000000001</v>
      </c>
      <c r="BS107" s="64">
        <f t="shared" si="49"/>
        <v>1.1000000000000001</v>
      </c>
      <c r="BT107" s="60">
        <f t="shared" si="42"/>
        <v>62198.412698412627</v>
      </c>
      <c r="BU107" s="33"/>
    </row>
    <row r="108" spans="2:73" s="22" customFormat="1" ht="13.5" x14ac:dyDescent="0.15">
      <c r="B108" s="563"/>
      <c r="C108" s="535">
        <v>88</v>
      </c>
      <c r="D108" s="536"/>
      <c r="E108" s="537">
        <f t="shared" si="50"/>
        <v>62154.761904761835</v>
      </c>
      <c r="F108" s="486"/>
      <c r="G108" s="486"/>
      <c r="H108" s="538"/>
      <c r="I108" s="485">
        <f t="shared" si="43"/>
        <v>47619.047619047618</v>
      </c>
      <c r="J108" s="486"/>
      <c r="K108" s="486"/>
      <c r="L108" s="538"/>
      <c r="M108" s="485">
        <f t="shared" si="51"/>
        <v>14535.714285714217</v>
      </c>
      <c r="N108" s="486"/>
      <c r="O108" s="486"/>
      <c r="P108" s="538"/>
      <c r="Q108" s="136">
        <f t="shared" si="44"/>
        <v>15809523.809523731</v>
      </c>
      <c r="R108" s="485"/>
      <c r="S108" s="486"/>
      <c r="T108" s="486"/>
      <c r="U108" s="538"/>
      <c r="V108" s="485"/>
      <c r="W108" s="530"/>
      <c r="X108" s="530"/>
      <c r="Y108" s="531"/>
      <c r="Z108" s="485"/>
      <c r="AA108" s="530"/>
      <c r="AB108" s="530"/>
      <c r="AC108" s="531"/>
      <c r="AD108" s="135">
        <f t="shared" si="54"/>
        <v>0</v>
      </c>
      <c r="AE108" s="532">
        <f t="shared" si="53"/>
        <v>1446238.0952380924</v>
      </c>
      <c r="AF108" s="533"/>
      <c r="AG108" s="533"/>
      <c r="AH108" s="534"/>
      <c r="AI108" s="485">
        <f t="shared" si="45"/>
        <v>15809523.809523731</v>
      </c>
      <c r="AJ108" s="486"/>
      <c r="AK108" s="486"/>
      <c r="AL108" s="486"/>
      <c r="AM108" s="487"/>
      <c r="AN108" s="527">
        <f t="shared" si="32"/>
        <v>1.1000000000000001</v>
      </c>
      <c r="AO108" s="528"/>
      <c r="AP108" s="529"/>
      <c r="AQ108" s="26"/>
      <c r="AR108" s="26"/>
      <c r="AS108" s="26"/>
      <c r="AT108" s="469"/>
      <c r="AU108" s="469"/>
      <c r="AV108" s="469"/>
      <c r="AW108" s="469"/>
      <c r="AX108" s="27"/>
      <c r="AY108" s="27">
        <f t="shared" si="33"/>
        <v>0</v>
      </c>
      <c r="AZ108" s="27">
        <f t="shared" si="46"/>
        <v>0</v>
      </c>
      <c r="BA108" s="27">
        <f t="shared" si="47"/>
        <v>0</v>
      </c>
      <c r="BB108" s="27">
        <f t="shared" si="34"/>
        <v>0</v>
      </c>
      <c r="BC108" s="27">
        <f t="shared" si="35"/>
        <v>0</v>
      </c>
      <c r="BD108" s="27">
        <f t="shared" si="36"/>
        <v>47619.047619047618</v>
      </c>
      <c r="BE108" s="27">
        <f t="shared" si="37"/>
        <v>14535.714285714217</v>
      </c>
      <c r="BF108" s="27">
        <f t="shared" si="38"/>
        <v>0</v>
      </c>
      <c r="BG108" s="27"/>
      <c r="BH108" s="27"/>
      <c r="BI108" s="65">
        <f>BI105</f>
        <v>1.1000000000000001</v>
      </c>
      <c r="BJ108" s="66">
        <f>BJ105</f>
        <v>0.75</v>
      </c>
      <c r="BK108" s="59">
        <f>BK105</f>
        <v>1.1000000000000001</v>
      </c>
      <c r="BL108" s="66">
        <f>BL105</f>
        <v>1.02</v>
      </c>
      <c r="BM108" s="67">
        <f>BM105</f>
        <v>1.02</v>
      </c>
      <c r="BN108" s="61"/>
      <c r="BO108" s="61" t="str">
        <f t="shared" si="48"/>
        <v xml:space="preserve"> </v>
      </c>
      <c r="BP108" s="62" t="str">
        <f t="shared" si="39"/>
        <v xml:space="preserve"> </v>
      </c>
      <c r="BQ108" s="62" t="e">
        <f t="shared" si="40"/>
        <v>#VALUE!</v>
      </c>
      <c r="BR108" s="63">
        <f t="shared" si="41"/>
        <v>1.1000000000000001</v>
      </c>
      <c r="BS108" s="64">
        <f t="shared" si="49"/>
        <v>1.1000000000000001</v>
      </c>
      <c r="BT108" s="60">
        <f t="shared" si="42"/>
        <v>62154.761904761835</v>
      </c>
      <c r="BU108" s="33"/>
    </row>
    <row r="109" spans="2:73" s="22" customFormat="1" ht="13.5" x14ac:dyDescent="0.15">
      <c r="B109" s="563"/>
      <c r="C109" s="535">
        <v>89</v>
      </c>
      <c r="D109" s="536"/>
      <c r="E109" s="537">
        <f t="shared" si="50"/>
        <v>62111.111111111037</v>
      </c>
      <c r="F109" s="486"/>
      <c r="G109" s="486"/>
      <c r="H109" s="538"/>
      <c r="I109" s="485">
        <f t="shared" si="43"/>
        <v>47619.047619047618</v>
      </c>
      <c r="J109" s="486"/>
      <c r="K109" s="486"/>
      <c r="L109" s="538"/>
      <c r="M109" s="485">
        <f t="shared" si="51"/>
        <v>14492.06349206342</v>
      </c>
      <c r="N109" s="486"/>
      <c r="O109" s="486"/>
      <c r="P109" s="538"/>
      <c r="Q109" s="136">
        <f t="shared" si="44"/>
        <v>15761904.761904683</v>
      </c>
      <c r="R109" s="485"/>
      <c r="S109" s="486"/>
      <c r="T109" s="486"/>
      <c r="U109" s="538"/>
      <c r="V109" s="485"/>
      <c r="W109" s="530"/>
      <c r="X109" s="530"/>
      <c r="Y109" s="531"/>
      <c r="Z109" s="485"/>
      <c r="AA109" s="530"/>
      <c r="AB109" s="530"/>
      <c r="AC109" s="531"/>
      <c r="AD109" s="135">
        <f t="shared" si="54"/>
        <v>0</v>
      </c>
      <c r="AE109" s="532">
        <f t="shared" si="53"/>
        <v>1460730.1587301558</v>
      </c>
      <c r="AF109" s="533"/>
      <c r="AG109" s="533"/>
      <c r="AH109" s="534"/>
      <c r="AI109" s="485">
        <f t="shared" si="45"/>
        <v>15761904.761904683</v>
      </c>
      <c r="AJ109" s="486"/>
      <c r="AK109" s="486"/>
      <c r="AL109" s="486"/>
      <c r="AM109" s="487"/>
      <c r="AN109" s="527">
        <f t="shared" si="32"/>
        <v>1.1000000000000001</v>
      </c>
      <c r="AO109" s="528"/>
      <c r="AP109" s="529"/>
      <c r="AQ109" s="26"/>
      <c r="AR109" s="26"/>
      <c r="AS109" s="26"/>
      <c r="AT109" s="469"/>
      <c r="AU109" s="469"/>
      <c r="AV109" s="469"/>
      <c r="AW109" s="469"/>
      <c r="AX109" s="27"/>
      <c r="AY109" s="27">
        <f t="shared" si="33"/>
        <v>0</v>
      </c>
      <c r="AZ109" s="27">
        <f t="shared" si="46"/>
        <v>0</v>
      </c>
      <c r="BA109" s="27">
        <f t="shared" si="47"/>
        <v>0</v>
      </c>
      <c r="BB109" s="27">
        <f t="shared" si="34"/>
        <v>0</v>
      </c>
      <c r="BC109" s="27">
        <f t="shared" si="35"/>
        <v>0</v>
      </c>
      <c r="BD109" s="27">
        <f t="shared" si="36"/>
        <v>47619.047619047618</v>
      </c>
      <c r="BE109" s="27">
        <f t="shared" si="37"/>
        <v>14492.06349206342</v>
      </c>
      <c r="BF109" s="27">
        <f t="shared" si="38"/>
        <v>0</v>
      </c>
      <c r="BG109" s="27"/>
      <c r="BH109" s="27"/>
      <c r="BI109" s="65">
        <f>BI105</f>
        <v>1.1000000000000001</v>
      </c>
      <c r="BJ109" s="66">
        <f>BJ105</f>
        <v>0.75</v>
      </c>
      <c r="BK109" s="59">
        <f>BK105</f>
        <v>1.1000000000000001</v>
      </c>
      <c r="BL109" s="66">
        <f>BL105</f>
        <v>1.02</v>
      </c>
      <c r="BM109" s="67">
        <f>BM105</f>
        <v>1.02</v>
      </c>
      <c r="BN109" s="61"/>
      <c r="BO109" s="61" t="str">
        <f t="shared" si="48"/>
        <v xml:space="preserve"> </v>
      </c>
      <c r="BP109" s="62" t="str">
        <f t="shared" si="39"/>
        <v xml:space="preserve"> </v>
      </c>
      <c r="BQ109" s="62" t="e">
        <f t="shared" si="40"/>
        <v>#VALUE!</v>
      </c>
      <c r="BR109" s="63">
        <f t="shared" si="41"/>
        <v>1.1000000000000001</v>
      </c>
      <c r="BS109" s="64">
        <f t="shared" si="49"/>
        <v>1.1000000000000001</v>
      </c>
      <c r="BT109" s="60">
        <f t="shared" si="42"/>
        <v>62111.111111111037</v>
      </c>
      <c r="BU109" s="33"/>
    </row>
    <row r="110" spans="2:73" s="22" customFormat="1" ht="13.5" x14ac:dyDescent="0.15">
      <c r="B110" s="563"/>
      <c r="C110" s="535">
        <v>90</v>
      </c>
      <c r="D110" s="536"/>
      <c r="E110" s="537">
        <f t="shared" si="50"/>
        <v>62067.460317460245</v>
      </c>
      <c r="F110" s="486"/>
      <c r="G110" s="486"/>
      <c r="H110" s="538"/>
      <c r="I110" s="485">
        <f t="shared" si="43"/>
        <v>47619.047619047618</v>
      </c>
      <c r="J110" s="486"/>
      <c r="K110" s="486"/>
      <c r="L110" s="538"/>
      <c r="M110" s="485">
        <f t="shared" si="51"/>
        <v>14448.412698412627</v>
      </c>
      <c r="N110" s="486"/>
      <c r="O110" s="486"/>
      <c r="P110" s="538"/>
      <c r="Q110" s="136">
        <f t="shared" si="44"/>
        <v>15714285.714285634</v>
      </c>
      <c r="R110" s="485">
        <f>V110+Z110</f>
        <v>0</v>
      </c>
      <c r="S110" s="486"/>
      <c r="T110" s="486"/>
      <c r="U110" s="538"/>
      <c r="V110" s="485">
        <f>IF(15&gt;$I$5*2,0,$I$6/$I$5/2)</f>
        <v>0</v>
      </c>
      <c r="W110" s="530"/>
      <c r="X110" s="530"/>
      <c r="Y110" s="531"/>
      <c r="Z110" s="485">
        <f>IF(AD104&gt;0,AD104*AN110/100/2,0)</f>
        <v>0</v>
      </c>
      <c r="AA110" s="530"/>
      <c r="AB110" s="530"/>
      <c r="AC110" s="531"/>
      <c r="AD110" s="135">
        <f t="shared" si="54"/>
        <v>0</v>
      </c>
      <c r="AE110" s="532">
        <f t="shared" si="53"/>
        <v>1475178.5714285683</v>
      </c>
      <c r="AF110" s="533"/>
      <c r="AG110" s="533"/>
      <c r="AH110" s="534"/>
      <c r="AI110" s="485">
        <f t="shared" si="45"/>
        <v>15714285.714285634</v>
      </c>
      <c r="AJ110" s="486"/>
      <c r="AK110" s="486"/>
      <c r="AL110" s="486"/>
      <c r="AM110" s="487"/>
      <c r="AN110" s="527">
        <f t="shared" si="32"/>
        <v>1.1000000000000001</v>
      </c>
      <c r="AO110" s="528"/>
      <c r="AP110" s="529"/>
      <c r="AQ110" s="26"/>
      <c r="AR110" s="26"/>
      <c r="AS110" s="26"/>
      <c r="AT110" s="469"/>
      <c r="AU110" s="469"/>
      <c r="AV110" s="469"/>
      <c r="AW110" s="469"/>
      <c r="AX110" s="27"/>
      <c r="AY110" s="27">
        <f t="shared" si="33"/>
        <v>0</v>
      </c>
      <c r="AZ110" s="27">
        <f t="shared" si="46"/>
        <v>0</v>
      </c>
      <c r="BA110" s="27">
        <f t="shared" si="47"/>
        <v>0</v>
      </c>
      <c r="BB110" s="27">
        <f t="shared" si="34"/>
        <v>0</v>
      </c>
      <c r="BC110" s="27">
        <f t="shared" si="35"/>
        <v>0</v>
      </c>
      <c r="BD110" s="27">
        <f t="shared" si="36"/>
        <v>47619.047619047618</v>
      </c>
      <c r="BE110" s="27">
        <f t="shared" si="37"/>
        <v>14448.412698412627</v>
      </c>
      <c r="BF110" s="27">
        <f t="shared" si="38"/>
        <v>0</v>
      </c>
      <c r="BG110" s="27"/>
      <c r="BH110" s="27"/>
      <c r="BI110" s="65">
        <f>BI105</f>
        <v>1.1000000000000001</v>
      </c>
      <c r="BJ110" s="66">
        <f>BJ105</f>
        <v>0.75</v>
      </c>
      <c r="BK110" s="59">
        <f>BK105</f>
        <v>1.1000000000000001</v>
      </c>
      <c r="BL110" s="66">
        <f>BL105</f>
        <v>1.02</v>
      </c>
      <c r="BM110" s="67">
        <f>BM105</f>
        <v>1.02</v>
      </c>
      <c r="BN110" s="61"/>
      <c r="BO110" s="61" t="str">
        <f t="shared" si="48"/>
        <v xml:space="preserve"> </v>
      </c>
      <c r="BP110" s="62" t="str">
        <f t="shared" si="39"/>
        <v xml:space="preserve"> </v>
      </c>
      <c r="BQ110" s="62" t="e">
        <f t="shared" si="40"/>
        <v>#VALUE!</v>
      </c>
      <c r="BR110" s="63">
        <f t="shared" si="41"/>
        <v>1.1000000000000001</v>
      </c>
      <c r="BS110" s="64">
        <f t="shared" si="49"/>
        <v>1.1000000000000001</v>
      </c>
      <c r="BT110" s="60">
        <f t="shared" si="42"/>
        <v>62067.460317460245</v>
      </c>
      <c r="BU110" s="33"/>
    </row>
    <row r="111" spans="2:73" s="22" customFormat="1" ht="13.5" x14ac:dyDescent="0.15">
      <c r="B111" s="563"/>
      <c r="C111" s="535">
        <v>91</v>
      </c>
      <c r="D111" s="536"/>
      <c r="E111" s="537">
        <f t="shared" si="50"/>
        <v>62023.809523809447</v>
      </c>
      <c r="F111" s="486"/>
      <c r="G111" s="486"/>
      <c r="H111" s="538"/>
      <c r="I111" s="485">
        <f t="shared" si="43"/>
        <v>47619.047619047618</v>
      </c>
      <c r="J111" s="486"/>
      <c r="K111" s="486"/>
      <c r="L111" s="538"/>
      <c r="M111" s="485">
        <f t="shared" si="51"/>
        <v>14404.76190476183</v>
      </c>
      <c r="N111" s="486"/>
      <c r="O111" s="486"/>
      <c r="P111" s="538"/>
      <c r="Q111" s="136">
        <f t="shared" si="44"/>
        <v>15666666.666666586</v>
      </c>
      <c r="R111" s="485"/>
      <c r="S111" s="486"/>
      <c r="T111" s="486"/>
      <c r="U111" s="538"/>
      <c r="V111" s="485"/>
      <c r="W111" s="530"/>
      <c r="X111" s="530"/>
      <c r="Y111" s="531"/>
      <c r="Z111" s="485"/>
      <c r="AA111" s="530"/>
      <c r="AB111" s="530"/>
      <c r="AC111" s="531"/>
      <c r="AD111" s="135">
        <f t="shared" si="54"/>
        <v>0</v>
      </c>
      <c r="AE111" s="532">
        <f t="shared" si="53"/>
        <v>1489583.3333333302</v>
      </c>
      <c r="AF111" s="533"/>
      <c r="AG111" s="533"/>
      <c r="AH111" s="534"/>
      <c r="AI111" s="485">
        <f t="shared" si="45"/>
        <v>15666666.666666586</v>
      </c>
      <c r="AJ111" s="486"/>
      <c r="AK111" s="486"/>
      <c r="AL111" s="486"/>
      <c r="AM111" s="487"/>
      <c r="AN111" s="527">
        <f t="shared" si="32"/>
        <v>1.1000000000000001</v>
      </c>
      <c r="AO111" s="528"/>
      <c r="AP111" s="529"/>
      <c r="AQ111" s="26"/>
      <c r="AR111" s="26"/>
      <c r="AS111" s="26"/>
      <c r="AT111" s="469"/>
      <c r="AU111" s="469"/>
      <c r="AV111" s="469"/>
      <c r="AW111" s="469"/>
      <c r="AX111" s="27"/>
      <c r="AY111" s="27">
        <f t="shared" si="33"/>
        <v>0</v>
      </c>
      <c r="AZ111" s="27">
        <f t="shared" si="46"/>
        <v>0</v>
      </c>
      <c r="BA111" s="27">
        <f t="shared" si="47"/>
        <v>0</v>
      </c>
      <c r="BB111" s="27">
        <f t="shared" si="34"/>
        <v>0</v>
      </c>
      <c r="BC111" s="27">
        <f t="shared" si="35"/>
        <v>0</v>
      </c>
      <c r="BD111" s="27">
        <f t="shared" si="36"/>
        <v>47619.047619047618</v>
      </c>
      <c r="BE111" s="27">
        <f t="shared" si="37"/>
        <v>14404.76190476183</v>
      </c>
      <c r="BF111" s="27">
        <f t="shared" si="38"/>
        <v>0</v>
      </c>
      <c r="BG111" s="27"/>
      <c r="BH111" s="27"/>
      <c r="BI111" s="72">
        <f t="shared" ref="BI111:BL111" si="58">BI105</f>
        <v>1.1000000000000001</v>
      </c>
      <c r="BJ111" s="72">
        <f t="shared" si="58"/>
        <v>0.75</v>
      </c>
      <c r="BK111" s="72">
        <f t="shared" si="58"/>
        <v>1.1000000000000001</v>
      </c>
      <c r="BL111" s="72">
        <f t="shared" si="58"/>
        <v>1.02</v>
      </c>
      <c r="BM111" s="73">
        <f>BM105</f>
        <v>1.02</v>
      </c>
      <c r="BN111" s="61"/>
      <c r="BO111" s="61" t="str">
        <f t="shared" si="48"/>
        <v xml:space="preserve"> </v>
      </c>
      <c r="BP111" s="62" t="str">
        <f t="shared" si="39"/>
        <v xml:space="preserve"> </v>
      </c>
      <c r="BQ111" s="62" t="e">
        <f t="shared" si="40"/>
        <v>#VALUE!</v>
      </c>
      <c r="BR111" s="63">
        <f t="shared" si="41"/>
        <v>1.1000000000000001</v>
      </c>
      <c r="BS111" s="64">
        <f t="shared" si="49"/>
        <v>1.1000000000000001</v>
      </c>
      <c r="BT111" s="60">
        <f t="shared" si="42"/>
        <v>62023.809523809447</v>
      </c>
      <c r="BU111" s="33"/>
    </row>
    <row r="112" spans="2:73" s="22" customFormat="1" ht="13.5" x14ac:dyDescent="0.15">
      <c r="B112" s="563"/>
      <c r="C112" s="535">
        <v>92</v>
      </c>
      <c r="D112" s="536"/>
      <c r="E112" s="537">
        <f t="shared" si="50"/>
        <v>61980.158730158655</v>
      </c>
      <c r="F112" s="486"/>
      <c r="G112" s="486"/>
      <c r="H112" s="538"/>
      <c r="I112" s="485">
        <f t="shared" si="43"/>
        <v>47619.047619047618</v>
      </c>
      <c r="J112" s="486"/>
      <c r="K112" s="486"/>
      <c r="L112" s="538"/>
      <c r="M112" s="485">
        <f t="shared" si="51"/>
        <v>14361.111111111039</v>
      </c>
      <c r="N112" s="486"/>
      <c r="O112" s="486"/>
      <c r="P112" s="538"/>
      <c r="Q112" s="136">
        <f t="shared" si="44"/>
        <v>15619047.619047537</v>
      </c>
      <c r="R112" s="485"/>
      <c r="S112" s="486"/>
      <c r="T112" s="486"/>
      <c r="U112" s="538"/>
      <c r="V112" s="485"/>
      <c r="W112" s="530"/>
      <c r="X112" s="530"/>
      <c r="Y112" s="531"/>
      <c r="Z112" s="485"/>
      <c r="AA112" s="530"/>
      <c r="AB112" s="530"/>
      <c r="AC112" s="531"/>
      <c r="AD112" s="135">
        <f t="shared" si="54"/>
        <v>0</v>
      </c>
      <c r="AE112" s="532">
        <f t="shared" si="53"/>
        <v>1503944.4444444412</v>
      </c>
      <c r="AF112" s="533"/>
      <c r="AG112" s="533"/>
      <c r="AH112" s="534"/>
      <c r="AI112" s="485">
        <f t="shared" si="45"/>
        <v>15619047.619047537</v>
      </c>
      <c r="AJ112" s="486"/>
      <c r="AK112" s="486"/>
      <c r="AL112" s="486"/>
      <c r="AM112" s="487"/>
      <c r="AN112" s="527">
        <f t="shared" si="32"/>
        <v>1.1000000000000001</v>
      </c>
      <c r="AO112" s="528"/>
      <c r="AP112" s="529"/>
      <c r="AQ112" s="26"/>
      <c r="AR112" s="26"/>
      <c r="AS112" s="26"/>
      <c r="AT112" s="469"/>
      <c r="AU112" s="469"/>
      <c r="AV112" s="469"/>
      <c r="AW112" s="469"/>
      <c r="AX112" s="27"/>
      <c r="AY112" s="27">
        <f t="shared" si="33"/>
        <v>0</v>
      </c>
      <c r="AZ112" s="27">
        <f t="shared" si="46"/>
        <v>0</v>
      </c>
      <c r="BA112" s="27">
        <f t="shared" si="47"/>
        <v>0</v>
      </c>
      <c r="BB112" s="27">
        <f t="shared" si="34"/>
        <v>0</v>
      </c>
      <c r="BC112" s="27">
        <f t="shared" si="35"/>
        <v>0</v>
      </c>
      <c r="BD112" s="27">
        <f t="shared" si="36"/>
        <v>47619.047619047618</v>
      </c>
      <c r="BE112" s="27">
        <f t="shared" si="37"/>
        <v>14361.111111111039</v>
      </c>
      <c r="BF112" s="27">
        <f t="shared" si="38"/>
        <v>0</v>
      </c>
      <c r="BG112" s="27"/>
      <c r="BH112" s="27"/>
      <c r="BI112" s="65">
        <f>BI111</f>
        <v>1.1000000000000001</v>
      </c>
      <c r="BJ112" s="66">
        <f>BJ111</f>
        <v>0.75</v>
      </c>
      <c r="BK112" s="59">
        <f>BK111</f>
        <v>1.1000000000000001</v>
      </c>
      <c r="BL112" s="66">
        <f>BL111</f>
        <v>1.02</v>
      </c>
      <c r="BM112" s="67">
        <f>BM111</f>
        <v>1.02</v>
      </c>
      <c r="BN112" s="61"/>
      <c r="BO112" s="61" t="str">
        <f t="shared" si="48"/>
        <v xml:space="preserve"> </v>
      </c>
      <c r="BP112" s="62" t="str">
        <f t="shared" si="39"/>
        <v xml:space="preserve"> </v>
      </c>
      <c r="BQ112" s="62" t="e">
        <f t="shared" si="40"/>
        <v>#VALUE!</v>
      </c>
      <c r="BR112" s="63">
        <f t="shared" si="41"/>
        <v>1.1000000000000001</v>
      </c>
      <c r="BS112" s="64">
        <f t="shared" si="49"/>
        <v>1.1000000000000001</v>
      </c>
      <c r="BT112" s="60">
        <f t="shared" si="42"/>
        <v>61980.158730158655</v>
      </c>
      <c r="BU112" s="33"/>
    </row>
    <row r="113" spans="2:73" s="22" customFormat="1" ht="13.5" x14ac:dyDescent="0.15">
      <c r="B113" s="563"/>
      <c r="C113" s="535">
        <v>93</v>
      </c>
      <c r="D113" s="536"/>
      <c r="E113" s="537">
        <f t="shared" si="50"/>
        <v>61936.507936507864</v>
      </c>
      <c r="F113" s="486"/>
      <c r="G113" s="486"/>
      <c r="H113" s="538"/>
      <c r="I113" s="485">
        <f t="shared" si="43"/>
        <v>47619.047619047618</v>
      </c>
      <c r="J113" s="486"/>
      <c r="K113" s="486"/>
      <c r="L113" s="538"/>
      <c r="M113" s="485">
        <f t="shared" si="51"/>
        <v>14317.460317460243</v>
      </c>
      <c r="N113" s="486"/>
      <c r="O113" s="486"/>
      <c r="P113" s="538"/>
      <c r="Q113" s="136">
        <f t="shared" si="44"/>
        <v>15571428.571428489</v>
      </c>
      <c r="R113" s="485"/>
      <c r="S113" s="486"/>
      <c r="T113" s="486"/>
      <c r="U113" s="538"/>
      <c r="V113" s="485"/>
      <c r="W113" s="530"/>
      <c r="X113" s="530"/>
      <c r="Y113" s="531"/>
      <c r="Z113" s="485"/>
      <c r="AA113" s="530"/>
      <c r="AB113" s="530"/>
      <c r="AC113" s="531"/>
      <c r="AD113" s="135">
        <f t="shared" si="54"/>
        <v>0</v>
      </c>
      <c r="AE113" s="532">
        <f t="shared" si="53"/>
        <v>1518261.9047619016</v>
      </c>
      <c r="AF113" s="533"/>
      <c r="AG113" s="533"/>
      <c r="AH113" s="534"/>
      <c r="AI113" s="485">
        <f t="shared" si="45"/>
        <v>15571428.571428489</v>
      </c>
      <c r="AJ113" s="486"/>
      <c r="AK113" s="486"/>
      <c r="AL113" s="486"/>
      <c r="AM113" s="487"/>
      <c r="AN113" s="527">
        <f t="shared" si="32"/>
        <v>1.1000000000000001</v>
      </c>
      <c r="AO113" s="528"/>
      <c r="AP113" s="529"/>
      <c r="AQ113" s="26"/>
      <c r="AR113" s="26"/>
      <c r="AS113" s="26"/>
      <c r="AT113" s="469"/>
      <c r="AU113" s="469"/>
      <c r="AV113" s="469"/>
      <c r="AW113" s="469"/>
      <c r="AX113" s="27"/>
      <c r="AY113" s="27">
        <f t="shared" si="33"/>
        <v>0</v>
      </c>
      <c r="AZ113" s="27">
        <f t="shared" si="46"/>
        <v>0</v>
      </c>
      <c r="BA113" s="27">
        <f t="shared" si="47"/>
        <v>0</v>
      </c>
      <c r="BB113" s="27">
        <f t="shared" si="34"/>
        <v>0</v>
      </c>
      <c r="BC113" s="27">
        <f t="shared" si="35"/>
        <v>0</v>
      </c>
      <c r="BD113" s="27">
        <f t="shared" si="36"/>
        <v>47619.047619047618</v>
      </c>
      <c r="BE113" s="27">
        <f t="shared" si="37"/>
        <v>14317.460317460243</v>
      </c>
      <c r="BF113" s="27">
        <f t="shared" si="38"/>
        <v>0</v>
      </c>
      <c r="BG113" s="27"/>
      <c r="BH113" s="27"/>
      <c r="BI113" s="65">
        <f>BI111</f>
        <v>1.1000000000000001</v>
      </c>
      <c r="BJ113" s="66">
        <f>BJ111</f>
        <v>0.75</v>
      </c>
      <c r="BK113" s="59">
        <f>BK111</f>
        <v>1.1000000000000001</v>
      </c>
      <c r="BL113" s="66">
        <f>BL111</f>
        <v>1.02</v>
      </c>
      <c r="BM113" s="67">
        <f>BM111</f>
        <v>1.02</v>
      </c>
      <c r="BN113" s="61"/>
      <c r="BO113" s="61" t="str">
        <f t="shared" si="48"/>
        <v xml:space="preserve"> </v>
      </c>
      <c r="BP113" s="62" t="str">
        <f t="shared" si="39"/>
        <v xml:space="preserve"> </v>
      </c>
      <c r="BQ113" s="62" t="e">
        <f t="shared" si="40"/>
        <v>#VALUE!</v>
      </c>
      <c r="BR113" s="63">
        <f t="shared" si="41"/>
        <v>1.1000000000000001</v>
      </c>
      <c r="BS113" s="64">
        <f t="shared" si="49"/>
        <v>1.1000000000000001</v>
      </c>
      <c r="BT113" s="60">
        <f t="shared" si="42"/>
        <v>61936.507936507864</v>
      </c>
      <c r="BU113" s="33"/>
    </row>
    <row r="114" spans="2:73" s="22" customFormat="1" ht="13.5" x14ac:dyDescent="0.15">
      <c r="B114" s="563"/>
      <c r="C114" s="535">
        <v>94</v>
      </c>
      <c r="D114" s="536"/>
      <c r="E114" s="537">
        <f t="shared" si="50"/>
        <v>61892.857142857065</v>
      </c>
      <c r="F114" s="486"/>
      <c r="G114" s="486"/>
      <c r="H114" s="538"/>
      <c r="I114" s="485">
        <f t="shared" si="43"/>
        <v>47619.047619047618</v>
      </c>
      <c r="J114" s="486"/>
      <c r="K114" s="486"/>
      <c r="L114" s="538"/>
      <c r="M114" s="485">
        <f t="shared" si="51"/>
        <v>14273.809523809448</v>
      </c>
      <c r="N114" s="486"/>
      <c r="O114" s="486"/>
      <c r="P114" s="538"/>
      <c r="Q114" s="136">
        <f t="shared" si="44"/>
        <v>15523809.52380944</v>
      </c>
      <c r="R114" s="485"/>
      <c r="S114" s="486"/>
      <c r="T114" s="486"/>
      <c r="U114" s="538"/>
      <c r="V114" s="485"/>
      <c r="W114" s="530"/>
      <c r="X114" s="530"/>
      <c r="Y114" s="531"/>
      <c r="Z114" s="485"/>
      <c r="AA114" s="530"/>
      <c r="AB114" s="530"/>
      <c r="AC114" s="531"/>
      <c r="AD114" s="135">
        <f t="shared" si="54"/>
        <v>0</v>
      </c>
      <c r="AE114" s="532">
        <f t="shared" si="53"/>
        <v>1532535.7142857111</v>
      </c>
      <c r="AF114" s="533"/>
      <c r="AG114" s="533"/>
      <c r="AH114" s="534"/>
      <c r="AI114" s="485">
        <f t="shared" si="45"/>
        <v>15523809.52380944</v>
      </c>
      <c r="AJ114" s="486"/>
      <c r="AK114" s="486"/>
      <c r="AL114" s="486"/>
      <c r="AM114" s="487"/>
      <c r="AN114" s="527">
        <f t="shared" si="32"/>
        <v>1.1000000000000001</v>
      </c>
      <c r="AO114" s="528"/>
      <c r="AP114" s="529"/>
      <c r="AQ114" s="26"/>
      <c r="AR114" s="26"/>
      <c r="AS114" s="26"/>
      <c r="AT114" s="469"/>
      <c r="AU114" s="469"/>
      <c r="AV114" s="469"/>
      <c r="AW114" s="469"/>
      <c r="AX114" s="27"/>
      <c r="AY114" s="27">
        <f t="shared" si="33"/>
        <v>0</v>
      </c>
      <c r="AZ114" s="27">
        <f t="shared" si="46"/>
        <v>0</v>
      </c>
      <c r="BA114" s="27">
        <f t="shared" si="47"/>
        <v>0</v>
      </c>
      <c r="BB114" s="27">
        <f t="shared" si="34"/>
        <v>0</v>
      </c>
      <c r="BC114" s="27">
        <f t="shared" si="35"/>
        <v>0</v>
      </c>
      <c r="BD114" s="27">
        <f t="shared" si="36"/>
        <v>47619.047619047618</v>
      </c>
      <c r="BE114" s="27">
        <f t="shared" si="37"/>
        <v>14273.809523809448</v>
      </c>
      <c r="BF114" s="27">
        <f t="shared" si="38"/>
        <v>0</v>
      </c>
      <c r="BG114" s="27"/>
      <c r="BH114" s="27"/>
      <c r="BI114" s="65">
        <f>BI111</f>
        <v>1.1000000000000001</v>
      </c>
      <c r="BJ114" s="66">
        <f>BJ111</f>
        <v>0.75</v>
      </c>
      <c r="BK114" s="59">
        <f>BK111</f>
        <v>1.1000000000000001</v>
      </c>
      <c r="BL114" s="66">
        <f>BL111</f>
        <v>1.02</v>
      </c>
      <c r="BM114" s="67">
        <f>BM111</f>
        <v>1.02</v>
      </c>
      <c r="BN114" s="61"/>
      <c r="BO114" s="61" t="str">
        <f t="shared" si="48"/>
        <v xml:space="preserve"> </v>
      </c>
      <c r="BP114" s="62" t="str">
        <f t="shared" si="39"/>
        <v xml:space="preserve"> </v>
      </c>
      <c r="BQ114" s="62" t="e">
        <f t="shared" si="40"/>
        <v>#VALUE!</v>
      </c>
      <c r="BR114" s="63">
        <f t="shared" si="41"/>
        <v>1.1000000000000001</v>
      </c>
      <c r="BS114" s="64">
        <f t="shared" si="49"/>
        <v>1.1000000000000001</v>
      </c>
      <c r="BT114" s="60">
        <f t="shared" si="42"/>
        <v>61892.857142857065</v>
      </c>
      <c r="BU114" s="33"/>
    </row>
    <row r="115" spans="2:73" s="22" customFormat="1" ht="13.5" x14ac:dyDescent="0.15">
      <c r="B115" s="563"/>
      <c r="C115" s="535">
        <v>95</v>
      </c>
      <c r="D115" s="536"/>
      <c r="E115" s="537">
        <f t="shared" si="50"/>
        <v>61849.206349206273</v>
      </c>
      <c r="F115" s="486"/>
      <c r="G115" s="486"/>
      <c r="H115" s="538"/>
      <c r="I115" s="485">
        <f t="shared" si="43"/>
        <v>47619.047619047618</v>
      </c>
      <c r="J115" s="486"/>
      <c r="K115" s="486"/>
      <c r="L115" s="538"/>
      <c r="M115" s="485">
        <f t="shared" si="51"/>
        <v>14230.158730158653</v>
      </c>
      <c r="N115" s="486"/>
      <c r="O115" s="486"/>
      <c r="P115" s="538"/>
      <c r="Q115" s="136">
        <f t="shared" si="44"/>
        <v>15476190.476190392</v>
      </c>
      <c r="R115" s="485"/>
      <c r="S115" s="486"/>
      <c r="T115" s="486"/>
      <c r="U115" s="538"/>
      <c r="V115" s="485"/>
      <c r="W115" s="530"/>
      <c r="X115" s="530"/>
      <c r="Y115" s="531"/>
      <c r="Z115" s="485"/>
      <c r="AA115" s="530"/>
      <c r="AB115" s="530"/>
      <c r="AC115" s="531"/>
      <c r="AD115" s="135">
        <f t="shared" si="54"/>
        <v>0</v>
      </c>
      <c r="AE115" s="532">
        <f t="shared" si="53"/>
        <v>1546765.8730158696</v>
      </c>
      <c r="AF115" s="533"/>
      <c r="AG115" s="533"/>
      <c r="AH115" s="534"/>
      <c r="AI115" s="485">
        <f t="shared" si="45"/>
        <v>15476190.476190392</v>
      </c>
      <c r="AJ115" s="486"/>
      <c r="AK115" s="486"/>
      <c r="AL115" s="486"/>
      <c r="AM115" s="487"/>
      <c r="AN115" s="527">
        <f t="shared" si="32"/>
        <v>1.1000000000000001</v>
      </c>
      <c r="AO115" s="528"/>
      <c r="AP115" s="529"/>
      <c r="AQ115" s="26"/>
      <c r="AR115" s="26"/>
      <c r="AS115" s="26"/>
      <c r="AT115" s="469"/>
      <c r="AU115" s="469"/>
      <c r="AV115" s="469"/>
      <c r="AW115" s="469"/>
      <c r="AX115" s="27"/>
      <c r="AY115" s="27">
        <f t="shared" si="33"/>
        <v>0</v>
      </c>
      <c r="AZ115" s="27">
        <f t="shared" si="46"/>
        <v>0</v>
      </c>
      <c r="BA115" s="27">
        <f t="shared" si="47"/>
        <v>0</v>
      </c>
      <c r="BB115" s="27">
        <f t="shared" si="34"/>
        <v>0</v>
      </c>
      <c r="BC115" s="27">
        <f t="shared" si="35"/>
        <v>0</v>
      </c>
      <c r="BD115" s="27">
        <f t="shared" si="36"/>
        <v>47619.047619047618</v>
      </c>
      <c r="BE115" s="27">
        <f t="shared" si="37"/>
        <v>14230.158730158653</v>
      </c>
      <c r="BF115" s="27">
        <f t="shared" si="38"/>
        <v>0</v>
      </c>
      <c r="BG115" s="27"/>
      <c r="BH115" s="27"/>
      <c r="BI115" s="65">
        <f>BI111</f>
        <v>1.1000000000000001</v>
      </c>
      <c r="BJ115" s="66">
        <f>BJ111</f>
        <v>0.75</v>
      </c>
      <c r="BK115" s="59">
        <f>BK111</f>
        <v>1.1000000000000001</v>
      </c>
      <c r="BL115" s="66">
        <f>BL111</f>
        <v>1.02</v>
      </c>
      <c r="BM115" s="67">
        <f>BM111</f>
        <v>1.02</v>
      </c>
      <c r="BN115" s="61"/>
      <c r="BO115" s="61" t="str">
        <f t="shared" si="48"/>
        <v xml:space="preserve"> </v>
      </c>
      <c r="BP115" s="62" t="str">
        <f t="shared" si="39"/>
        <v xml:space="preserve"> </v>
      </c>
      <c r="BQ115" s="62" t="e">
        <f t="shared" si="40"/>
        <v>#VALUE!</v>
      </c>
      <c r="BR115" s="63">
        <f t="shared" si="41"/>
        <v>1.1000000000000001</v>
      </c>
      <c r="BS115" s="64">
        <f t="shared" si="49"/>
        <v>1.1000000000000001</v>
      </c>
      <c r="BT115" s="60">
        <f t="shared" si="42"/>
        <v>61849.206349206273</v>
      </c>
      <c r="BU115" s="33"/>
    </row>
    <row r="116" spans="2:73" s="22" customFormat="1" ht="13.5" x14ac:dyDescent="0.15">
      <c r="B116" s="564"/>
      <c r="C116" s="518">
        <v>96</v>
      </c>
      <c r="D116" s="519"/>
      <c r="E116" s="520">
        <f t="shared" si="50"/>
        <v>61805.555555555482</v>
      </c>
      <c r="F116" s="521"/>
      <c r="G116" s="521"/>
      <c r="H116" s="522"/>
      <c r="I116" s="509">
        <f t="shared" si="43"/>
        <v>47619.047619047618</v>
      </c>
      <c r="J116" s="521"/>
      <c r="K116" s="521"/>
      <c r="L116" s="522"/>
      <c r="M116" s="509">
        <f t="shared" si="51"/>
        <v>14186.507936507862</v>
      </c>
      <c r="N116" s="521"/>
      <c r="O116" s="521"/>
      <c r="P116" s="522"/>
      <c r="Q116" s="134">
        <f t="shared" si="44"/>
        <v>15428571.428571343</v>
      </c>
      <c r="R116" s="509">
        <f>V116+Z116</f>
        <v>0</v>
      </c>
      <c r="S116" s="521"/>
      <c r="T116" s="521"/>
      <c r="U116" s="522"/>
      <c r="V116" s="509">
        <f>IF(16&gt;$I$5*2,0,$I$6/$I$5/2)</f>
        <v>0</v>
      </c>
      <c r="W116" s="510"/>
      <c r="X116" s="510"/>
      <c r="Y116" s="511"/>
      <c r="Z116" s="509">
        <f>IF(AD110&gt;0,AD110*AN116/100/2,0)</f>
        <v>0</v>
      </c>
      <c r="AA116" s="510"/>
      <c r="AB116" s="510"/>
      <c r="AC116" s="511"/>
      <c r="AD116" s="133">
        <f t="shared" si="54"/>
        <v>0</v>
      </c>
      <c r="AE116" s="512">
        <f t="shared" si="53"/>
        <v>1560952.3809523776</v>
      </c>
      <c r="AF116" s="513"/>
      <c r="AG116" s="513"/>
      <c r="AH116" s="514"/>
      <c r="AI116" s="485">
        <f t="shared" si="45"/>
        <v>15428571.428571343</v>
      </c>
      <c r="AJ116" s="486"/>
      <c r="AK116" s="486"/>
      <c r="AL116" s="486"/>
      <c r="AM116" s="487"/>
      <c r="AN116" s="515">
        <f t="shared" si="32"/>
        <v>1.1000000000000001</v>
      </c>
      <c r="AO116" s="516"/>
      <c r="AP116" s="517"/>
      <c r="AQ116" s="25"/>
      <c r="AR116" s="25"/>
      <c r="AS116" s="25"/>
      <c r="AT116" s="469"/>
      <c r="AU116" s="469"/>
      <c r="AV116" s="469"/>
      <c r="AW116" s="469"/>
      <c r="AX116" s="27"/>
      <c r="AY116" s="27">
        <f t="shared" si="33"/>
        <v>0</v>
      </c>
      <c r="AZ116" s="27">
        <f t="shared" si="46"/>
        <v>0</v>
      </c>
      <c r="BA116" s="27">
        <f t="shared" si="47"/>
        <v>0</v>
      </c>
      <c r="BB116" s="27">
        <f t="shared" si="34"/>
        <v>0</v>
      </c>
      <c r="BC116" s="27">
        <f t="shared" si="35"/>
        <v>0</v>
      </c>
      <c r="BD116" s="27">
        <f t="shared" si="36"/>
        <v>47619.047619047618</v>
      </c>
      <c r="BE116" s="27">
        <f t="shared" si="37"/>
        <v>14186.507936507862</v>
      </c>
      <c r="BF116" s="27">
        <f t="shared" si="38"/>
        <v>0</v>
      </c>
      <c r="BG116" s="27"/>
      <c r="BH116" s="27"/>
      <c r="BI116" s="65">
        <f>BI111</f>
        <v>1.1000000000000001</v>
      </c>
      <c r="BJ116" s="66">
        <f>BJ111</f>
        <v>0.75</v>
      </c>
      <c r="BK116" s="59">
        <f>BK111</f>
        <v>1.1000000000000001</v>
      </c>
      <c r="BL116" s="66">
        <f>BL111</f>
        <v>1.02</v>
      </c>
      <c r="BM116" s="67">
        <f>BM111</f>
        <v>1.02</v>
      </c>
      <c r="BN116" s="61"/>
      <c r="BO116" s="61" t="str">
        <f t="shared" si="48"/>
        <v xml:space="preserve"> </v>
      </c>
      <c r="BP116" s="62" t="str">
        <f t="shared" si="39"/>
        <v xml:space="preserve"> </v>
      </c>
      <c r="BQ116" s="62" t="e">
        <f t="shared" si="40"/>
        <v>#VALUE!</v>
      </c>
      <c r="BR116" s="63">
        <f t="shared" si="41"/>
        <v>1.1000000000000001</v>
      </c>
      <c r="BS116" s="64">
        <f t="shared" si="49"/>
        <v>1.1000000000000001</v>
      </c>
      <c r="BT116" s="60">
        <f t="shared" si="42"/>
        <v>61805.555555555482</v>
      </c>
      <c r="BU116" s="33"/>
    </row>
    <row r="117" spans="2:73" s="22" customFormat="1" ht="13.5" x14ac:dyDescent="0.15">
      <c r="B117" s="540">
        <v>9</v>
      </c>
      <c r="C117" s="543">
        <v>97</v>
      </c>
      <c r="D117" s="544"/>
      <c r="E117" s="598">
        <f t="shared" si="50"/>
        <v>61761.904761904683</v>
      </c>
      <c r="F117" s="599"/>
      <c r="G117" s="599"/>
      <c r="H117" s="600"/>
      <c r="I117" s="549">
        <f t="shared" si="43"/>
        <v>47619.047619047618</v>
      </c>
      <c r="J117" s="599"/>
      <c r="K117" s="599"/>
      <c r="L117" s="600"/>
      <c r="M117" s="552">
        <f t="shared" si="51"/>
        <v>14142.857142857065</v>
      </c>
      <c r="N117" s="553"/>
      <c r="O117" s="553"/>
      <c r="P117" s="554"/>
      <c r="Q117" s="48">
        <f t="shared" si="44"/>
        <v>15380952.380952295</v>
      </c>
      <c r="R117" s="549"/>
      <c r="S117" s="599"/>
      <c r="T117" s="599"/>
      <c r="U117" s="600"/>
      <c r="V117" s="549"/>
      <c r="W117" s="550"/>
      <c r="X117" s="550"/>
      <c r="Y117" s="551"/>
      <c r="Z117" s="549"/>
      <c r="AA117" s="550"/>
      <c r="AB117" s="550"/>
      <c r="AC117" s="551"/>
      <c r="AD117" s="137">
        <f t="shared" si="54"/>
        <v>0</v>
      </c>
      <c r="AE117" s="552">
        <f t="shared" si="53"/>
        <v>1575095.2380952346</v>
      </c>
      <c r="AF117" s="553"/>
      <c r="AG117" s="553"/>
      <c r="AH117" s="554"/>
      <c r="AI117" s="552">
        <f t="shared" si="45"/>
        <v>15380952.380952295</v>
      </c>
      <c r="AJ117" s="553"/>
      <c r="AK117" s="553"/>
      <c r="AL117" s="553"/>
      <c r="AM117" s="555"/>
      <c r="AN117" s="556">
        <f t="shared" si="32"/>
        <v>1.1000000000000001</v>
      </c>
      <c r="AO117" s="557"/>
      <c r="AP117" s="558"/>
      <c r="AQ117" s="51"/>
      <c r="AR117" s="51"/>
      <c r="AS117" s="51"/>
      <c r="AT117" s="469"/>
      <c r="AU117" s="469"/>
      <c r="AV117" s="469"/>
      <c r="AW117" s="469"/>
      <c r="AX117" s="27"/>
      <c r="AY117" s="27">
        <f t="shared" si="33"/>
        <v>0</v>
      </c>
      <c r="AZ117" s="27">
        <f t="shared" si="46"/>
        <v>0</v>
      </c>
      <c r="BA117" s="27">
        <f t="shared" si="47"/>
        <v>0</v>
      </c>
      <c r="BB117" s="27">
        <f t="shared" si="34"/>
        <v>0</v>
      </c>
      <c r="BC117" s="27">
        <f t="shared" si="35"/>
        <v>0</v>
      </c>
      <c r="BD117" s="27">
        <f t="shared" si="36"/>
        <v>47619.047619047618</v>
      </c>
      <c r="BE117" s="27">
        <f t="shared" si="37"/>
        <v>14142.857142857065</v>
      </c>
      <c r="BF117" s="27">
        <f t="shared" si="38"/>
        <v>0</v>
      </c>
      <c r="BG117" s="27"/>
      <c r="BH117" s="27"/>
      <c r="BI117" s="72">
        <f t="shared" ref="BI117:BL117" si="59">BI111</f>
        <v>1.1000000000000001</v>
      </c>
      <c r="BJ117" s="72">
        <f t="shared" si="59"/>
        <v>0.75</v>
      </c>
      <c r="BK117" s="72">
        <f t="shared" si="59"/>
        <v>1.1000000000000001</v>
      </c>
      <c r="BL117" s="72">
        <f t="shared" si="59"/>
        <v>1.02</v>
      </c>
      <c r="BM117" s="73">
        <f>BM111</f>
        <v>1.02</v>
      </c>
      <c r="BN117" s="61"/>
      <c r="BO117" s="61" t="str">
        <f t="shared" si="48"/>
        <v xml:space="preserve"> </v>
      </c>
      <c r="BP117" s="62" t="str">
        <f t="shared" si="39"/>
        <v xml:space="preserve"> </v>
      </c>
      <c r="BQ117" s="62" t="e">
        <f t="shared" si="40"/>
        <v>#VALUE!</v>
      </c>
      <c r="BR117" s="63">
        <f t="shared" si="41"/>
        <v>1.1000000000000001</v>
      </c>
      <c r="BS117" s="64">
        <f t="shared" si="49"/>
        <v>1.1000000000000001</v>
      </c>
      <c r="BT117" s="60">
        <f t="shared" si="42"/>
        <v>61761.904761904683</v>
      </c>
      <c r="BU117" s="33"/>
    </row>
    <row r="118" spans="2:73" s="22" customFormat="1" ht="13.5" x14ac:dyDescent="0.15">
      <c r="B118" s="541"/>
      <c r="C118" s="497">
        <v>98</v>
      </c>
      <c r="D118" s="498"/>
      <c r="E118" s="499">
        <f t="shared" si="50"/>
        <v>61718.253968253892</v>
      </c>
      <c r="F118" s="471"/>
      <c r="G118" s="471"/>
      <c r="H118" s="472"/>
      <c r="I118" s="470">
        <f t="shared" si="43"/>
        <v>47619.047619047618</v>
      </c>
      <c r="J118" s="471"/>
      <c r="K118" s="471"/>
      <c r="L118" s="472"/>
      <c r="M118" s="474">
        <f t="shared" si="51"/>
        <v>14099.206349206272</v>
      </c>
      <c r="N118" s="480"/>
      <c r="O118" s="480"/>
      <c r="P118" s="696"/>
      <c r="Q118" s="47">
        <f t="shared" si="44"/>
        <v>15333333.333333246</v>
      </c>
      <c r="R118" s="470"/>
      <c r="S118" s="471"/>
      <c r="T118" s="471"/>
      <c r="U118" s="472"/>
      <c r="V118" s="470"/>
      <c r="W118" s="475"/>
      <c r="X118" s="475"/>
      <c r="Y118" s="476"/>
      <c r="Z118" s="470"/>
      <c r="AA118" s="475"/>
      <c r="AB118" s="475"/>
      <c r="AC118" s="476"/>
      <c r="AD118" s="131">
        <f t="shared" si="54"/>
        <v>0</v>
      </c>
      <c r="AE118" s="477">
        <f t="shared" si="53"/>
        <v>1589194.4444444408</v>
      </c>
      <c r="AF118" s="478"/>
      <c r="AG118" s="478"/>
      <c r="AH118" s="479"/>
      <c r="AI118" s="474">
        <f t="shared" si="45"/>
        <v>15333333.333333246</v>
      </c>
      <c r="AJ118" s="480"/>
      <c r="AK118" s="480"/>
      <c r="AL118" s="480"/>
      <c r="AM118" s="481"/>
      <c r="AN118" s="482">
        <f t="shared" si="32"/>
        <v>1.1000000000000001</v>
      </c>
      <c r="AO118" s="483"/>
      <c r="AP118" s="484"/>
      <c r="AQ118" s="26"/>
      <c r="AR118" s="26"/>
      <c r="AS118" s="26"/>
      <c r="AT118" s="469"/>
      <c r="AU118" s="469"/>
      <c r="AV118" s="469"/>
      <c r="AW118" s="469"/>
      <c r="AX118" s="27"/>
      <c r="AY118" s="27">
        <f t="shared" si="33"/>
        <v>0</v>
      </c>
      <c r="AZ118" s="27">
        <f t="shared" si="46"/>
        <v>0</v>
      </c>
      <c r="BA118" s="27">
        <f t="shared" si="47"/>
        <v>0</v>
      </c>
      <c r="BB118" s="27">
        <f t="shared" si="34"/>
        <v>0</v>
      </c>
      <c r="BC118" s="27">
        <f t="shared" si="35"/>
        <v>0</v>
      </c>
      <c r="BD118" s="27">
        <f t="shared" si="36"/>
        <v>47619.047619047618</v>
      </c>
      <c r="BE118" s="27">
        <f t="shared" si="37"/>
        <v>14099.206349206272</v>
      </c>
      <c r="BF118" s="27">
        <f t="shared" si="38"/>
        <v>0</v>
      </c>
      <c r="BG118" s="27"/>
      <c r="BH118" s="27"/>
      <c r="BI118" s="65">
        <f>BI117</f>
        <v>1.1000000000000001</v>
      </c>
      <c r="BJ118" s="66">
        <f>BJ117</f>
        <v>0.75</v>
      </c>
      <c r="BK118" s="59">
        <f>BK117</f>
        <v>1.1000000000000001</v>
      </c>
      <c r="BL118" s="66">
        <f>BL117</f>
        <v>1.02</v>
      </c>
      <c r="BM118" s="67">
        <f>BM117</f>
        <v>1.02</v>
      </c>
      <c r="BN118" s="61"/>
      <c r="BO118" s="61" t="str">
        <f t="shared" si="48"/>
        <v xml:space="preserve"> </v>
      </c>
      <c r="BP118" s="62" t="str">
        <f t="shared" si="39"/>
        <v xml:space="preserve"> </v>
      </c>
      <c r="BQ118" s="62" t="e">
        <f t="shared" si="40"/>
        <v>#VALUE!</v>
      </c>
      <c r="BR118" s="63">
        <f t="shared" si="41"/>
        <v>1.1000000000000001</v>
      </c>
      <c r="BS118" s="64">
        <f t="shared" si="49"/>
        <v>1.1000000000000001</v>
      </c>
      <c r="BT118" s="60">
        <f t="shared" si="42"/>
        <v>61718.253968253892</v>
      </c>
      <c r="BU118" s="33"/>
    </row>
    <row r="119" spans="2:73" s="22" customFormat="1" ht="13.5" x14ac:dyDescent="0.15">
      <c r="B119" s="541"/>
      <c r="C119" s="497">
        <v>99</v>
      </c>
      <c r="D119" s="498"/>
      <c r="E119" s="499">
        <f t="shared" si="50"/>
        <v>61674.603174603093</v>
      </c>
      <c r="F119" s="471"/>
      <c r="G119" s="471"/>
      <c r="H119" s="472"/>
      <c r="I119" s="470">
        <f t="shared" si="43"/>
        <v>47619.047619047618</v>
      </c>
      <c r="J119" s="471"/>
      <c r="K119" s="471"/>
      <c r="L119" s="472"/>
      <c r="M119" s="474">
        <f t="shared" si="51"/>
        <v>14055.555555555475</v>
      </c>
      <c r="N119" s="480"/>
      <c r="O119" s="480"/>
      <c r="P119" s="696"/>
      <c r="Q119" s="47">
        <f t="shared" si="44"/>
        <v>15285714.285714198</v>
      </c>
      <c r="R119" s="470"/>
      <c r="S119" s="471"/>
      <c r="T119" s="471"/>
      <c r="U119" s="472"/>
      <c r="V119" s="470"/>
      <c r="W119" s="475"/>
      <c r="X119" s="475"/>
      <c r="Y119" s="476"/>
      <c r="Z119" s="470"/>
      <c r="AA119" s="475"/>
      <c r="AB119" s="475"/>
      <c r="AC119" s="476"/>
      <c r="AD119" s="131">
        <f t="shared" si="54"/>
        <v>0</v>
      </c>
      <c r="AE119" s="477">
        <f t="shared" si="53"/>
        <v>1603249.9999999963</v>
      </c>
      <c r="AF119" s="478"/>
      <c r="AG119" s="478"/>
      <c r="AH119" s="479"/>
      <c r="AI119" s="474">
        <f t="shared" si="45"/>
        <v>15285714.285714198</v>
      </c>
      <c r="AJ119" s="480"/>
      <c r="AK119" s="480"/>
      <c r="AL119" s="480"/>
      <c r="AM119" s="481"/>
      <c r="AN119" s="482">
        <f t="shared" si="32"/>
        <v>1.1000000000000001</v>
      </c>
      <c r="AO119" s="483"/>
      <c r="AP119" s="484"/>
      <c r="AQ119" s="26"/>
      <c r="AR119" s="26"/>
      <c r="AS119" s="26"/>
      <c r="AT119" s="469"/>
      <c r="AU119" s="469"/>
      <c r="AV119" s="469"/>
      <c r="AW119" s="469"/>
      <c r="AX119" s="27"/>
      <c r="AY119" s="27">
        <f t="shared" si="33"/>
        <v>0</v>
      </c>
      <c r="AZ119" s="27">
        <f t="shared" si="46"/>
        <v>0</v>
      </c>
      <c r="BA119" s="27">
        <f t="shared" si="47"/>
        <v>0</v>
      </c>
      <c r="BB119" s="27">
        <f t="shared" si="34"/>
        <v>0</v>
      </c>
      <c r="BC119" s="27">
        <f t="shared" si="35"/>
        <v>0</v>
      </c>
      <c r="BD119" s="27">
        <f t="shared" si="36"/>
        <v>47619.047619047618</v>
      </c>
      <c r="BE119" s="27">
        <f t="shared" si="37"/>
        <v>14055.555555555475</v>
      </c>
      <c r="BF119" s="27">
        <f t="shared" si="38"/>
        <v>0</v>
      </c>
      <c r="BG119" s="27"/>
      <c r="BH119" s="27"/>
      <c r="BI119" s="65">
        <f>BI117</f>
        <v>1.1000000000000001</v>
      </c>
      <c r="BJ119" s="66">
        <f>BJ117</f>
        <v>0.75</v>
      </c>
      <c r="BK119" s="59">
        <f>BK117</f>
        <v>1.1000000000000001</v>
      </c>
      <c r="BL119" s="66">
        <f>BL117</f>
        <v>1.02</v>
      </c>
      <c r="BM119" s="67">
        <f>BM117</f>
        <v>1.02</v>
      </c>
      <c r="BN119" s="61"/>
      <c r="BO119" s="61" t="str">
        <f t="shared" si="48"/>
        <v xml:space="preserve"> </v>
      </c>
      <c r="BP119" s="62" t="str">
        <f t="shared" si="39"/>
        <v xml:space="preserve"> </v>
      </c>
      <c r="BQ119" s="62" t="e">
        <f t="shared" si="40"/>
        <v>#VALUE!</v>
      </c>
      <c r="BR119" s="63">
        <f t="shared" si="41"/>
        <v>1.1000000000000001</v>
      </c>
      <c r="BS119" s="64">
        <f t="shared" si="49"/>
        <v>1.1000000000000001</v>
      </c>
      <c r="BT119" s="60">
        <f t="shared" si="42"/>
        <v>61674.603174603093</v>
      </c>
      <c r="BU119" s="33"/>
    </row>
    <row r="120" spans="2:73" s="22" customFormat="1" ht="13.5" x14ac:dyDescent="0.15">
      <c r="B120" s="541"/>
      <c r="C120" s="497">
        <v>100</v>
      </c>
      <c r="D120" s="498"/>
      <c r="E120" s="499">
        <f t="shared" si="50"/>
        <v>61630.952380952302</v>
      </c>
      <c r="F120" s="471"/>
      <c r="G120" s="471"/>
      <c r="H120" s="472"/>
      <c r="I120" s="470">
        <f t="shared" si="43"/>
        <v>47619.047619047618</v>
      </c>
      <c r="J120" s="471"/>
      <c r="K120" s="471"/>
      <c r="L120" s="472"/>
      <c r="M120" s="474">
        <f t="shared" si="51"/>
        <v>14011.904761904683</v>
      </c>
      <c r="N120" s="480"/>
      <c r="O120" s="480"/>
      <c r="P120" s="696"/>
      <c r="Q120" s="47">
        <f t="shared" si="44"/>
        <v>15238095.238095149</v>
      </c>
      <c r="R120" s="470"/>
      <c r="S120" s="471"/>
      <c r="T120" s="471"/>
      <c r="U120" s="472"/>
      <c r="V120" s="470"/>
      <c r="W120" s="475"/>
      <c r="X120" s="475"/>
      <c r="Y120" s="476"/>
      <c r="Z120" s="470"/>
      <c r="AA120" s="475"/>
      <c r="AB120" s="475"/>
      <c r="AC120" s="476"/>
      <c r="AD120" s="131">
        <f t="shared" si="54"/>
        <v>0</v>
      </c>
      <c r="AE120" s="477">
        <f t="shared" si="53"/>
        <v>1617261.9047619009</v>
      </c>
      <c r="AF120" s="478"/>
      <c r="AG120" s="478"/>
      <c r="AH120" s="479"/>
      <c r="AI120" s="474">
        <f t="shared" si="45"/>
        <v>15238095.238095149</v>
      </c>
      <c r="AJ120" s="480"/>
      <c r="AK120" s="480"/>
      <c r="AL120" s="480"/>
      <c r="AM120" s="481"/>
      <c r="AN120" s="482">
        <f t="shared" si="32"/>
        <v>1.1000000000000001</v>
      </c>
      <c r="AO120" s="483"/>
      <c r="AP120" s="484"/>
      <c r="AQ120" s="26"/>
      <c r="AR120" s="26"/>
      <c r="AS120" s="26"/>
      <c r="AT120" s="469"/>
      <c r="AU120" s="469"/>
      <c r="AV120" s="469"/>
      <c r="AW120" s="469"/>
      <c r="AX120" s="27"/>
      <c r="AY120" s="27">
        <f t="shared" si="33"/>
        <v>0</v>
      </c>
      <c r="AZ120" s="27">
        <f t="shared" si="46"/>
        <v>0</v>
      </c>
      <c r="BA120" s="27">
        <f t="shared" si="47"/>
        <v>0</v>
      </c>
      <c r="BB120" s="27">
        <f t="shared" si="34"/>
        <v>0</v>
      </c>
      <c r="BC120" s="27">
        <f t="shared" si="35"/>
        <v>0</v>
      </c>
      <c r="BD120" s="27">
        <f t="shared" si="36"/>
        <v>47619.047619047618</v>
      </c>
      <c r="BE120" s="27">
        <f t="shared" si="37"/>
        <v>14011.904761904683</v>
      </c>
      <c r="BF120" s="27">
        <f t="shared" si="38"/>
        <v>0</v>
      </c>
      <c r="BG120" s="27"/>
      <c r="BH120" s="27"/>
      <c r="BI120" s="65">
        <f>BI117</f>
        <v>1.1000000000000001</v>
      </c>
      <c r="BJ120" s="66">
        <f>BJ117</f>
        <v>0.75</v>
      </c>
      <c r="BK120" s="59">
        <f>BK117</f>
        <v>1.1000000000000001</v>
      </c>
      <c r="BL120" s="66">
        <f>BL117</f>
        <v>1.02</v>
      </c>
      <c r="BM120" s="67">
        <f>BM117</f>
        <v>1.02</v>
      </c>
      <c r="BN120" s="61"/>
      <c r="BO120" s="61" t="str">
        <f t="shared" si="48"/>
        <v xml:space="preserve"> </v>
      </c>
      <c r="BP120" s="62" t="str">
        <f t="shared" si="39"/>
        <v xml:space="preserve"> </v>
      </c>
      <c r="BQ120" s="62" t="e">
        <f t="shared" si="40"/>
        <v>#VALUE!</v>
      </c>
      <c r="BR120" s="63">
        <f t="shared" si="41"/>
        <v>1.1000000000000001</v>
      </c>
      <c r="BS120" s="64">
        <f t="shared" si="49"/>
        <v>1.1000000000000001</v>
      </c>
      <c r="BT120" s="60">
        <f t="shared" si="42"/>
        <v>61630.952380952302</v>
      </c>
      <c r="BU120" s="33"/>
    </row>
    <row r="121" spans="2:73" s="22" customFormat="1" ht="13.5" x14ac:dyDescent="0.15">
      <c r="B121" s="541"/>
      <c r="C121" s="497">
        <v>101</v>
      </c>
      <c r="D121" s="498"/>
      <c r="E121" s="499">
        <f t="shared" si="50"/>
        <v>61587.30158730151</v>
      </c>
      <c r="F121" s="471"/>
      <c r="G121" s="471"/>
      <c r="H121" s="472"/>
      <c r="I121" s="470">
        <f t="shared" si="43"/>
        <v>47619.047619047618</v>
      </c>
      <c r="J121" s="471"/>
      <c r="K121" s="471"/>
      <c r="L121" s="472"/>
      <c r="M121" s="474">
        <f t="shared" si="51"/>
        <v>13968.25396825389</v>
      </c>
      <c r="N121" s="480"/>
      <c r="O121" s="480"/>
      <c r="P121" s="696"/>
      <c r="Q121" s="47">
        <f t="shared" si="44"/>
        <v>15190476.190476101</v>
      </c>
      <c r="R121" s="470"/>
      <c r="S121" s="471"/>
      <c r="T121" s="471"/>
      <c r="U121" s="472"/>
      <c r="V121" s="470"/>
      <c r="W121" s="475"/>
      <c r="X121" s="475"/>
      <c r="Y121" s="476"/>
      <c r="Z121" s="470"/>
      <c r="AA121" s="475"/>
      <c r="AB121" s="475"/>
      <c r="AC121" s="476"/>
      <c r="AD121" s="131">
        <f t="shared" si="54"/>
        <v>0</v>
      </c>
      <c r="AE121" s="477">
        <f t="shared" si="53"/>
        <v>1631230.1587301549</v>
      </c>
      <c r="AF121" s="478"/>
      <c r="AG121" s="478"/>
      <c r="AH121" s="479"/>
      <c r="AI121" s="474">
        <f t="shared" si="45"/>
        <v>15190476.190476101</v>
      </c>
      <c r="AJ121" s="480"/>
      <c r="AK121" s="480"/>
      <c r="AL121" s="480"/>
      <c r="AM121" s="481"/>
      <c r="AN121" s="482">
        <f t="shared" si="32"/>
        <v>1.1000000000000001</v>
      </c>
      <c r="AO121" s="483"/>
      <c r="AP121" s="484"/>
      <c r="AQ121" s="26"/>
      <c r="AR121" s="26"/>
      <c r="AS121" s="26"/>
      <c r="AT121" s="469"/>
      <c r="AU121" s="469"/>
      <c r="AV121" s="469"/>
      <c r="AW121" s="469"/>
      <c r="AX121" s="27"/>
      <c r="AY121" s="27">
        <f t="shared" si="33"/>
        <v>0</v>
      </c>
      <c r="AZ121" s="27">
        <f t="shared" si="46"/>
        <v>0</v>
      </c>
      <c r="BA121" s="27">
        <f t="shared" si="47"/>
        <v>0</v>
      </c>
      <c r="BB121" s="27">
        <f t="shared" si="34"/>
        <v>0</v>
      </c>
      <c r="BC121" s="27">
        <f t="shared" si="35"/>
        <v>0</v>
      </c>
      <c r="BD121" s="27">
        <f t="shared" si="36"/>
        <v>47619.047619047618</v>
      </c>
      <c r="BE121" s="27">
        <f t="shared" si="37"/>
        <v>13968.25396825389</v>
      </c>
      <c r="BF121" s="27">
        <f t="shared" si="38"/>
        <v>0</v>
      </c>
      <c r="BG121" s="27"/>
      <c r="BH121" s="27"/>
      <c r="BI121" s="65">
        <f>BI117</f>
        <v>1.1000000000000001</v>
      </c>
      <c r="BJ121" s="66">
        <f>BJ117</f>
        <v>0.75</v>
      </c>
      <c r="BK121" s="59">
        <f>BK117</f>
        <v>1.1000000000000001</v>
      </c>
      <c r="BL121" s="66">
        <f>BL117</f>
        <v>1.02</v>
      </c>
      <c r="BM121" s="67">
        <f>BM117</f>
        <v>1.02</v>
      </c>
      <c r="BN121" s="61"/>
      <c r="BO121" s="61" t="str">
        <f t="shared" si="48"/>
        <v xml:space="preserve"> </v>
      </c>
      <c r="BP121" s="62" t="str">
        <f t="shared" si="39"/>
        <v xml:space="preserve"> </v>
      </c>
      <c r="BQ121" s="62" t="e">
        <f t="shared" si="40"/>
        <v>#VALUE!</v>
      </c>
      <c r="BR121" s="63">
        <f t="shared" si="41"/>
        <v>1.1000000000000001</v>
      </c>
      <c r="BS121" s="64">
        <f t="shared" si="49"/>
        <v>1.1000000000000001</v>
      </c>
      <c r="BT121" s="60">
        <f t="shared" si="42"/>
        <v>61587.30158730151</v>
      </c>
      <c r="BU121" s="33"/>
    </row>
    <row r="122" spans="2:73" s="22" customFormat="1" ht="13.5" x14ac:dyDescent="0.15">
      <c r="B122" s="541"/>
      <c r="C122" s="497">
        <v>102</v>
      </c>
      <c r="D122" s="498"/>
      <c r="E122" s="499">
        <f t="shared" si="50"/>
        <v>61543.650793650711</v>
      </c>
      <c r="F122" s="471"/>
      <c r="G122" s="471"/>
      <c r="H122" s="472"/>
      <c r="I122" s="470">
        <f t="shared" si="43"/>
        <v>47619.047619047618</v>
      </c>
      <c r="J122" s="471"/>
      <c r="K122" s="471"/>
      <c r="L122" s="472"/>
      <c r="M122" s="474">
        <f t="shared" si="51"/>
        <v>13924.603174603093</v>
      </c>
      <c r="N122" s="480"/>
      <c r="O122" s="480"/>
      <c r="P122" s="696"/>
      <c r="Q122" s="47">
        <f t="shared" si="44"/>
        <v>15142857.142857052</v>
      </c>
      <c r="R122" s="470">
        <f>V122+Z122</f>
        <v>0</v>
      </c>
      <c r="S122" s="471"/>
      <c r="T122" s="471"/>
      <c r="U122" s="472"/>
      <c r="V122" s="470">
        <f>IF(17&gt;$I$5*2,0,$I$6/$I$5/2)</f>
        <v>0</v>
      </c>
      <c r="W122" s="475"/>
      <c r="X122" s="475"/>
      <c r="Y122" s="476"/>
      <c r="Z122" s="470">
        <f>IF(AD116&gt;0,AD116*AN122/100/2,0)</f>
        <v>0</v>
      </c>
      <c r="AA122" s="475"/>
      <c r="AB122" s="475"/>
      <c r="AC122" s="476"/>
      <c r="AD122" s="131">
        <f t="shared" si="54"/>
        <v>0</v>
      </c>
      <c r="AE122" s="477">
        <f t="shared" si="53"/>
        <v>1645154.7619047579</v>
      </c>
      <c r="AF122" s="478"/>
      <c r="AG122" s="478"/>
      <c r="AH122" s="479"/>
      <c r="AI122" s="474">
        <f t="shared" si="45"/>
        <v>15142857.142857052</v>
      </c>
      <c r="AJ122" s="480"/>
      <c r="AK122" s="480"/>
      <c r="AL122" s="480"/>
      <c r="AM122" s="481"/>
      <c r="AN122" s="482">
        <f t="shared" si="32"/>
        <v>1.1000000000000001</v>
      </c>
      <c r="AO122" s="483"/>
      <c r="AP122" s="484"/>
      <c r="AQ122" s="26"/>
      <c r="AR122" s="26"/>
      <c r="AS122" s="26"/>
      <c r="AT122" s="469"/>
      <c r="AU122" s="469"/>
      <c r="AV122" s="469"/>
      <c r="AW122" s="469"/>
      <c r="AX122" s="27"/>
      <c r="AY122" s="27">
        <f t="shared" si="33"/>
        <v>0</v>
      </c>
      <c r="AZ122" s="27">
        <f t="shared" si="46"/>
        <v>0</v>
      </c>
      <c r="BA122" s="27">
        <f t="shared" si="47"/>
        <v>0</v>
      </c>
      <c r="BB122" s="27">
        <f t="shared" si="34"/>
        <v>0</v>
      </c>
      <c r="BC122" s="27">
        <f t="shared" si="35"/>
        <v>0</v>
      </c>
      <c r="BD122" s="27">
        <f t="shared" si="36"/>
        <v>47619.047619047618</v>
      </c>
      <c r="BE122" s="27">
        <f t="shared" si="37"/>
        <v>13924.603174603093</v>
      </c>
      <c r="BF122" s="27">
        <f t="shared" si="38"/>
        <v>0</v>
      </c>
      <c r="BG122" s="27"/>
      <c r="BH122" s="27"/>
      <c r="BI122" s="65">
        <f>BI117</f>
        <v>1.1000000000000001</v>
      </c>
      <c r="BJ122" s="66">
        <f>BJ117</f>
        <v>0.75</v>
      </c>
      <c r="BK122" s="59">
        <f>BK117</f>
        <v>1.1000000000000001</v>
      </c>
      <c r="BL122" s="66">
        <f>BL117</f>
        <v>1.02</v>
      </c>
      <c r="BM122" s="67">
        <f>BM117</f>
        <v>1.02</v>
      </c>
      <c r="BN122" s="61"/>
      <c r="BO122" s="61" t="str">
        <f t="shared" si="48"/>
        <v xml:space="preserve"> </v>
      </c>
      <c r="BP122" s="62" t="str">
        <f t="shared" si="39"/>
        <v xml:space="preserve"> </v>
      </c>
      <c r="BQ122" s="62" t="e">
        <f t="shared" si="40"/>
        <v>#VALUE!</v>
      </c>
      <c r="BR122" s="63">
        <f t="shared" si="41"/>
        <v>1.1000000000000001</v>
      </c>
      <c r="BS122" s="64">
        <f t="shared" si="49"/>
        <v>1.1000000000000001</v>
      </c>
      <c r="BT122" s="60">
        <f t="shared" si="42"/>
        <v>61543.650793650711</v>
      </c>
      <c r="BU122" s="33"/>
    </row>
    <row r="123" spans="2:73" s="22" customFormat="1" ht="13.5" x14ac:dyDescent="0.15">
      <c r="B123" s="541"/>
      <c r="C123" s="497">
        <v>103</v>
      </c>
      <c r="D123" s="498"/>
      <c r="E123" s="499">
        <f t="shared" si="50"/>
        <v>61499.99999999992</v>
      </c>
      <c r="F123" s="471"/>
      <c r="G123" s="471"/>
      <c r="H123" s="472"/>
      <c r="I123" s="470">
        <f t="shared" si="43"/>
        <v>47619.047619047618</v>
      </c>
      <c r="J123" s="471"/>
      <c r="K123" s="471"/>
      <c r="L123" s="472"/>
      <c r="M123" s="474">
        <f t="shared" si="51"/>
        <v>13880.9523809523</v>
      </c>
      <c r="N123" s="480"/>
      <c r="O123" s="480"/>
      <c r="P123" s="696"/>
      <c r="Q123" s="47">
        <f t="shared" si="44"/>
        <v>15095238.095238004</v>
      </c>
      <c r="R123" s="470"/>
      <c r="S123" s="471"/>
      <c r="T123" s="471"/>
      <c r="U123" s="472"/>
      <c r="V123" s="470"/>
      <c r="W123" s="475"/>
      <c r="X123" s="475"/>
      <c r="Y123" s="476"/>
      <c r="Z123" s="470"/>
      <c r="AA123" s="475"/>
      <c r="AB123" s="475"/>
      <c r="AC123" s="476"/>
      <c r="AD123" s="131">
        <f t="shared" si="54"/>
        <v>0</v>
      </c>
      <c r="AE123" s="477">
        <f t="shared" si="53"/>
        <v>1659035.7142857101</v>
      </c>
      <c r="AF123" s="478"/>
      <c r="AG123" s="478"/>
      <c r="AH123" s="479"/>
      <c r="AI123" s="474">
        <f t="shared" si="45"/>
        <v>15095238.095238004</v>
      </c>
      <c r="AJ123" s="480"/>
      <c r="AK123" s="480"/>
      <c r="AL123" s="480"/>
      <c r="AM123" s="481"/>
      <c r="AN123" s="482">
        <f t="shared" si="32"/>
        <v>1.1000000000000001</v>
      </c>
      <c r="AO123" s="483"/>
      <c r="AP123" s="484"/>
      <c r="AQ123" s="26"/>
      <c r="AR123" s="26"/>
      <c r="AS123" s="26"/>
      <c r="AT123" s="469"/>
      <c r="AU123" s="469"/>
      <c r="AV123" s="469"/>
      <c r="AW123" s="469"/>
      <c r="AX123" s="27"/>
      <c r="AY123" s="27">
        <f t="shared" si="33"/>
        <v>0</v>
      </c>
      <c r="AZ123" s="27">
        <f t="shared" si="46"/>
        <v>0</v>
      </c>
      <c r="BA123" s="27">
        <f t="shared" si="47"/>
        <v>0</v>
      </c>
      <c r="BB123" s="27">
        <f t="shared" si="34"/>
        <v>0</v>
      </c>
      <c r="BC123" s="27">
        <f t="shared" si="35"/>
        <v>0</v>
      </c>
      <c r="BD123" s="27">
        <f t="shared" si="36"/>
        <v>47619.047619047618</v>
      </c>
      <c r="BE123" s="27">
        <f t="shared" si="37"/>
        <v>13880.9523809523</v>
      </c>
      <c r="BF123" s="27">
        <f t="shared" si="38"/>
        <v>0</v>
      </c>
      <c r="BG123" s="27"/>
      <c r="BH123" s="27"/>
      <c r="BI123" s="72">
        <f t="shared" ref="BI123:BL123" si="60">BI117</f>
        <v>1.1000000000000001</v>
      </c>
      <c r="BJ123" s="72">
        <f t="shared" si="60"/>
        <v>0.75</v>
      </c>
      <c r="BK123" s="72">
        <f t="shared" si="60"/>
        <v>1.1000000000000001</v>
      </c>
      <c r="BL123" s="72">
        <f t="shared" si="60"/>
        <v>1.02</v>
      </c>
      <c r="BM123" s="73">
        <f>BM117</f>
        <v>1.02</v>
      </c>
      <c r="BN123" s="61"/>
      <c r="BO123" s="61" t="str">
        <f t="shared" si="48"/>
        <v xml:space="preserve"> </v>
      </c>
      <c r="BP123" s="62" t="str">
        <f t="shared" si="39"/>
        <v xml:space="preserve"> </v>
      </c>
      <c r="BQ123" s="62" t="e">
        <f t="shared" si="40"/>
        <v>#VALUE!</v>
      </c>
      <c r="BR123" s="63">
        <f t="shared" si="41"/>
        <v>1.1000000000000001</v>
      </c>
      <c r="BS123" s="64">
        <f t="shared" si="49"/>
        <v>1.1000000000000001</v>
      </c>
      <c r="BT123" s="60">
        <f t="shared" si="42"/>
        <v>61499.99999999992</v>
      </c>
      <c r="BU123" s="33"/>
    </row>
    <row r="124" spans="2:73" s="22" customFormat="1" ht="13.5" x14ac:dyDescent="0.15">
      <c r="B124" s="541"/>
      <c r="C124" s="497">
        <v>104</v>
      </c>
      <c r="D124" s="498"/>
      <c r="E124" s="499">
        <f t="shared" si="50"/>
        <v>61456.349206349121</v>
      </c>
      <c r="F124" s="471"/>
      <c r="G124" s="471"/>
      <c r="H124" s="472"/>
      <c r="I124" s="470">
        <f t="shared" si="43"/>
        <v>47619.047619047618</v>
      </c>
      <c r="J124" s="471"/>
      <c r="K124" s="471"/>
      <c r="L124" s="472"/>
      <c r="M124" s="474">
        <f t="shared" si="51"/>
        <v>13837.301587301505</v>
      </c>
      <c r="N124" s="480"/>
      <c r="O124" s="480"/>
      <c r="P124" s="696"/>
      <c r="Q124" s="47">
        <f t="shared" si="44"/>
        <v>15047619.047618955</v>
      </c>
      <c r="R124" s="470"/>
      <c r="S124" s="471"/>
      <c r="T124" s="471"/>
      <c r="U124" s="472"/>
      <c r="V124" s="470"/>
      <c r="W124" s="475"/>
      <c r="X124" s="475"/>
      <c r="Y124" s="476"/>
      <c r="Z124" s="470"/>
      <c r="AA124" s="475"/>
      <c r="AB124" s="475"/>
      <c r="AC124" s="476"/>
      <c r="AD124" s="131">
        <f t="shared" si="54"/>
        <v>0</v>
      </c>
      <c r="AE124" s="477">
        <f t="shared" si="53"/>
        <v>1672873.0158730117</v>
      </c>
      <c r="AF124" s="478"/>
      <c r="AG124" s="478"/>
      <c r="AH124" s="479"/>
      <c r="AI124" s="474">
        <f t="shared" si="45"/>
        <v>15047619.047618955</v>
      </c>
      <c r="AJ124" s="480"/>
      <c r="AK124" s="480"/>
      <c r="AL124" s="480"/>
      <c r="AM124" s="481"/>
      <c r="AN124" s="482">
        <f t="shared" si="32"/>
        <v>1.1000000000000001</v>
      </c>
      <c r="AO124" s="483"/>
      <c r="AP124" s="484"/>
      <c r="AQ124" s="26"/>
      <c r="AR124" s="26"/>
      <c r="AS124" s="26"/>
      <c r="AT124" s="469"/>
      <c r="AU124" s="469"/>
      <c r="AV124" s="469"/>
      <c r="AW124" s="469"/>
      <c r="AX124" s="27"/>
      <c r="AY124" s="27">
        <f t="shared" si="33"/>
        <v>0</v>
      </c>
      <c r="AZ124" s="27">
        <f t="shared" si="46"/>
        <v>0</v>
      </c>
      <c r="BA124" s="27">
        <f t="shared" si="47"/>
        <v>0</v>
      </c>
      <c r="BB124" s="27">
        <f t="shared" si="34"/>
        <v>0</v>
      </c>
      <c r="BC124" s="27">
        <f t="shared" si="35"/>
        <v>0</v>
      </c>
      <c r="BD124" s="27">
        <f t="shared" si="36"/>
        <v>47619.047619047618</v>
      </c>
      <c r="BE124" s="27">
        <f t="shared" si="37"/>
        <v>13837.301587301505</v>
      </c>
      <c r="BF124" s="27">
        <f t="shared" si="38"/>
        <v>0</v>
      </c>
      <c r="BG124" s="27"/>
      <c r="BH124" s="27"/>
      <c r="BI124" s="65">
        <f>BI123</f>
        <v>1.1000000000000001</v>
      </c>
      <c r="BJ124" s="66">
        <f>BJ123</f>
        <v>0.75</v>
      </c>
      <c r="BK124" s="59">
        <f>BK123</f>
        <v>1.1000000000000001</v>
      </c>
      <c r="BL124" s="66">
        <f>BL123</f>
        <v>1.02</v>
      </c>
      <c r="BM124" s="67">
        <f>BM123</f>
        <v>1.02</v>
      </c>
      <c r="BN124" s="61"/>
      <c r="BO124" s="61" t="str">
        <f t="shared" si="48"/>
        <v xml:space="preserve"> </v>
      </c>
      <c r="BP124" s="62" t="str">
        <f t="shared" si="39"/>
        <v xml:space="preserve"> </v>
      </c>
      <c r="BQ124" s="62" t="e">
        <f t="shared" si="40"/>
        <v>#VALUE!</v>
      </c>
      <c r="BR124" s="63">
        <f t="shared" si="41"/>
        <v>1.1000000000000001</v>
      </c>
      <c r="BS124" s="64">
        <f t="shared" si="49"/>
        <v>1.1000000000000001</v>
      </c>
      <c r="BT124" s="60">
        <f t="shared" si="42"/>
        <v>61456.349206349121</v>
      </c>
      <c r="BU124" s="33"/>
    </row>
    <row r="125" spans="2:73" s="22" customFormat="1" ht="13.5" x14ac:dyDescent="0.15">
      <c r="B125" s="541"/>
      <c r="C125" s="497">
        <v>105</v>
      </c>
      <c r="D125" s="498"/>
      <c r="E125" s="499">
        <f t="shared" si="50"/>
        <v>61412.69841269833</v>
      </c>
      <c r="F125" s="471"/>
      <c r="G125" s="471"/>
      <c r="H125" s="472"/>
      <c r="I125" s="470">
        <f t="shared" si="43"/>
        <v>47619.047619047618</v>
      </c>
      <c r="J125" s="471"/>
      <c r="K125" s="471"/>
      <c r="L125" s="472"/>
      <c r="M125" s="474">
        <f t="shared" si="51"/>
        <v>13793.650793650711</v>
      </c>
      <c r="N125" s="480"/>
      <c r="O125" s="480"/>
      <c r="P125" s="696"/>
      <c r="Q125" s="47">
        <f t="shared" si="44"/>
        <v>14999999.999999907</v>
      </c>
      <c r="R125" s="470"/>
      <c r="S125" s="471"/>
      <c r="T125" s="471"/>
      <c r="U125" s="472"/>
      <c r="V125" s="470"/>
      <c r="W125" s="475"/>
      <c r="X125" s="475"/>
      <c r="Y125" s="476"/>
      <c r="Z125" s="470"/>
      <c r="AA125" s="475"/>
      <c r="AB125" s="475"/>
      <c r="AC125" s="476"/>
      <c r="AD125" s="131">
        <f t="shared" si="54"/>
        <v>0</v>
      </c>
      <c r="AE125" s="477">
        <f t="shared" si="53"/>
        <v>1686666.6666666623</v>
      </c>
      <c r="AF125" s="478"/>
      <c r="AG125" s="478"/>
      <c r="AH125" s="479"/>
      <c r="AI125" s="474">
        <f t="shared" si="45"/>
        <v>14999999.999999907</v>
      </c>
      <c r="AJ125" s="480"/>
      <c r="AK125" s="480"/>
      <c r="AL125" s="480"/>
      <c r="AM125" s="481"/>
      <c r="AN125" s="482">
        <f t="shared" si="32"/>
        <v>1.1000000000000001</v>
      </c>
      <c r="AO125" s="483"/>
      <c r="AP125" s="484"/>
      <c r="AQ125" s="26"/>
      <c r="AR125" s="26"/>
      <c r="AS125" s="26"/>
      <c r="AT125" s="469"/>
      <c r="AU125" s="469"/>
      <c r="AV125" s="469"/>
      <c r="AW125" s="469"/>
      <c r="AX125" s="27"/>
      <c r="AY125" s="27">
        <f t="shared" si="33"/>
        <v>0</v>
      </c>
      <c r="AZ125" s="27">
        <f t="shared" si="46"/>
        <v>0</v>
      </c>
      <c r="BA125" s="27">
        <f t="shared" si="47"/>
        <v>0</v>
      </c>
      <c r="BB125" s="27">
        <f t="shared" si="34"/>
        <v>0</v>
      </c>
      <c r="BC125" s="27">
        <f t="shared" si="35"/>
        <v>0</v>
      </c>
      <c r="BD125" s="27">
        <f t="shared" si="36"/>
        <v>47619.047619047618</v>
      </c>
      <c r="BE125" s="27">
        <f t="shared" si="37"/>
        <v>13793.650793650711</v>
      </c>
      <c r="BF125" s="27">
        <f t="shared" si="38"/>
        <v>0</v>
      </c>
      <c r="BG125" s="27"/>
      <c r="BH125" s="27"/>
      <c r="BI125" s="65">
        <f>BI123</f>
        <v>1.1000000000000001</v>
      </c>
      <c r="BJ125" s="66">
        <f>BJ123</f>
        <v>0.75</v>
      </c>
      <c r="BK125" s="59">
        <f>BK123</f>
        <v>1.1000000000000001</v>
      </c>
      <c r="BL125" s="66">
        <f>BL123</f>
        <v>1.02</v>
      </c>
      <c r="BM125" s="67">
        <f>BM123</f>
        <v>1.02</v>
      </c>
      <c r="BN125" s="61"/>
      <c r="BO125" s="61" t="str">
        <f t="shared" si="48"/>
        <v xml:space="preserve"> </v>
      </c>
      <c r="BP125" s="62" t="str">
        <f t="shared" si="39"/>
        <v xml:space="preserve"> </v>
      </c>
      <c r="BQ125" s="62" t="e">
        <f t="shared" si="40"/>
        <v>#VALUE!</v>
      </c>
      <c r="BR125" s="63">
        <f t="shared" si="41"/>
        <v>1.1000000000000001</v>
      </c>
      <c r="BS125" s="64">
        <f t="shared" si="49"/>
        <v>1.1000000000000001</v>
      </c>
      <c r="BT125" s="60">
        <f t="shared" si="42"/>
        <v>61412.69841269833</v>
      </c>
      <c r="BU125" s="33"/>
    </row>
    <row r="126" spans="2:73" s="22" customFormat="1" ht="13.5" x14ac:dyDescent="0.15">
      <c r="B126" s="541"/>
      <c r="C126" s="497">
        <v>106</v>
      </c>
      <c r="D126" s="498"/>
      <c r="E126" s="499">
        <f t="shared" si="50"/>
        <v>61369.047619047531</v>
      </c>
      <c r="F126" s="471"/>
      <c r="G126" s="471"/>
      <c r="H126" s="472"/>
      <c r="I126" s="470">
        <f t="shared" si="43"/>
        <v>47619.047619047618</v>
      </c>
      <c r="J126" s="471"/>
      <c r="K126" s="471"/>
      <c r="L126" s="472"/>
      <c r="M126" s="474">
        <f t="shared" si="51"/>
        <v>13749.999999999915</v>
      </c>
      <c r="N126" s="480"/>
      <c r="O126" s="480"/>
      <c r="P126" s="696"/>
      <c r="Q126" s="47">
        <f t="shared" si="44"/>
        <v>14952380.952380858</v>
      </c>
      <c r="R126" s="470"/>
      <c r="S126" s="471"/>
      <c r="T126" s="471"/>
      <c r="U126" s="472"/>
      <c r="V126" s="470"/>
      <c r="W126" s="475"/>
      <c r="X126" s="475"/>
      <c r="Y126" s="476"/>
      <c r="Z126" s="470"/>
      <c r="AA126" s="475"/>
      <c r="AB126" s="475"/>
      <c r="AC126" s="476"/>
      <c r="AD126" s="131">
        <f t="shared" si="54"/>
        <v>0</v>
      </c>
      <c r="AE126" s="477">
        <f t="shared" si="53"/>
        <v>1700416.6666666623</v>
      </c>
      <c r="AF126" s="478"/>
      <c r="AG126" s="478"/>
      <c r="AH126" s="479"/>
      <c r="AI126" s="474">
        <f t="shared" si="45"/>
        <v>14952380.952380858</v>
      </c>
      <c r="AJ126" s="480"/>
      <c r="AK126" s="480"/>
      <c r="AL126" s="480"/>
      <c r="AM126" s="481"/>
      <c r="AN126" s="482">
        <f t="shared" si="32"/>
        <v>1.1000000000000001</v>
      </c>
      <c r="AO126" s="483"/>
      <c r="AP126" s="484"/>
      <c r="AQ126" s="26"/>
      <c r="AR126" s="26"/>
      <c r="AS126" s="26"/>
      <c r="AT126" s="469"/>
      <c r="AU126" s="469"/>
      <c r="AV126" s="469"/>
      <c r="AW126" s="469"/>
      <c r="AX126" s="27"/>
      <c r="AY126" s="27">
        <f t="shared" si="33"/>
        <v>0</v>
      </c>
      <c r="AZ126" s="27">
        <f t="shared" si="46"/>
        <v>0</v>
      </c>
      <c r="BA126" s="27">
        <f t="shared" si="47"/>
        <v>0</v>
      </c>
      <c r="BB126" s="27">
        <f t="shared" si="34"/>
        <v>0</v>
      </c>
      <c r="BC126" s="27">
        <f t="shared" si="35"/>
        <v>0</v>
      </c>
      <c r="BD126" s="27">
        <f t="shared" si="36"/>
        <v>47619.047619047618</v>
      </c>
      <c r="BE126" s="27">
        <f t="shared" si="37"/>
        <v>13749.999999999915</v>
      </c>
      <c r="BF126" s="27">
        <f t="shared" si="38"/>
        <v>0</v>
      </c>
      <c r="BG126" s="27"/>
      <c r="BH126" s="27"/>
      <c r="BI126" s="65">
        <f>BI123</f>
        <v>1.1000000000000001</v>
      </c>
      <c r="BJ126" s="66">
        <f>BJ123</f>
        <v>0.75</v>
      </c>
      <c r="BK126" s="59">
        <f>BK123</f>
        <v>1.1000000000000001</v>
      </c>
      <c r="BL126" s="66">
        <f>BL123</f>
        <v>1.02</v>
      </c>
      <c r="BM126" s="67">
        <f>BM123</f>
        <v>1.02</v>
      </c>
      <c r="BN126" s="61"/>
      <c r="BO126" s="61" t="str">
        <f t="shared" si="48"/>
        <v xml:space="preserve"> </v>
      </c>
      <c r="BP126" s="62" t="str">
        <f t="shared" si="39"/>
        <v xml:space="preserve"> </v>
      </c>
      <c r="BQ126" s="62" t="e">
        <f t="shared" si="40"/>
        <v>#VALUE!</v>
      </c>
      <c r="BR126" s="63">
        <f t="shared" si="41"/>
        <v>1.1000000000000001</v>
      </c>
      <c r="BS126" s="64">
        <f t="shared" si="49"/>
        <v>1.1000000000000001</v>
      </c>
      <c r="BT126" s="60">
        <f t="shared" si="42"/>
        <v>61369.047619047531</v>
      </c>
      <c r="BU126" s="33"/>
    </row>
    <row r="127" spans="2:73" s="22" customFormat="1" ht="13.5" x14ac:dyDescent="0.15">
      <c r="B127" s="541"/>
      <c r="C127" s="497">
        <v>107</v>
      </c>
      <c r="D127" s="498"/>
      <c r="E127" s="499">
        <f t="shared" si="50"/>
        <v>61325.39682539674</v>
      </c>
      <c r="F127" s="471"/>
      <c r="G127" s="471"/>
      <c r="H127" s="472"/>
      <c r="I127" s="470">
        <f t="shared" si="43"/>
        <v>47619.047619047618</v>
      </c>
      <c r="J127" s="471"/>
      <c r="K127" s="471"/>
      <c r="L127" s="472"/>
      <c r="M127" s="474">
        <f t="shared" si="51"/>
        <v>13706.349206349121</v>
      </c>
      <c r="N127" s="480"/>
      <c r="O127" s="480"/>
      <c r="P127" s="696"/>
      <c r="Q127" s="47">
        <f t="shared" si="44"/>
        <v>14904761.90476181</v>
      </c>
      <c r="R127" s="470"/>
      <c r="S127" s="471"/>
      <c r="T127" s="471"/>
      <c r="U127" s="472"/>
      <c r="V127" s="470"/>
      <c r="W127" s="475"/>
      <c r="X127" s="475"/>
      <c r="Y127" s="476"/>
      <c r="Z127" s="470"/>
      <c r="AA127" s="475"/>
      <c r="AB127" s="475"/>
      <c r="AC127" s="476"/>
      <c r="AD127" s="131">
        <f t="shared" si="54"/>
        <v>0</v>
      </c>
      <c r="AE127" s="477">
        <f t="shared" si="53"/>
        <v>1714123.0158730114</v>
      </c>
      <c r="AF127" s="478"/>
      <c r="AG127" s="478"/>
      <c r="AH127" s="479"/>
      <c r="AI127" s="474">
        <f t="shared" si="45"/>
        <v>14904761.90476181</v>
      </c>
      <c r="AJ127" s="480"/>
      <c r="AK127" s="480"/>
      <c r="AL127" s="480"/>
      <c r="AM127" s="481"/>
      <c r="AN127" s="482">
        <f t="shared" si="32"/>
        <v>1.1000000000000001</v>
      </c>
      <c r="AO127" s="483"/>
      <c r="AP127" s="484"/>
      <c r="AQ127" s="26"/>
      <c r="AR127" s="26"/>
      <c r="AS127" s="26"/>
      <c r="AT127" s="469"/>
      <c r="AU127" s="469"/>
      <c r="AV127" s="469"/>
      <c r="AW127" s="469"/>
      <c r="AX127" s="27"/>
      <c r="AY127" s="27">
        <f t="shared" si="33"/>
        <v>0</v>
      </c>
      <c r="AZ127" s="27">
        <f t="shared" si="46"/>
        <v>0</v>
      </c>
      <c r="BA127" s="27">
        <f t="shared" si="47"/>
        <v>0</v>
      </c>
      <c r="BB127" s="27">
        <f t="shared" si="34"/>
        <v>0</v>
      </c>
      <c r="BC127" s="27">
        <f t="shared" si="35"/>
        <v>0</v>
      </c>
      <c r="BD127" s="27">
        <f t="shared" si="36"/>
        <v>47619.047619047618</v>
      </c>
      <c r="BE127" s="27">
        <f t="shared" si="37"/>
        <v>13706.349206349121</v>
      </c>
      <c r="BF127" s="27">
        <f t="shared" si="38"/>
        <v>0</v>
      </c>
      <c r="BG127" s="27"/>
      <c r="BH127" s="27"/>
      <c r="BI127" s="65">
        <f>BI123</f>
        <v>1.1000000000000001</v>
      </c>
      <c r="BJ127" s="66">
        <f>BJ123</f>
        <v>0.75</v>
      </c>
      <c r="BK127" s="59">
        <f>BK123</f>
        <v>1.1000000000000001</v>
      </c>
      <c r="BL127" s="66">
        <f>BL123</f>
        <v>1.02</v>
      </c>
      <c r="BM127" s="67">
        <f>BM123</f>
        <v>1.02</v>
      </c>
      <c r="BN127" s="61"/>
      <c r="BO127" s="61" t="str">
        <f t="shared" si="48"/>
        <v xml:space="preserve"> </v>
      </c>
      <c r="BP127" s="62" t="str">
        <f t="shared" si="39"/>
        <v xml:space="preserve"> </v>
      </c>
      <c r="BQ127" s="62" t="e">
        <f t="shared" si="40"/>
        <v>#VALUE!</v>
      </c>
      <c r="BR127" s="63">
        <f t="shared" si="41"/>
        <v>1.1000000000000001</v>
      </c>
      <c r="BS127" s="64">
        <f t="shared" si="49"/>
        <v>1.1000000000000001</v>
      </c>
      <c r="BT127" s="60">
        <f t="shared" si="42"/>
        <v>61325.39682539674</v>
      </c>
      <c r="BU127" s="33"/>
    </row>
    <row r="128" spans="2:73" s="22" customFormat="1" ht="13.5" x14ac:dyDescent="0.15">
      <c r="B128" s="593"/>
      <c r="C128" s="587">
        <v>108</v>
      </c>
      <c r="D128" s="588"/>
      <c r="E128" s="589">
        <f t="shared" si="50"/>
        <v>61281.746031745948</v>
      </c>
      <c r="F128" s="590"/>
      <c r="G128" s="590"/>
      <c r="H128" s="591"/>
      <c r="I128" s="578">
        <f t="shared" si="43"/>
        <v>47619.047619047618</v>
      </c>
      <c r="J128" s="590"/>
      <c r="K128" s="590"/>
      <c r="L128" s="591"/>
      <c r="M128" s="604">
        <f t="shared" si="51"/>
        <v>13662.698412698328</v>
      </c>
      <c r="N128" s="610"/>
      <c r="O128" s="610"/>
      <c r="P128" s="618"/>
      <c r="Q128" s="47">
        <f t="shared" si="44"/>
        <v>14857142.857142761</v>
      </c>
      <c r="R128" s="578">
        <f>V128+Z128</f>
        <v>0</v>
      </c>
      <c r="S128" s="590"/>
      <c r="T128" s="590"/>
      <c r="U128" s="591"/>
      <c r="V128" s="578">
        <f>IF(18&gt;$I$5*2,0,$I$6/$I$5/2)</f>
        <v>0</v>
      </c>
      <c r="W128" s="579"/>
      <c r="X128" s="579"/>
      <c r="Y128" s="580"/>
      <c r="Z128" s="578">
        <f>IF(AD122&gt;0,AD122*AN128/100/2,0)</f>
        <v>0</v>
      </c>
      <c r="AA128" s="579"/>
      <c r="AB128" s="579"/>
      <c r="AC128" s="580"/>
      <c r="AD128" s="139">
        <f t="shared" si="54"/>
        <v>0</v>
      </c>
      <c r="AE128" s="581">
        <f t="shared" si="53"/>
        <v>1727785.7142857097</v>
      </c>
      <c r="AF128" s="582"/>
      <c r="AG128" s="582"/>
      <c r="AH128" s="583"/>
      <c r="AI128" s="474">
        <f t="shared" si="45"/>
        <v>14857142.857142761</v>
      </c>
      <c r="AJ128" s="480"/>
      <c r="AK128" s="480"/>
      <c r="AL128" s="480"/>
      <c r="AM128" s="481"/>
      <c r="AN128" s="584">
        <f t="shared" si="32"/>
        <v>1.1000000000000001</v>
      </c>
      <c r="AO128" s="585"/>
      <c r="AP128" s="586"/>
      <c r="AQ128" s="25"/>
      <c r="AR128" s="25"/>
      <c r="AS128" s="25"/>
      <c r="AT128" s="469"/>
      <c r="AU128" s="469"/>
      <c r="AV128" s="469"/>
      <c r="AW128" s="469"/>
      <c r="AX128" s="27"/>
      <c r="AY128" s="27">
        <f t="shared" si="33"/>
        <v>0</v>
      </c>
      <c r="AZ128" s="27">
        <f t="shared" si="46"/>
        <v>0</v>
      </c>
      <c r="BA128" s="27">
        <f t="shared" si="47"/>
        <v>0</v>
      </c>
      <c r="BB128" s="27">
        <f t="shared" si="34"/>
        <v>0</v>
      </c>
      <c r="BC128" s="27">
        <f t="shared" si="35"/>
        <v>0</v>
      </c>
      <c r="BD128" s="27">
        <f t="shared" si="36"/>
        <v>47619.047619047618</v>
      </c>
      <c r="BE128" s="27">
        <f t="shared" si="37"/>
        <v>13662.698412698328</v>
      </c>
      <c r="BF128" s="27">
        <f t="shared" si="38"/>
        <v>0</v>
      </c>
      <c r="BG128" s="27"/>
      <c r="BH128" s="27"/>
      <c r="BI128" s="65">
        <f>BI123</f>
        <v>1.1000000000000001</v>
      </c>
      <c r="BJ128" s="66">
        <f>BJ123</f>
        <v>0.75</v>
      </c>
      <c r="BK128" s="59">
        <f>BK123</f>
        <v>1.1000000000000001</v>
      </c>
      <c r="BL128" s="66">
        <f>BL123</f>
        <v>1.02</v>
      </c>
      <c r="BM128" s="67">
        <f>BM123</f>
        <v>1.02</v>
      </c>
      <c r="BN128" s="61"/>
      <c r="BO128" s="61" t="str">
        <f t="shared" si="48"/>
        <v xml:space="preserve"> </v>
      </c>
      <c r="BP128" s="62" t="str">
        <f t="shared" si="39"/>
        <v xml:space="preserve"> </v>
      </c>
      <c r="BQ128" s="62" t="e">
        <f t="shared" si="40"/>
        <v>#VALUE!</v>
      </c>
      <c r="BR128" s="63">
        <f t="shared" si="41"/>
        <v>1.1000000000000001</v>
      </c>
      <c r="BS128" s="64">
        <f t="shared" si="49"/>
        <v>1.1000000000000001</v>
      </c>
      <c r="BT128" s="60">
        <f t="shared" si="42"/>
        <v>61281.746031745948</v>
      </c>
      <c r="BU128" s="33"/>
    </row>
    <row r="129" spans="2:73" s="22" customFormat="1" ht="13.5" x14ac:dyDescent="0.15">
      <c r="B129" s="562">
        <v>10</v>
      </c>
      <c r="C129" s="565">
        <v>109</v>
      </c>
      <c r="D129" s="566"/>
      <c r="E129" s="609">
        <f t="shared" si="50"/>
        <v>61238.095238095149</v>
      </c>
      <c r="F129" s="569"/>
      <c r="G129" s="569"/>
      <c r="H129" s="570"/>
      <c r="I129" s="568">
        <f t="shared" si="43"/>
        <v>47619.047619047618</v>
      </c>
      <c r="J129" s="569"/>
      <c r="K129" s="569"/>
      <c r="L129" s="570"/>
      <c r="M129" s="568">
        <f t="shared" si="51"/>
        <v>13619.047619047533</v>
      </c>
      <c r="N129" s="569"/>
      <c r="O129" s="569"/>
      <c r="P129" s="570"/>
      <c r="Q129" s="30">
        <f t="shared" si="44"/>
        <v>14809523.809523713</v>
      </c>
      <c r="R129" s="568"/>
      <c r="S129" s="569"/>
      <c r="T129" s="569"/>
      <c r="U129" s="570"/>
      <c r="V129" s="568"/>
      <c r="W129" s="572"/>
      <c r="X129" s="572"/>
      <c r="Y129" s="573"/>
      <c r="Z129" s="568"/>
      <c r="AA129" s="572"/>
      <c r="AB129" s="572"/>
      <c r="AC129" s="573"/>
      <c r="AD129" s="138">
        <f t="shared" si="54"/>
        <v>0</v>
      </c>
      <c r="AE129" s="568">
        <f t="shared" si="53"/>
        <v>1741404.7619047572</v>
      </c>
      <c r="AF129" s="569"/>
      <c r="AG129" s="569"/>
      <c r="AH129" s="570"/>
      <c r="AI129" s="568">
        <f t="shared" si="45"/>
        <v>14809523.809523713</v>
      </c>
      <c r="AJ129" s="569"/>
      <c r="AK129" s="569"/>
      <c r="AL129" s="569"/>
      <c r="AM129" s="574"/>
      <c r="AN129" s="575">
        <f t="shared" si="32"/>
        <v>1.1000000000000001</v>
      </c>
      <c r="AO129" s="576"/>
      <c r="AP129" s="577"/>
      <c r="AQ129" s="51"/>
      <c r="AR129" s="51"/>
      <c r="AS129" s="51"/>
      <c r="AT129" s="469"/>
      <c r="AU129" s="469"/>
      <c r="AV129" s="469"/>
      <c r="AW129" s="469"/>
      <c r="AX129" s="27"/>
      <c r="AY129" s="27">
        <f t="shared" si="33"/>
        <v>0</v>
      </c>
      <c r="AZ129" s="27">
        <f t="shared" si="46"/>
        <v>0</v>
      </c>
      <c r="BA129" s="27">
        <f t="shared" si="47"/>
        <v>0</v>
      </c>
      <c r="BB129" s="27">
        <f t="shared" si="34"/>
        <v>0</v>
      </c>
      <c r="BC129" s="27">
        <f t="shared" si="35"/>
        <v>0</v>
      </c>
      <c r="BD129" s="27">
        <f t="shared" si="36"/>
        <v>47619.047619047618</v>
      </c>
      <c r="BE129" s="27">
        <f t="shared" si="37"/>
        <v>13619.047619047533</v>
      </c>
      <c r="BF129" s="27">
        <f t="shared" si="38"/>
        <v>0</v>
      </c>
      <c r="BG129" s="27"/>
      <c r="BH129" s="27"/>
      <c r="BI129" s="72">
        <f t="shared" ref="BI129:BL129" si="61">BI123</f>
        <v>1.1000000000000001</v>
      </c>
      <c r="BJ129" s="72">
        <f t="shared" si="61"/>
        <v>0.75</v>
      </c>
      <c r="BK129" s="72">
        <f t="shared" si="61"/>
        <v>1.1000000000000001</v>
      </c>
      <c r="BL129" s="72">
        <f t="shared" si="61"/>
        <v>1.02</v>
      </c>
      <c r="BM129" s="73">
        <f>BM123</f>
        <v>1.02</v>
      </c>
      <c r="BN129" s="61"/>
      <c r="BO129" s="61" t="str">
        <f t="shared" si="48"/>
        <v xml:space="preserve"> </v>
      </c>
      <c r="BP129" s="62" t="str">
        <f t="shared" si="39"/>
        <v xml:space="preserve"> </v>
      </c>
      <c r="BQ129" s="62" t="e">
        <f t="shared" si="40"/>
        <v>#VALUE!</v>
      </c>
      <c r="BR129" s="63">
        <f t="shared" si="41"/>
        <v>1.1000000000000001</v>
      </c>
      <c r="BS129" s="64">
        <f t="shared" si="49"/>
        <v>1.1000000000000001</v>
      </c>
      <c r="BT129" s="60">
        <f t="shared" si="42"/>
        <v>61238.095238095149</v>
      </c>
      <c r="BU129" s="33"/>
    </row>
    <row r="130" spans="2:73" s="22" customFormat="1" ht="13.5" x14ac:dyDescent="0.15">
      <c r="B130" s="563"/>
      <c r="C130" s="535">
        <v>110</v>
      </c>
      <c r="D130" s="536"/>
      <c r="E130" s="537">
        <f t="shared" si="50"/>
        <v>61194.444444444358</v>
      </c>
      <c r="F130" s="486"/>
      <c r="G130" s="486"/>
      <c r="H130" s="538"/>
      <c r="I130" s="485">
        <f t="shared" si="43"/>
        <v>47619.047619047618</v>
      </c>
      <c r="J130" s="486"/>
      <c r="K130" s="486"/>
      <c r="L130" s="538"/>
      <c r="M130" s="485">
        <f t="shared" si="51"/>
        <v>13575.396825396738</v>
      </c>
      <c r="N130" s="486"/>
      <c r="O130" s="486"/>
      <c r="P130" s="538"/>
      <c r="Q130" s="136">
        <f t="shared" si="44"/>
        <v>14761904.761904664</v>
      </c>
      <c r="R130" s="485"/>
      <c r="S130" s="486"/>
      <c r="T130" s="486"/>
      <c r="U130" s="538"/>
      <c r="V130" s="485"/>
      <c r="W130" s="530"/>
      <c r="X130" s="530"/>
      <c r="Y130" s="531"/>
      <c r="Z130" s="485"/>
      <c r="AA130" s="530"/>
      <c r="AB130" s="530"/>
      <c r="AC130" s="531"/>
      <c r="AD130" s="135">
        <f t="shared" si="54"/>
        <v>0</v>
      </c>
      <c r="AE130" s="532">
        <f t="shared" si="53"/>
        <v>1754980.1587301539</v>
      </c>
      <c r="AF130" s="533"/>
      <c r="AG130" s="533"/>
      <c r="AH130" s="534"/>
      <c r="AI130" s="485">
        <f t="shared" si="45"/>
        <v>14761904.761904664</v>
      </c>
      <c r="AJ130" s="486"/>
      <c r="AK130" s="486"/>
      <c r="AL130" s="486"/>
      <c r="AM130" s="487"/>
      <c r="AN130" s="527">
        <f t="shared" si="32"/>
        <v>1.1000000000000001</v>
      </c>
      <c r="AO130" s="528"/>
      <c r="AP130" s="529"/>
      <c r="AQ130" s="26"/>
      <c r="AR130" s="26"/>
      <c r="AS130" s="26"/>
      <c r="AT130" s="469"/>
      <c r="AU130" s="469"/>
      <c r="AV130" s="469"/>
      <c r="AW130" s="469"/>
      <c r="AX130" s="27"/>
      <c r="AY130" s="27">
        <f t="shared" si="33"/>
        <v>0</v>
      </c>
      <c r="AZ130" s="27">
        <f t="shared" si="46"/>
        <v>0</v>
      </c>
      <c r="BA130" s="27">
        <f t="shared" si="47"/>
        <v>0</v>
      </c>
      <c r="BB130" s="27">
        <f t="shared" si="34"/>
        <v>0</v>
      </c>
      <c r="BC130" s="27">
        <f t="shared" si="35"/>
        <v>0</v>
      </c>
      <c r="BD130" s="27">
        <f t="shared" si="36"/>
        <v>47619.047619047618</v>
      </c>
      <c r="BE130" s="27">
        <f t="shared" si="37"/>
        <v>13575.396825396738</v>
      </c>
      <c r="BF130" s="27">
        <f t="shared" si="38"/>
        <v>0</v>
      </c>
      <c r="BG130" s="27"/>
      <c r="BH130" s="27"/>
      <c r="BI130" s="65">
        <f>BI129</f>
        <v>1.1000000000000001</v>
      </c>
      <c r="BJ130" s="66">
        <f>BJ129</f>
        <v>0.75</v>
      </c>
      <c r="BK130" s="59">
        <f>BK129</f>
        <v>1.1000000000000001</v>
      </c>
      <c r="BL130" s="66">
        <f>BL129</f>
        <v>1.02</v>
      </c>
      <c r="BM130" s="67">
        <f>BM129</f>
        <v>1.02</v>
      </c>
      <c r="BN130" s="61"/>
      <c r="BO130" s="61" t="str">
        <f t="shared" si="48"/>
        <v xml:space="preserve"> </v>
      </c>
      <c r="BP130" s="62" t="str">
        <f t="shared" si="39"/>
        <v xml:space="preserve"> </v>
      </c>
      <c r="BQ130" s="62" t="e">
        <f t="shared" si="40"/>
        <v>#VALUE!</v>
      </c>
      <c r="BR130" s="63">
        <f t="shared" si="41"/>
        <v>1.1000000000000001</v>
      </c>
      <c r="BS130" s="64">
        <f t="shared" si="49"/>
        <v>1.1000000000000001</v>
      </c>
      <c r="BT130" s="60">
        <f t="shared" si="42"/>
        <v>61194.444444444358</v>
      </c>
      <c r="BU130" s="33"/>
    </row>
    <row r="131" spans="2:73" s="22" customFormat="1" ht="13.5" x14ac:dyDescent="0.15">
      <c r="B131" s="563"/>
      <c r="C131" s="535">
        <v>111</v>
      </c>
      <c r="D131" s="536"/>
      <c r="E131" s="537">
        <f t="shared" si="50"/>
        <v>61150.793650793559</v>
      </c>
      <c r="F131" s="486"/>
      <c r="G131" s="486"/>
      <c r="H131" s="538"/>
      <c r="I131" s="485">
        <f t="shared" si="43"/>
        <v>47619.047619047618</v>
      </c>
      <c r="J131" s="486"/>
      <c r="K131" s="486"/>
      <c r="L131" s="538"/>
      <c r="M131" s="485">
        <f t="shared" si="51"/>
        <v>13531.746031745943</v>
      </c>
      <c r="N131" s="486"/>
      <c r="O131" s="486"/>
      <c r="P131" s="538"/>
      <c r="Q131" s="136">
        <f t="shared" si="44"/>
        <v>14714285.714285616</v>
      </c>
      <c r="R131" s="485"/>
      <c r="S131" s="486"/>
      <c r="T131" s="486"/>
      <c r="U131" s="538"/>
      <c r="V131" s="485"/>
      <c r="W131" s="530"/>
      <c r="X131" s="530"/>
      <c r="Y131" s="531"/>
      <c r="Z131" s="485"/>
      <c r="AA131" s="530"/>
      <c r="AB131" s="530"/>
      <c r="AC131" s="531"/>
      <c r="AD131" s="135">
        <f t="shared" si="54"/>
        <v>0</v>
      </c>
      <c r="AE131" s="532">
        <f t="shared" si="53"/>
        <v>1768511.9047619</v>
      </c>
      <c r="AF131" s="533"/>
      <c r="AG131" s="533"/>
      <c r="AH131" s="534"/>
      <c r="AI131" s="485">
        <f t="shared" si="45"/>
        <v>14714285.714285616</v>
      </c>
      <c r="AJ131" s="486"/>
      <c r="AK131" s="486"/>
      <c r="AL131" s="486"/>
      <c r="AM131" s="487"/>
      <c r="AN131" s="527">
        <f t="shared" si="32"/>
        <v>1.1000000000000001</v>
      </c>
      <c r="AO131" s="528"/>
      <c r="AP131" s="529"/>
      <c r="AQ131" s="26"/>
      <c r="AR131" s="26"/>
      <c r="AS131" s="26"/>
      <c r="AT131" s="469"/>
      <c r="AU131" s="469"/>
      <c r="AV131" s="469"/>
      <c r="AW131" s="469"/>
      <c r="AX131" s="27"/>
      <c r="AY131" s="27">
        <f t="shared" si="33"/>
        <v>0</v>
      </c>
      <c r="AZ131" s="27">
        <f t="shared" si="46"/>
        <v>0</v>
      </c>
      <c r="BA131" s="27">
        <f t="shared" si="47"/>
        <v>0</v>
      </c>
      <c r="BB131" s="27">
        <f t="shared" si="34"/>
        <v>0</v>
      </c>
      <c r="BC131" s="27">
        <f t="shared" si="35"/>
        <v>0</v>
      </c>
      <c r="BD131" s="27">
        <f t="shared" si="36"/>
        <v>47619.047619047618</v>
      </c>
      <c r="BE131" s="27">
        <f t="shared" si="37"/>
        <v>13531.746031745943</v>
      </c>
      <c r="BF131" s="27">
        <f t="shared" si="38"/>
        <v>0</v>
      </c>
      <c r="BG131" s="27"/>
      <c r="BH131" s="27"/>
      <c r="BI131" s="65">
        <f>BI129</f>
        <v>1.1000000000000001</v>
      </c>
      <c r="BJ131" s="66">
        <f>BJ129</f>
        <v>0.75</v>
      </c>
      <c r="BK131" s="59">
        <f>BK129</f>
        <v>1.1000000000000001</v>
      </c>
      <c r="BL131" s="66">
        <f>BL129</f>
        <v>1.02</v>
      </c>
      <c r="BM131" s="67">
        <f>BM129</f>
        <v>1.02</v>
      </c>
      <c r="BN131" s="61"/>
      <c r="BO131" s="61" t="str">
        <f t="shared" si="48"/>
        <v xml:space="preserve"> </v>
      </c>
      <c r="BP131" s="62" t="str">
        <f t="shared" si="39"/>
        <v xml:space="preserve"> </v>
      </c>
      <c r="BQ131" s="62" t="e">
        <f t="shared" si="40"/>
        <v>#VALUE!</v>
      </c>
      <c r="BR131" s="63">
        <f t="shared" si="41"/>
        <v>1.1000000000000001</v>
      </c>
      <c r="BS131" s="64">
        <f t="shared" si="49"/>
        <v>1.1000000000000001</v>
      </c>
      <c r="BT131" s="60">
        <f t="shared" si="42"/>
        <v>61150.793650793559</v>
      </c>
      <c r="BU131" s="33"/>
    </row>
    <row r="132" spans="2:73" s="22" customFormat="1" ht="13.5" x14ac:dyDescent="0.15">
      <c r="B132" s="563"/>
      <c r="C132" s="535">
        <v>112</v>
      </c>
      <c r="D132" s="536"/>
      <c r="E132" s="537">
        <f t="shared" si="50"/>
        <v>61107.142857142768</v>
      </c>
      <c r="F132" s="486"/>
      <c r="G132" s="486"/>
      <c r="H132" s="538"/>
      <c r="I132" s="485">
        <f t="shared" si="43"/>
        <v>47619.047619047618</v>
      </c>
      <c r="J132" s="486"/>
      <c r="K132" s="486"/>
      <c r="L132" s="538"/>
      <c r="M132" s="485">
        <f t="shared" si="51"/>
        <v>13488.095238095149</v>
      </c>
      <c r="N132" s="486"/>
      <c r="O132" s="486"/>
      <c r="P132" s="538"/>
      <c r="Q132" s="136">
        <f t="shared" si="44"/>
        <v>14666666.666666567</v>
      </c>
      <c r="R132" s="485"/>
      <c r="S132" s="486"/>
      <c r="T132" s="486"/>
      <c r="U132" s="538"/>
      <c r="V132" s="485"/>
      <c r="W132" s="530"/>
      <c r="X132" s="530"/>
      <c r="Y132" s="531"/>
      <c r="Z132" s="485"/>
      <c r="AA132" s="530"/>
      <c r="AB132" s="530"/>
      <c r="AC132" s="531"/>
      <c r="AD132" s="135">
        <f t="shared" si="54"/>
        <v>0</v>
      </c>
      <c r="AE132" s="532">
        <f t="shared" si="53"/>
        <v>1781999.9999999951</v>
      </c>
      <c r="AF132" s="533"/>
      <c r="AG132" s="533"/>
      <c r="AH132" s="534"/>
      <c r="AI132" s="485">
        <f t="shared" si="45"/>
        <v>14666666.666666567</v>
      </c>
      <c r="AJ132" s="486"/>
      <c r="AK132" s="486"/>
      <c r="AL132" s="486"/>
      <c r="AM132" s="487"/>
      <c r="AN132" s="527">
        <f t="shared" si="32"/>
        <v>1.1000000000000001</v>
      </c>
      <c r="AO132" s="528"/>
      <c r="AP132" s="529"/>
      <c r="AQ132" s="26"/>
      <c r="AR132" s="26"/>
      <c r="AS132" s="26"/>
      <c r="AT132" s="469"/>
      <c r="AU132" s="469"/>
      <c r="AV132" s="469"/>
      <c r="AW132" s="469"/>
      <c r="AX132" s="27"/>
      <c r="AY132" s="27">
        <f t="shared" si="33"/>
        <v>0</v>
      </c>
      <c r="AZ132" s="27">
        <f t="shared" si="46"/>
        <v>0</v>
      </c>
      <c r="BA132" s="27">
        <f t="shared" si="47"/>
        <v>0</v>
      </c>
      <c r="BB132" s="27">
        <f t="shared" si="34"/>
        <v>0</v>
      </c>
      <c r="BC132" s="27">
        <f t="shared" si="35"/>
        <v>0</v>
      </c>
      <c r="BD132" s="27">
        <f t="shared" si="36"/>
        <v>47619.047619047618</v>
      </c>
      <c r="BE132" s="27">
        <f t="shared" si="37"/>
        <v>13488.095238095149</v>
      </c>
      <c r="BF132" s="27">
        <f t="shared" si="38"/>
        <v>0</v>
      </c>
      <c r="BG132" s="27"/>
      <c r="BH132" s="27"/>
      <c r="BI132" s="65">
        <f>BI129</f>
        <v>1.1000000000000001</v>
      </c>
      <c r="BJ132" s="66">
        <f>BJ129</f>
        <v>0.75</v>
      </c>
      <c r="BK132" s="59">
        <f>BK129</f>
        <v>1.1000000000000001</v>
      </c>
      <c r="BL132" s="66">
        <f>BL129</f>
        <v>1.02</v>
      </c>
      <c r="BM132" s="67">
        <f>BM129</f>
        <v>1.02</v>
      </c>
      <c r="BN132" s="61"/>
      <c r="BO132" s="61" t="str">
        <f t="shared" si="48"/>
        <v xml:space="preserve"> </v>
      </c>
      <c r="BP132" s="62" t="str">
        <f t="shared" si="39"/>
        <v xml:space="preserve"> </v>
      </c>
      <c r="BQ132" s="62" t="e">
        <f t="shared" si="40"/>
        <v>#VALUE!</v>
      </c>
      <c r="BR132" s="63">
        <f t="shared" si="41"/>
        <v>1.1000000000000001</v>
      </c>
      <c r="BS132" s="64">
        <f t="shared" si="49"/>
        <v>1.1000000000000001</v>
      </c>
      <c r="BT132" s="60">
        <f t="shared" si="42"/>
        <v>61107.142857142768</v>
      </c>
      <c r="BU132" s="33"/>
    </row>
    <row r="133" spans="2:73" s="22" customFormat="1" ht="13.5" x14ac:dyDescent="0.15">
      <c r="B133" s="563"/>
      <c r="C133" s="535">
        <v>113</v>
      </c>
      <c r="D133" s="536"/>
      <c r="E133" s="537">
        <f t="shared" si="50"/>
        <v>61063.492063491976</v>
      </c>
      <c r="F133" s="486"/>
      <c r="G133" s="486"/>
      <c r="H133" s="538"/>
      <c r="I133" s="485">
        <f t="shared" si="43"/>
        <v>47619.047619047618</v>
      </c>
      <c r="J133" s="486"/>
      <c r="K133" s="486"/>
      <c r="L133" s="538"/>
      <c r="M133" s="485">
        <f t="shared" si="51"/>
        <v>13444.444444444356</v>
      </c>
      <c r="N133" s="486"/>
      <c r="O133" s="486"/>
      <c r="P133" s="538"/>
      <c r="Q133" s="136">
        <f t="shared" si="44"/>
        <v>14619047.619047519</v>
      </c>
      <c r="R133" s="485"/>
      <c r="S133" s="486"/>
      <c r="T133" s="486"/>
      <c r="U133" s="538"/>
      <c r="V133" s="485"/>
      <c r="W133" s="530"/>
      <c r="X133" s="530"/>
      <c r="Y133" s="531"/>
      <c r="Z133" s="485"/>
      <c r="AA133" s="530"/>
      <c r="AB133" s="530"/>
      <c r="AC133" s="531"/>
      <c r="AD133" s="135">
        <f t="shared" si="54"/>
        <v>0</v>
      </c>
      <c r="AE133" s="532">
        <f t="shared" si="53"/>
        <v>1795444.4444444394</v>
      </c>
      <c r="AF133" s="533"/>
      <c r="AG133" s="533"/>
      <c r="AH133" s="534"/>
      <c r="AI133" s="485">
        <f t="shared" si="45"/>
        <v>14619047.619047519</v>
      </c>
      <c r="AJ133" s="486"/>
      <c r="AK133" s="486"/>
      <c r="AL133" s="486"/>
      <c r="AM133" s="487"/>
      <c r="AN133" s="527">
        <f t="shared" si="32"/>
        <v>1.1000000000000001</v>
      </c>
      <c r="AO133" s="528"/>
      <c r="AP133" s="529"/>
      <c r="AQ133" s="26"/>
      <c r="AR133" s="26"/>
      <c r="AS133" s="26"/>
      <c r="AT133" s="469"/>
      <c r="AU133" s="469"/>
      <c r="AV133" s="469"/>
      <c r="AW133" s="469"/>
      <c r="AX133" s="27"/>
      <c r="AY133" s="27">
        <f t="shared" si="33"/>
        <v>0</v>
      </c>
      <c r="AZ133" s="27">
        <f t="shared" si="46"/>
        <v>0</v>
      </c>
      <c r="BA133" s="27">
        <f t="shared" si="47"/>
        <v>0</v>
      </c>
      <c r="BB133" s="27">
        <f t="shared" si="34"/>
        <v>0</v>
      </c>
      <c r="BC133" s="27">
        <f t="shared" si="35"/>
        <v>0</v>
      </c>
      <c r="BD133" s="27">
        <f t="shared" si="36"/>
        <v>47619.047619047618</v>
      </c>
      <c r="BE133" s="27">
        <f t="shared" si="37"/>
        <v>13444.444444444356</v>
      </c>
      <c r="BF133" s="27">
        <f t="shared" si="38"/>
        <v>0</v>
      </c>
      <c r="BG133" s="27"/>
      <c r="BH133" s="27"/>
      <c r="BI133" s="65">
        <f>BI129</f>
        <v>1.1000000000000001</v>
      </c>
      <c r="BJ133" s="66">
        <f>BJ129</f>
        <v>0.75</v>
      </c>
      <c r="BK133" s="59">
        <f>BK129</f>
        <v>1.1000000000000001</v>
      </c>
      <c r="BL133" s="66">
        <f>BL129</f>
        <v>1.02</v>
      </c>
      <c r="BM133" s="67">
        <f>BM129</f>
        <v>1.02</v>
      </c>
      <c r="BN133" s="61"/>
      <c r="BO133" s="61" t="str">
        <f t="shared" si="48"/>
        <v xml:space="preserve"> </v>
      </c>
      <c r="BP133" s="62" t="str">
        <f t="shared" si="39"/>
        <v xml:space="preserve"> </v>
      </c>
      <c r="BQ133" s="62" t="e">
        <f t="shared" si="40"/>
        <v>#VALUE!</v>
      </c>
      <c r="BR133" s="63">
        <f t="shared" si="41"/>
        <v>1.1000000000000001</v>
      </c>
      <c r="BS133" s="64">
        <f t="shared" si="49"/>
        <v>1.1000000000000001</v>
      </c>
      <c r="BT133" s="60">
        <f t="shared" si="42"/>
        <v>61063.492063491976</v>
      </c>
      <c r="BU133" s="33"/>
    </row>
    <row r="134" spans="2:73" s="22" customFormat="1" ht="13.5" x14ac:dyDescent="0.15">
      <c r="B134" s="563"/>
      <c r="C134" s="535">
        <v>114</v>
      </c>
      <c r="D134" s="536"/>
      <c r="E134" s="537">
        <f t="shared" si="50"/>
        <v>61019.841269841178</v>
      </c>
      <c r="F134" s="486"/>
      <c r="G134" s="486"/>
      <c r="H134" s="538"/>
      <c r="I134" s="485">
        <f t="shared" si="43"/>
        <v>47619.047619047618</v>
      </c>
      <c r="J134" s="486"/>
      <c r="K134" s="486"/>
      <c r="L134" s="538"/>
      <c r="M134" s="485">
        <f t="shared" si="51"/>
        <v>13400.793650793561</v>
      </c>
      <c r="N134" s="486"/>
      <c r="O134" s="486"/>
      <c r="P134" s="538"/>
      <c r="Q134" s="136">
        <f t="shared" si="44"/>
        <v>14571428.57142847</v>
      </c>
      <c r="R134" s="485">
        <f>V134+Z134</f>
        <v>0</v>
      </c>
      <c r="S134" s="486"/>
      <c r="T134" s="486"/>
      <c r="U134" s="538"/>
      <c r="V134" s="485">
        <f>IF(19&gt;$I$5*2,0,$I$6/$I$5/2)</f>
        <v>0</v>
      </c>
      <c r="W134" s="530"/>
      <c r="X134" s="530"/>
      <c r="Y134" s="531"/>
      <c r="Z134" s="485">
        <f>IF(AD128&gt;0,AD128*AN134/100/2,0)</f>
        <v>0</v>
      </c>
      <c r="AA134" s="530"/>
      <c r="AB134" s="530"/>
      <c r="AC134" s="531"/>
      <c r="AD134" s="135">
        <f t="shared" si="54"/>
        <v>0</v>
      </c>
      <c r="AE134" s="532">
        <f t="shared" si="53"/>
        <v>1808845.238095233</v>
      </c>
      <c r="AF134" s="533"/>
      <c r="AG134" s="533"/>
      <c r="AH134" s="534"/>
      <c r="AI134" s="485">
        <f t="shared" si="45"/>
        <v>14571428.57142847</v>
      </c>
      <c r="AJ134" s="486"/>
      <c r="AK134" s="486"/>
      <c r="AL134" s="486"/>
      <c r="AM134" s="487"/>
      <c r="AN134" s="527">
        <f t="shared" si="32"/>
        <v>1.1000000000000001</v>
      </c>
      <c r="AO134" s="528"/>
      <c r="AP134" s="529"/>
      <c r="AQ134" s="26"/>
      <c r="AR134" s="26"/>
      <c r="AS134" s="26"/>
      <c r="AT134" s="469"/>
      <c r="AU134" s="469"/>
      <c r="AV134" s="469"/>
      <c r="AW134" s="469"/>
      <c r="AX134" s="27"/>
      <c r="AY134" s="27">
        <f t="shared" si="33"/>
        <v>0</v>
      </c>
      <c r="AZ134" s="27">
        <f t="shared" si="46"/>
        <v>0</v>
      </c>
      <c r="BA134" s="27">
        <f t="shared" si="47"/>
        <v>0</v>
      </c>
      <c r="BB134" s="27">
        <f t="shared" si="34"/>
        <v>0</v>
      </c>
      <c r="BC134" s="27">
        <f t="shared" si="35"/>
        <v>0</v>
      </c>
      <c r="BD134" s="27">
        <f t="shared" si="36"/>
        <v>47619.047619047618</v>
      </c>
      <c r="BE134" s="27">
        <f t="shared" si="37"/>
        <v>13400.793650793561</v>
      </c>
      <c r="BF134" s="27">
        <f t="shared" si="38"/>
        <v>0</v>
      </c>
      <c r="BG134" s="27"/>
      <c r="BH134" s="27"/>
      <c r="BI134" s="65">
        <f>BI129</f>
        <v>1.1000000000000001</v>
      </c>
      <c r="BJ134" s="66">
        <f>BJ129</f>
        <v>0.75</v>
      </c>
      <c r="BK134" s="59">
        <f>BK129</f>
        <v>1.1000000000000001</v>
      </c>
      <c r="BL134" s="66">
        <f>BL129</f>
        <v>1.02</v>
      </c>
      <c r="BM134" s="67">
        <f>BM129</f>
        <v>1.02</v>
      </c>
      <c r="BN134" s="61"/>
      <c r="BO134" s="61" t="str">
        <f t="shared" si="48"/>
        <v xml:space="preserve"> </v>
      </c>
      <c r="BP134" s="62" t="str">
        <f t="shared" si="39"/>
        <v xml:space="preserve"> </v>
      </c>
      <c r="BQ134" s="62" t="e">
        <f t="shared" si="40"/>
        <v>#VALUE!</v>
      </c>
      <c r="BR134" s="63">
        <f t="shared" si="41"/>
        <v>1.1000000000000001</v>
      </c>
      <c r="BS134" s="64">
        <f t="shared" si="49"/>
        <v>1.1000000000000001</v>
      </c>
      <c r="BT134" s="60">
        <f t="shared" si="42"/>
        <v>61019.841269841178</v>
      </c>
      <c r="BU134" s="33"/>
    </row>
    <row r="135" spans="2:73" s="22" customFormat="1" ht="13.5" x14ac:dyDescent="0.15">
      <c r="B135" s="563"/>
      <c r="C135" s="535">
        <v>115</v>
      </c>
      <c r="D135" s="536"/>
      <c r="E135" s="537">
        <f t="shared" si="50"/>
        <v>60976.190476190386</v>
      </c>
      <c r="F135" s="486"/>
      <c r="G135" s="486"/>
      <c r="H135" s="538"/>
      <c r="I135" s="485">
        <f t="shared" si="43"/>
        <v>47619.047619047618</v>
      </c>
      <c r="J135" s="486"/>
      <c r="K135" s="486"/>
      <c r="L135" s="538"/>
      <c r="M135" s="485">
        <f t="shared" si="51"/>
        <v>13357.142857142766</v>
      </c>
      <c r="N135" s="486"/>
      <c r="O135" s="486"/>
      <c r="P135" s="538"/>
      <c r="Q135" s="136">
        <f t="shared" si="44"/>
        <v>14523809.523809422</v>
      </c>
      <c r="R135" s="485"/>
      <c r="S135" s="486"/>
      <c r="T135" s="486"/>
      <c r="U135" s="538"/>
      <c r="V135" s="485"/>
      <c r="W135" s="530"/>
      <c r="X135" s="530"/>
      <c r="Y135" s="531"/>
      <c r="Z135" s="485"/>
      <c r="AA135" s="530"/>
      <c r="AB135" s="530"/>
      <c r="AC135" s="531"/>
      <c r="AD135" s="135">
        <f t="shared" si="54"/>
        <v>0</v>
      </c>
      <c r="AE135" s="532">
        <f t="shared" si="53"/>
        <v>1822202.3809523757</v>
      </c>
      <c r="AF135" s="533"/>
      <c r="AG135" s="533"/>
      <c r="AH135" s="534"/>
      <c r="AI135" s="485">
        <f t="shared" si="45"/>
        <v>14523809.523809422</v>
      </c>
      <c r="AJ135" s="486"/>
      <c r="AK135" s="486"/>
      <c r="AL135" s="486"/>
      <c r="AM135" s="487"/>
      <c r="AN135" s="527">
        <f t="shared" si="32"/>
        <v>1.1000000000000001</v>
      </c>
      <c r="AO135" s="528"/>
      <c r="AP135" s="529"/>
      <c r="AQ135" s="26"/>
      <c r="AR135" s="26"/>
      <c r="AS135" s="26"/>
      <c r="AT135" s="469"/>
      <c r="AU135" s="469"/>
      <c r="AV135" s="469"/>
      <c r="AW135" s="469"/>
      <c r="AX135" s="27"/>
      <c r="AY135" s="27">
        <f t="shared" si="33"/>
        <v>0</v>
      </c>
      <c r="AZ135" s="27">
        <f t="shared" si="46"/>
        <v>0</v>
      </c>
      <c r="BA135" s="27">
        <f t="shared" si="47"/>
        <v>0</v>
      </c>
      <c r="BB135" s="27">
        <f t="shared" si="34"/>
        <v>0</v>
      </c>
      <c r="BC135" s="27">
        <f t="shared" si="35"/>
        <v>0</v>
      </c>
      <c r="BD135" s="27">
        <f t="shared" si="36"/>
        <v>47619.047619047618</v>
      </c>
      <c r="BE135" s="27">
        <f t="shared" si="37"/>
        <v>13357.142857142766</v>
      </c>
      <c r="BF135" s="27">
        <f t="shared" si="38"/>
        <v>0</v>
      </c>
      <c r="BG135" s="27"/>
      <c r="BH135" s="27"/>
      <c r="BI135" s="72">
        <f t="shared" ref="BI135:BL135" si="62">BI129</f>
        <v>1.1000000000000001</v>
      </c>
      <c r="BJ135" s="72">
        <f t="shared" si="62"/>
        <v>0.75</v>
      </c>
      <c r="BK135" s="72">
        <f t="shared" si="62"/>
        <v>1.1000000000000001</v>
      </c>
      <c r="BL135" s="72">
        <f t="shared" si="62"/>
        <v>1.02</v>
      </c>
      <c r="BM135" s="73">
        <f>BM129</f>
        <v>1.02</v>
      </c>
      <c r="BN135" s="61"/>
      <c r="BO135" s="61" t="str">
        <f t="shared" si="48"/>
        <v xml:space="preserve"> </v>
      </c>
      <c r="BP135" s="62" t="str">
        <f t="shared" si="39"/>
        <v xml:space="preserve"> </v>
      </c>
      <c r="BQ135" s="62" t="e">
        <f t="shared" si="40"/>
        <v>#VALUE!</v>
      </c>
      <c r="BR135" s="63">
        <f t="shared" si="41"/>
        <v>1.1000000000000001</v>
      </c>
      <c r="BS135" s="64">
        <f t="shared" si="49"/>
        <v>1.1000000000000001</v>
      </c>
      <c r="BT135" s="60">
        <f t="shared" si="42"/>
        <v>60976.190476190386</v>
      </c>
      <c r="BU135" s="33"/>
    </row>
    <row r="136" spans="2:73" s="22" customFormat="1" ht="13.5" x14ac:dyDescent="0.15">
      <c r="B136" s="563"/>
      <c r="C136" s="535">
        <v>116</v>
      </c>
      <c r="D136" s="536"/>
      <c r="E136" s="537">
        <f t="shared" si="50"/>
        <v>60932.539682539587</v>
      </c>
      <c r="F136" s="486"/>
      <c r="G136" s="486"/>
      <c r="H136" s="538"/>
      <c r="I136" s="485">
        <f t="shared" si="43"/>
        <v>47619.047619047618</v>
      </c>
      <c r="J136" s="486"/>
      <c r="K136" s="486"/>
      <c r="L136" s="538"/>
      <c r="M136" s="485">
        <f t="shared" si="51"/>
        <v>13313.492063491971</v>
      </c>
      <c r="N136" s="486"/>
      <c r="O136" s="486"/>
      <c r="P136" s="538"/>
      <c r="Q136" s="136">
        <f t="shared" si="44"/>
        <v>14476190.476190373</v>
      </c>
      <c r="R136" s="485"/>
      <c r="S136" s="486"/>
      <c r="T136" s="486"/>
      <c r="U136" s="538"/>
      <c r="V136" s="485"/>
      <c r="W136" s="530"/>
      <c r="X136" s="530"/>
      <c r="Y136" s="531"/>
      <c r="Z136" s="485"/>
      <c r="AA136" s="530"/>
      <c r="AB136" s="530"/>
      <c r="AC136" s="531"/>
      <c r="AD136" s="135">
        <f t="shared" si="54"/>
        <v>0</v>
      </c>
      <c r="AE136" s="532">
        <f t="shared" si="53"/>
        <v>1835515.8730158678</v>
      </c>
      <c r="AF136" s="533"/>
      <c r="AG136" s="533"/>
      <c r="AH136" s="534"/>
      <c r="AI136" s="485">
        <f t="shared" si="45"/>
        <v>14476190.476190373</v>
      </c>
      <c r="AJ136" s="486"/>
      <c r="AK136" s="486"/>
      <c r="AL136" s="486"/>
      <c r="AM136" s="487"/>
      <c r="AN136" s="527">
        <f t="shared" si="32"/>
        <v>1.1000000000000001</v>
      </c>
      <c r="AO136" s="528"/>
      <c r="AP136" s="529"/>
      <c r="AQ136" s="26"/>
      <c r="AR136" s="26"/>
      <c r="AS136" s="26"/>
      <c r="AT136" s="469"/>
      <c r="AU136" s="469"/>
      <c r="AV136" s="469"/>
      <c r="AW136" s="469"/>
      <c r="AX136" s="27"/>
      <c r="AY136" s="27">
        <f t="shared" si="33"/>
        <v>0</v>
      </c>
      <c r="AZ136" s="27">
        <f t="shared" si="46"/>
        <v>0</v>
      </c>
      <c r="BA136" s="27">
        <f t="shared" si="47"/>
        <v>0</v>
      </c>
      <c r="BB136" s="27">
        <f t="shared" si="34"/>
        <v>0</v>
      </c>
      <c r="BC136" s="27">
        <f t="shared" si="35"/>
        <v>0</v>
      </c>
      <c r="BD136" s="27">
        <f t="shared" si="36"/>
        <v>47619.047619047618</v>
      </c>
      <c r="BE136" s="27">
        <f t="shared" si="37"/>
        <v>13313.492063491971</v>
      </c>
      <c r="BF136" s="27">
        <f t="shared" si="38"/>
        <v>0</v>
      </c>
      <c r="BG136" s="27"/>
      <c r="BH136" s="27"/>
      <c r="BI136" s="65">
        <f>BI135</f>
        <v>1.1000000000000001</v>
      </c>
      <c r="BJ136" s="66">
        <f>BJ135</f>
        <v>0.75</v>
      </c>
      <c r="BK136" s="59">
        <f>BK135</f>
        <v>1.1000000000000001</v>
      </c>
      <c r="BL136" s="66">
        <f>BL135</f>
        <v>1.02</v>
      </c>
      <c r="BM136" s="67">
        <f>BM135</f>
        <v>1.02</v>
      </c>
      <c r="BN136" s="61"/>
      <c r="BO136" s="61" t="str">
        <f t="shared" si="48"/>
        <v xml:space="preserve"> </v>
      </c>
      <c r="BP136" s="62" t="str">
        <f t="shared" si="39"/>
        <v xml:space="preserve"> </v>
      </c>
      <c r="BQ136" s="62" t="e">
        <f t="shared" si="40"/>
        <v>#VALUE!</v>
      </c>
      <c r="BR136" s="63">
        <f t="shared" si="41"/>
        <v>1.1000000000000001</v>
      </c>
      <c r="BS136" s="64">
        <f t="shared" si="49"/>
        <v>1.1000000000000001</v>
      </c>
      <c r="BT136" s="60">
        <f t="shared" si="42"/>
        <v>60932.539682539587</v>
      </c>
      <c r="BU136" s="33"/>
    </row>
    <row r="137" spans="2:73" s="22" customFormat="1" ht="13.5" x14ac:dyDescent="0.15">
      <c r="B137" s="563"/>
      <c r="C137" s="535">
        <v>117</v>
      </c>
      <c r="D137" s="536"/>
      <c r="E137" s="537">
        <f t="shared" si="50"/>
        <v>60888.888888888796</v>
      </c>
      <c r="F137" s="486"/>
      <c r="G137" s="486"/>
      <c r="H137" s="538"/>
      <c r="I137" s="485">
        <f t="shared" si="43"/>
        <v>47619.047619047618</v>
      </c>
      <c r="J137" s="486"/>
      <c r="K137" s="486"/>
      <c r="L137" s="538"/>
      <c r="M137" s="485">
        <f t="shared" si="51"/>
        <v>13269.841269841178</v>
      </c>
      <c r="N137" s="486"/>
      <c r="O137" s="486"/>
      <c r="P137" s="538"/>
      <c r="Q137" s="136">
        <f t="shared" si="44"/>
        <v>14428571.428571325</v>
      </c>
      <c r="R137" s="485"/>
      <c r="S137" s="486"/>
      <c r="T137" s="486"/>
      <c r="U137" s="538"/>
      <c r="V137" s="485"/>
      <c r="W137" s="530"/>
      <c r="X137" s="530"/>
      <c r="Y137" s="531"/>
      <c r="Z137" s="485"/>
      <c r="AA137" s="530"/>
      <c r="AB137" s="530"/>
      <c r="AC137" s="531"/>
      <c r="AD137" s="135">
        <f t="shared" si="54"/>
        <v>0</v>
      </c>
      <c r="AE137" s="532">
        <f t="shared" si="53"/>
        <v>1848785.714285709</v>
      </c>
      <c r="AF137" s="533"/>
      <c r="AG137" s="533"/>
      <c r="AH137" s="534"/>
      <c r="AI137" s="485">
        <f t="shared" si="45"/>
        <v>14428571.428571325</v>
      </c>
      <c r="AJ137" s="486"/>
      <c r="AK137" s="486"/>
      <c r="AL137" s="486"/>
      <c r="AM137" s="487"/>
      <c r="AN137" s="527">
        <f t="shared" si="32"/>
        <v>1.1000000000000001</v>
      </c>
      <c r="AO137" s="528"/>
      <c r="AP137" s="529"/>
      <c r="AQ137" s="26"/>
      <c r="AR137" s="26"/>
      <c r="AS137" s="26"/>
      <c r="AT137" s="469"/>
      <c r="AU137" s="469"/>
      <c r="AV137" s="469"/>
      <c r="AW137" s="469"/>
      <c r="AX137" s="27"/>
      <c r="AY137" s="27">
        <f t="shared" si="33"/>
        <v>0</v>
      </c>
      <c r="AZ137" s="27">
        <f t="shared" si="46"/>
        <v>0</v>
      </c>
      <c r="BA137" s="27">
        <f t="shared" si="47"/>
        <v>0</v>
      </c>
      <c r="BB137" s="27">
        <f t="shared" si="34"/>
        <v>0</v>
      </c>
      <c r="BC137" s="27">
        <f t="shared" si="35"/>
        <v>0</v>
      </c>
      <c r="BD137" s="27">
        <f t="shared" si="36"/>
        <v>47619.047619047618</v>
      </c>
      <c r="BE137" s="27">
        <f t="shared" si="37"/>
        <v>13269.841269841178</v>
      </c>
      <c r="BF137" s="27">
        <f t="shared" si="38"/>
        <v>0</v>
      </c>
      <c r="BG137" s="27"/>
      <c r="BH137" s="27"/>
      <c r="BI137" s="65">
        <f>BI135</f>
        <v>1.1000000000000001</v>
      </c>
      <c r="BJ137" s="66">
        <f>BJ135</f>
        <v>0.75</v>
      </c>
      <c r="BK137" s="59">
        <f>BK135</f>
        <v>1.1000000000000001</v>
      </c>
      <c r="BL137" s="66">
        <f>BL135</f>
        <v>1.02</v>
      </c>
      <c r="BM137" s="67">
        <f>BM135</f>
        <v>1.02</v>
      </c>
      <c r="BN137" s="61"/>
      <c r="BO137" s="61" t="str">
        <f t="shared" si="48"/>
        <v xml:space="preserve"> </v>
      </c>
      <c r="BP137" s="62" t="str">
        <f t="shared" si="39"/>
        <v xml:space="preserve"> </v>
      </c>
      <c r="BQ137" s="62" t="e">
        <f t="shared" si="40"/>
        <v>#VALUE!</v>
      </c>
      <c r="BR137" s="63">
        <f t="shared" si="41"/>
        <v>1.1000000000000001</v>
      </c>
      <c r="BS137" s="64">
        <f t="shared" si="49"/>
        <v>1.1000000000000001</v>
      </c>
      <c r="BT137" s="60">
        <f t="shared" si="42"/>
        <v>60888.888888888796</v>
      </c>
      <c r="BU137" s="33"/>
    </row>
    <row r="138" spans="2:73" s="22" customFormat="1" ht="13.5" x14ac:dyDescent="0.15">
      <c r="B138" s="563"/>
      <c r="C138" s="535">
        <v>118</v>
      </c>
      <c r="D138" s="536"/>
      <c r="E138" s="537">
        <f t="shared" si="50"/>
        <v>60845.238095238004</v>
      </c>
      <c r="F138" s="486"/>
      <c r="G138" s="486"/>
      <c r="H138" s="538"/>
      <c r="I138" s="485">
        <f t="shared" si="43"/>
        <v>47619.047619047618</v>
      </c>
      <c r="J138" s="486"/>
      <c r="K138" s="486"/>
      <c r="L138" s="538"/>
      <c r="M138" s="485">
        <f t="shared" si="51"/>
        <v>13226.190476190384</v>
      </c>
      <c r="N138" s="486"/>
      <c r="O138" s="486"/>
      <c r="P138" s="538"/>
      <c r="Q138" s="136">
        <f t="shared" si="44"/>
        <v>14380952.380952276</v>
      </c>
      <c r="R138" s="485"/>
      <c r="S138" s="486"/>
      <c r="T138" s="486"/>
      <c r="U138" s="538"/>
      <c r="V138" s="485"/>
      <c r="W138" s="530"/>
      <c r="X138" s="530"/>
      <c r="Y138" s="531"/>
      <c r="Z138" s="485"/>
      <c r="AA138" s="530"/>
      <c r="AB138" s="530"/>
      <c r="AC138" s="531"/>
      <c r="AD138" s="135">
        <f t="shared" si="54"/>
        <v>0</v>
      </c>
      <c r="AE138" s="532">
        <f t="shared" si="53"/>
        <v>1862011.9047618993</v>
      </c>
      <c r="AF138" s="533"/>
      <c r="AG138" s="533"/>
      <c r="AH138" s="534"/>
      <c r="AI138" s="485">
        <f t="shared" si="45"/>
        <v>14380952.380952276</v>
      </c>
      <c r="AJ138" s="486"/>
      <c r="AK138" s="486"/>
      <c r="AL138" s="486"/>
      <c r="AM138" s="487"/>
      <c r="AN138" s="527">
        <f t="shared" si="32"/>
        <v>1.1000000000000001</v>
      </c>
      <c r="AO138" s="528"/>
      <c r="AP138" s="529"/>
      <c r="AQ138" s="26"/>
      <c r="AR138" s="26"/>
      <c r="AS138" s="26"/>
      <c r="AT138" s="469"/>
      <c r="AU138" s="469"/>
      <c r="AV138" s="469"/>
      <c r="AW138" s="469"/>
      <c r="AX138" s="27"/>
      <c r="AY138" s="27">
        <f t="shared" si="33"/>
        <v>0</v>
      </c>
      <c r="AZ138" s="27">
        <f t="shared" si="46"/>
        <v>0</v>
      </c>
      <c r="BA138" s="27">
        <f t="shared" si="47"/>
        <v>0</v>
      </c>
      <c r="BB138" s="27">
        <f t="shared" si="34"/>
        <v>0</v>
      </c>
      <c r="BC138" s="27">
        <f t="shared" si="35"/>
        <v>0</v>
      </c>
      <c r="BD138" s="27">
        <f t="shared" si="36"/>
        <v>47619.047619047618</v>
      </c>
      <c r="BE138" s="27">
        <f t="shared" si="37"/>
        <v>13226.190476190384</v>
      </c>
      <c r="BF138" s="27">
        <f t="shared" si="38"/>
        <v>0</v>
      </c>
      <c r="BG138" s="27"/>
      <c r="BH138" s="27"/>
      <c r="BI138" s="65">
        <f>BI135</f>
        <v>1.1000000000000001</v>
      </c>
      <c r="BJ138" s="66">
        <f>BJ135</f>
        <v>0.75</v>
      </c>
      <c r="BK138" s="59">
        <f>BK135</f>
        <v>1.1000000000000001</v>
      </c>
      <c r="BL138" s="66">
        <f>BL135</f>
        <v>1.02</v>
      </c>
      <c r="BM138" s="67">
        <f>BM135</f>
        <v>1.02</v>
      </c>
      <c r="BN138" s="61"/>
      <c r="BO138" s="61" t="str">
        <f t="shared" si="48"/>
        <v xml:space="preserve"> </v>
      </c>
      <c r="BP138" s="62" t="str">
        <f t="shared" si="39"/>
        <v xml:space="preserve"> </v>
      </c>
      <c r="BQ138" s="62" t="e">
        <f t="shared" si="40"/>
        <v>#VALUE!</v>
      </c>
      <c r="BR138" s="63">
        <f t="shared" si="41"/>
        <v>1.1000000000000001</v>
      </c>
      <c r="BS138" s="64">
        <f t="shared" si="49"/>
        <v>1.1000000000000001</v>
      </c>
      <c r="BT138" s="60">
        <f t="shared" si="42"/>
        <v>60845.238095238004</v>
      </c>
      <c r="BU138" s="33"/>
    </row>
    <row r="139" spans="2:73" s="22" customFormat="1" ht="13.5" x14ac:dyDescent="0.15">
      <c r="B139" s="563"/>
      <c r="C139" s="535">
        <v>119</v>
      </c>
      <c r="D139" s="536"/>
      <c r="E139" s="537">
        <f t="shared" si="50"/>
        <v>60801.587301587206</v>
      </c>
      <c r="F139" s="486"/>
      <c r="G139" s="486"/>
      <c r="H139" s="538"/>
      <c r="I139" s="485">
        <f t="shared" si="43"/>
        <v>47619.047619047618</v>
      </c>
      <c r="J139" s="486"/>
      <c r="K139" s="486"/>
      <c r="L139" s="538"/>
      <c r="M139" s="485">
        <f t="shared" si="51"/>
        <v>13182.539682539587</v>
      </c>
      <c r="N139" s="486"/>
      <c r="O139" s="486"/>
      <c r="P139" s="538"/>
      <c r="Q139" s="136">
        <f t="shared" si="44"/>
        <v>14333333.333333228</v>
      </c>
      <c r="R139" s="485"/>
      <c r="S139" s="486"/>
      <c r="T139" s="486"/>
      <c r="U139" s="538"/>
      <c r="V139" s="485"/>
      <c r="W139" s="530"/>
      <c r="X139" s="530"/>
      <c r="Y139" s="531"/>
      <c r="Z139" s="485"/>
      <c r="AA139" s="530"/>
      <c r="AB139" s="530"/>
      <c r="AC139" s="531"/>
      <c r="AD139" s="135">
        <f t="shared" si="54"/>
        <v>0</v>
      </c>
      <c r="AE139" s="532">
        <f t="shared" si="53"/>
        <v>1875194.4444444389</v>
      </c>
      <c r="AF139" s="533"/>
      <c r="AG139" s="533"/>
      <c r="AH139" s="534"/>
      <c r="AI139" s="485">
        <f t="shared" si="45"/>
        <v>14333333.333333228</v>
      </c>
      <c r="AJ139" s="486"/>
      <c r="AK139" s="486"/>
      <c r="AL139" s="486"/>
      <c r="AM139" s="487"/>
      <c r="AN139" s="527">
        <f t="shared" si="32"/>
        <v>1.1000000000000001</v>
      </c>
      <c r="AO139" s="528"/>
      <c r="AP139" s="529"/>
      <c r="AQ139" s="26"/>
      <c r="AR139" s="26"/>
      <c r="AS139" s="26"/>
      <c r="AT139" s="469"/>
      <c r="AU139" s="469"/>
      <c r="AV139" s="469"/>
      <c r="AW139" s="469"/>
      <c r="AX139" s="27"/>
      <c r="AY139" s="27">
        <f t="shared" si="33"/>
        <v>0</v>
      </c>
      <c r="AZ139" s="27">
        <f t="shared" si="46"/>
        <v>0</v>
      </c>
      <c r="BA139" s="27">
        <f t="shared" si="47"/>
        <v>0</v>
      </c>
      <c r="BB139" s="27">
        <f t="shared" si="34"/>
        <v>0</v>
      </c>
      <c r="BC139" s="27">
        <f t="shared" si="35"/>
        <v>0</v>
      </c>
      <c r="BD139" s="27">
        <f t="shared" si="36"/>
        <v>47619.047619047618</v>
      </c>
      <c r="BE139" s="27">
        <f t="shared" si="37"/>
        <v>13182.539682539587</v>
      </c>
      <c r="BF139" s="27">
        <f t="shared" si="38"/>
        <v>0</v>
      </c>
      <c r="BG139" s="27"/>
      <c r="BH139" s="27"/>
      <c r="BI139" s="65">
        <f>BI135</f>
        <v>1.1000000000000001</v>
      </c>
      <c r="BJ139" s="66">
        <f>BJ135</f>
        <v>0.75</v>
      </c>
      <c r="BK139" s="59">
        <f>BK135</f>
        <v>1.1000000000000001</v>
      </c>
      <c r="BL139" s="66">
        <f>BL135</f>
        <v>1.02</v>
      </c>
      <c r="BM139" s="67">
        <f>BM135</f>
        <v>1.02</v>
      </c>
      <c r="BN139" s="61"/>
      <c r="BO139" s="61" t="str">
        <f t="shared" si="48"/>
        <v xml:space="preserve"> </v>
      </c>
      <c r="BP139" s="62" t="str">
        <f t="shared" si="39"/>
        <v xml:space="preserve"> </v>
      </c>
      <c r="BQ139" s="62" t="e">
        <f t="shared" si="40"/>
        <v>#VALUE!</v>
      </c>
      <c r="BR139" s="63">
        <f t="shared" si="41"/>
        <v>1.1000000000000001</v>
      </c>
      <c r="BS139" s="64">
        <f t="shared" si="49"/>
        <v>1.1000000000000001</v>
      </c>
      <c r="BT139" s="60">
        <f t="shared" si="42"/>
        <v>60801.587301587206</v>
      </c>
      <c r="BU139" s="33"/>
    </row>
    <row r="140" spans="2:73" s="22" customFormat="1" ht="13.5" x14ac:dyDescent="0.15">
      <c r="B140" s="564"/>
      <c r="C140" s="518">
        <v>120</v>
      </c>
      <c r="D140" s="519"/>
      <c r="E140" s="520">
        <f t="shared" si="50"/>
        <v>60757.936507936414</v>
      </c>
      <c r="F140" s="521"/>
      <c r="G140" s="521"/>
      <c r="H140" s="522"/>
      <c r="I140" s="509">
        <f t="shared" si="43"/>
        <v>47619.047619047618</v>
      </c>
      <c r="J140" s="521"/>
      <c r="K140" s="521"/>
      <c r="L140" s="522"/>
      <c r="M140" s="509">
        <f t="shared" si="51"/>
        <v>13138.888888888794</v>
      </c>
      <c r="N140" s="521"/>
      <c r="O140" s="521"/>
      <c r="P140" s="522"/>
      <c r="Q140" s="134">
        <f t="shared" si="44"/>
        <v>14285714.285714179</v>
      </c>
      <c r="R140" s="509">
        <f>V140+Z140</f>
        <v>0</v>
      </c>
      <c r="S140" s="521"/>
      <c r="T140" s="521"/>
      <c r="U140" s="522"/>
      <c r="V140" s="509">
        <f>IF(20&gt;$I$5*2,0,$I$6/$I$5/2)</f>
        <v>0</v>
      </c>
      <c r="W140" s="510"/>
      <c r="X140" s="510"/>
      <c r="Y140" s="511"/>
      <c r="Z140" s="509">
        <f>IF(AD134&gt;0,AD134*AN140/100/2,0)</f>
        <v>0</v>
      </c>
      <c r="AA140" s="510"/>
      <c r="AB140" s="510"/>
      <c r="AC140" s="511"/>
      <c r="AD140" s="133">
        <f t="shared" si="54"/>
        <v>0</v>
      </c>
      <c r="AE140" s="512">
        <f t="shared" si="53"/>
        <v>1888333.3333333277</v>
      </c>
      <c r="AF140" s="513"/>
      <c r="AG140" s="513"/>
      <c r="AH140" s="514"/>
      <c r="AI140" s="509">
        <f t="shared" si="45"/>
        <v>14285714.285714179</v>
      </c>
      <c r="AJ140" s="521"/>
      <c r="AK140" s="521"/>
      <c r="AL140" s="521"/>
      <c r="AM140" s="603"/>
      <c r="AN140" s="515">
        <f t="shared" si="32"/>
        <v>1.1000000000000001</v>
      </c>
      <c r="AO140" s="516"/>
      <c r="AP140" s="517"/>
      <c r="AQ140" s="25"/>
      <c r="AR140" s="25"/>
      <c r="AS140" s="25"/>
      <c r="AT140" s="469"/>
      <c r="AU140" s="469"/>
      <c r="AV140" s="469"/>
      <c r="AW140" s="469"/>
      <c r="AX140" s="27"/>
      <c r="AY140" s="27">
        <f t="shared" si="33"/>
        <v>0</v>
      </c>
      <c r="AZ140" s="27">
        <f t="shared" si="46"/>
        <v>0</v>
      </c>
      <c r="BA140" s="27">
        <f t="shared" si="47"/>
        <v>0</v>
      </c>
      <c r="BB140" s="27">
        <f t="shared" si="34"/>
        <v>0</v>
      </c>
      <c r="BC140" s="27">
        <f t="shared" si="35"/>
        <v>0</v>
      </c>
      <c r="BD140" s="27">
        <f t="shared" si="36"/>
        <v>47619.047619047618</v>
      </c>
      <c r="BE140" s="27">
        <f t="shared" si="37"/>
        <v>13138.888888888794</v>
      </c>
      <c r="BF140" s="27">
        <f t="shared" si="38"/>
        <v>0</v>
      </c>
      <c r="BG140" s="27"/>
      <c r="BH140" s="27"/>
      <c r="BI140" s="65">
        <f>BI135</f>
        <v>1.1000000000000001</v>
      </c>
      <c r="BJ140" s="66">
        <f>BJ135</f>
        <v>0.75</v>
      </c>
      <c r="BK140" s="59">
        <f>BK135</f>
        <v>1.1000000000000001</v>
      </c>
      <c r="BL140" s="66">
        <f>BL135</f>
        <v>1.02</v>
      </c>
      <c r="BM140" s="67">
        <f>BM135</f>
        <v>1.02</v>
      </c>
      <c r="BN140" s="61"/>
      <c r="BO140" s="61" t="str">
        <f t="shared" si="48"/>
        <v xml:space="preserve"> </v>
      </c>
      <c r="BP140" s="62" t="str">
        <f t="shared" si="39"/>
        <v xml:space="preserve"> </v>
      </c>
      <c r="BQ140" s="62" t="e">
        <f t="shared" si="40"/>
        <v>#VALUE!</v>
      </c>
      <c r="BR140" s="63">
        <f t="shared" si="41"/>
        <v>1.1000000000000001</v>
      </c>
      <c r="BS140" s="64">
        <f t="shared" si="49"/>
        <v>1.1000000000000001</v>
      </c>
      <c r="BT140" s="60">
        <f t="shared" si="42"/>
        <v>60757.936507936414</v>
      </c>
      <c r="BU140" s="33"/>
    </row>
    <row r="141" spans="2:73" s="22" customFormat="1" ht="13.5" x14ac:dyDescent="0.15">
      <c r="B141" s="540">
        <v>11</v>
      </c>
      <c r="C141" s="543">
        <v>121</v>
      </c>
      <c r="D141" s="544"/>
      <c r="E141" s="598">
        <f t="shared" si="50"/>
        <v>60714.285714285616</v>
      </c>
      <c r="F141" s="599"/>
      <c r="G141" s="599"/>
      <c r="H141" s="600"/>
      <c r="I141" s="549">
        <f t="shared" si="43"/>
        <v>47619.047619047618</v>
      </c>
      <c r="J141" s="599"/>
      <c r="K141" s="599"/>
      <c r="L141" s="600"/>
      <c r="M141" s="552">
        <f t="shared" si="51"/>
        <v>13095.238095237999</v>
      </c>
      <c r="N141" s="553"/>
      <c r="O141" s="553"/>
      <c r="P141" s="554"/>
      <c r="Q141" s="48">
        <f t="shared" si="44"/>
        <v>14238095.238095131</v>
      </c>
      <c r="R141" s="552"/>
      <c r="S141" s="553"/>
      <c r="T141" s="553"/>
      <c r="U141" s="554"/>
      <c r="V141" s="552"/>
      <c r="W141" s="601"/>
      <c r="X141" s="601"/>
      <c r="Y141" s="602"/>
      <c r="Z141" s="552"/>
      <c r="AA141" s="601"/>
      <c r="AB141" s="601"/>
      <c r="AC141" s="602"/>
      <c r="AD141" s="137">
        <f t="shared" si="54"/>
        <v>0</v>
      </c>
      <c r="AE141" s="552">
        <f t="shared" si="53"/>
        <v>1901428.5714285658</v>
      </c>
      <c r="AF141" s="553"/>
      <c r="AG141" s="553"/>
      <c r="AH141" s="554"/>
      <c r="AI141" s="552">
        <f t="shared" si="45"/>
        <v>14238095.238095131</v>
      </c>
      <c r="AJ141" s="553"/>
      <c r="AK141" s="553"/>
      <c r="AL141" s="553"/>
      <c r="AM141" s="555"/>
      <c r="AN141" s="556">
        <f t="shared" si="32"/>
        <v>1.1000000000000001</v>
      </c>
      <c r="AO141" s="557"/>
      <c r="AP141" s="558"/>
      <c r="AQ141" s="52">
        <f>PMT(AN141/100/12,($I$5-B129)*12-$AX$19,-AI140+AD140)</f>
        <v>54488.073423193382</v>
      </c>
      <c r="AR141" s="53">
        <f>E140*1.25</f>
        <v>75947.42063492052</v>
      </c>
      <c r="AS141" s="53">
        <f>IF(AQ141&gt;AR141,AR141,AQ141)</f>
        <v>54488.073423193382</v>
      </c>
      <c r="AT141" s="469"/>
      <c r="AU141" s="469"/>
      <c r="AV141" s="469"/>
      <c r="AW141" s="469"/>
      <c r="AX141" s="27"/>
      <c r="AY141" s="27">
        <f t="shared" si="33"/>
        <v>0</v>
      </c>
      <c r="AZ141" s="27">
        <f t="shared" si="46"/>
        <v>0</v>
      </c>
      <c r="BA141" s="27">
        <f t="shared" si="47"/>
        <v>0</v>
      </c>
      <c r="BB141" s="27">
        <f t="shared" si="34"/>
        <v>0</v>
      </c>
      <c r="BC141" s="27">
        <f t="shared" si="35"/>
        <v>0</v>
      </c>
      <c r="BD141" s="27">
        <f t="shared" si="36"/>
        <v>47619.047619047618</v>
      </c>
      <c r="BE141" s="27">
        <f t="shared" si="37"/>
        <v>13095.238095237999</v>
      </c>
      <c r="BF141" s="27">
        <f t="shared" si="38"/>
        <v>0</v>
      </c>
      <c r="BG141" s="27"/>
      <c r="BH141" s="27"/>
      <c r="BI141" s="72">
        <f>BL6</f>
        <v>1.1000000000000001</v>
      </c>
      <c r="BJ141" s="72">
        <f>BM6</f>
        <v>0.75</v>
      </c>
      <c r="BK141" s="72">
        <f t="shared" ref="BK141" si="63">BK135</f>
        <v>1.1000000000000001</v>
      </c>
      <c r="BL141" s="72">
        <f>BK14</f>
        <v>1.27</v>
      </c>
      <c r="BM141" s="73">
        <f>BK14</f>
        <v>1.27</v>
      </c>
      <c r="BN141" s="61"/>
      <c r="BO141" s="61" t="str">
        <f t="shared" si="48"/>
        <v xml:space="preserve"> </v>
      </c>
      <c r="BP141" s="62" t="str">
        <f t="shared" si="39"/>
        <v xml:space="preserve"> </v>
      </c>
      <c r="BQ141" s="62" t="e">
        <f t="shared" si="40"/>
        <v>#VALUE!</v>
      </c>
      <c r="BR141" s="63">
        <f t="shared" si="41"/>
        <v>1.1000000000000001</v>
      </c>
      <c r="BS141" s="64">
        <f t="shared" si="49"/>
        <v>1.1000000000000001</v>
      </c>
      <c r="BT141" s="60">
        <f t="shared" si="42"/>
        <v>60714.285714285616</v>
      </c>
      <c r="BU141" s="33"/>
    </row>
    <row r="142" spans="2:73" s="22" customFormat="1" ht="13.5" x14ac:dyDescent="0.15">
      <c r="B142" s="541"/>
      <c r="C142" s="497">
        <v>122</v>
      </c>
      <c r="D142" s="498"/>
      <c r="E142" s="499">
        <f t="shared" si="50"/>
        <v>60670.634920634824</v>
      </c>
      <c r="F142" s="471"/>
      <c r="G142" s="471"/>
      <c r="H142" s="472"/>
      <c r="I142" s="470">
        <f t="shared" si="43"/>
        <v>47619.047619047618</v>
      </c>
      <c r="J142" s="471"/>
      <c r="K142" s="471"/>
      <c r="L142" s="472"/>
      <c r="M142" s="474">
        <f t="shared" si="51"/>
        <v>13051.587301587206</v>
      </c>
      <c r="N142" s="480"/>
      <c r="O142" s="480"/>
      <c r="P142" s="696"/>
      <c r="Q142" s="47">
        <f t="shared" si="44"/>
        <v>14190476.190476082</v>
      </c>
      <c r="R142" s="474"/>
      <c r="S142" s="480"/>
      <c r="T142" s="480"/>
      <c r="U142" s="696"/>
      <c r="V142" s="474"/>
      <c r="W142" s="594"/>
      <c r="X142" s="594"/>
      <c r="Y142" s="595"/>
      <c r="Z142" s="474"/>
      <c r="AA142" s="594"/>
      <c r="AB142" s="594"/>
      <c r="AC142" s="595"/>
      <c r="AD142" s="131">
        <f t="shared" si="54"/>
        <v>0</v>
      </c>
      <c r="AE142" s="477">
        <f t="shared" si="53"/>
        <v>1914480.158730153</v>
      </c>
      <c r="AF142" s="478"/>
      <c r="AG142" s="478"/>
      <c r="AH142" s="479"/>
      <c r="AI142" s="474">
        <f t="shared" si="45"/>
        <v>14190476.190476082</v>
      </c>
      <c r="AJ142" s="480"/>
      <c r="AK142" s="480"/>
      <c r="AL142" s="480"/>
      <c r="AM142" s="481"/>
      <c r="AN142" s="482">
        <f t="shared" si="32"/>
        <v>1.1000000000000001</v>
      </c>
      <c r="AO142" s="483"/>
      <c r="AP142" s="484"/>
      <c r="AQ142" s="26"/>
      <c r="AR142" s="26"/>
      <c r="AS142" s="26"/>
      <c r="AT142" s="469"/>
      <c r="AU142" s="469"/>
      <c r="AV142" s="469"/>
      <c r="AW142" s="469"/>
      <c r="AX142" s="27"/>
      <c r="AY142" s="27">
        <f t="shared" si="33"/>
        <v>0</v>
      </c>
      <c r="AZ142" s="27">
        <f t="shared" si="46"/>
        <v>0</v>
      </c>
      <c r="BA142" s="27">
        <f t="shared" si="47"/>
        <v>0</v>
      </c>
      <c r="BB142" s="27">
        <f t="shared" si="34"/>
        <v>0</v>
      </c>
      <c r="BC142" s="27">
        <f t="shared" si="35"/>
        <v>0</v>
      </c>
      <c r="BD142" s="27">
        <f t="shared" si="36"/>
        <v>47619.047619047618</v>
      </c>
      <c r="BE142" s="27">
        <f t="shared" si="37"/>
        <v>13051.587301587206</v>
      </c>
      <c r="BF142" s="27">
        <f t="shared" si="38"/>
        <v>0</v>
      </c>
      <c r="BG142" s="27"/>
      <c r="BH142" s="27"/>
      <c r="BI142" s="65">
        <f>BI141</f>
        <v>1.1000000000000001</v>
      </c>
      <c r="BJ142" s="66">
        <f>BJ141</f>
        <v>0.75</v>
      </c>
      <c r="BK142" s="59">
        <f>BK141</f>
        <v>1.1000000000000001</v>
      </c>
      <c r="BL142" s="66">
        <f>BL141</f>
        <v>1.27</v>
      </c>
      <c r="BM142" s="67">
        <f>BM141</f>
        <v>1.27</v>
      </c>
      <c r="BN142" s="61"/>
      <c r="BO142" s="61" t="str">
        <f t="shared" si="48"/>
        <v xml:space="preserve"> </v>
      </c>
      <c r="BP142" s="62" t="str">
        <f t="shared" si="39"/>
        <v xml:space="preserve"> </v>
      </c>
      <c r="BQ142" s="62" t="e">
        <f t="shared" si="40"/>
        <v>#VALUE!</v>
      </c>
      <c r="BR142" s="63">
        <f t="shared" si="41"/>
        <v>1.1000000000000001</v>
      </c>
      <c r="BS142" s="64">
        <f t="shared" si="49"/>
        <v>1.1000000000000001</v>
      </c>
      <c r="BT142" s="60">
        <f t="shared" si="42"/>
        <v>60670.634920634824</v>
      </c>
      <c r="BU142" s="33"/>
    </row>
    <row r="143" spans="2:73" s="22" customFormat="1" ht="13.5" x14ac:dyDescent="0.15">
      <c r="B143" s="541"/>
      <c r="C143" s="497">
        <v>123</v>
      </c>
      <c r="D143" s="498"/>
      <c r="E143" s="499">
        <f t="shared" si="50"/>
        <v>60626.984126984025</v>
      </c>
      <c r="F143" s="471"/>
      <c r="G143" s="471"/>
      <c r="H143" s="472"/>
      <c r="I143" s="470">
        <f t="shared" si="43"/>
        <v>47619.047619047618</v>
      </c>
      <c r="J143" s="471"/>
      <c r="K143" s="471"/>
      <c r="L143" s="472"/>
      <c r="M143" s="474">
        <f t="shared" si="51"/>
        <v>13007.936507936409</v>
      </c>
      <c r="N143" s="480"/>
      <c r="O143" s="480"/>
      <c r="P143" s="696"/>
      <c r="Q143" s="47">
        <f t="shared" si="44"/>
        <v>14142857.142857034</v>
      </c>
      <c r="R143" s="474"/>
      <c r="S143" s="480"/>
      <c r="T143" s="480"/>
      <c r="U143" s="696"/>
      <c r="V143" s="474"/>
      <c r="W143" s="594"/>
      <c r="X143" s="594"/>
      <c r="Y143" s="595"/>
      <c r="Z143" s="474"/>
      <c r="AA143" s="594"/>
      <c r="AB143" s="594"/>
      <c r="AC143" s="595"/>
      <c r="AD143" s="131">
        <f t="shared" si="54"/>
        <v>0</v>
      </c>
      <c r="AE143" s="477">
        <f t="shared" si="53"/>
        <v>1927488.0952380893</v>
      </c>
      <c r="AF143" s="478"/>
      <c r="AG143" s="478"/>
      <c r="AH143" s="479"/>
      <c r="AI143" s="474">
        <f t="shared" si="45"/>
        <v>14142857.142857034</v>
      </c>
      <c r="AJ143" s="480"/>
      <c r="AK143" s="480"/>
      <c r="AL143" s="480"/>
      <c r="AM143" s="481"/>
      <c r="AN143" s="482">
        <f t="shared" si="32"/>
        <v>1.1000000000000001</v>
      </c>
      <c r="AO143" s="483"/>
      <c r="AP143" s="484"/>
      <c r="AQ143" s="26"/>
      <c r="AR143" s="26"/>
      <c r="AS143" s="26"/>
      <c r="AT143" s="469"/>
      <c r="AU143" s="469"/>
      <c r="AV143" s="469"/>
      <c r="AW143" s="469"/>
      <c r="AX143" s="27"/>
      <c r="AY143" s="27">
        <f t="shared" si="33"/>
        <v>0</v>
      </c>
      <c r="AZ143" s="27">
        <f t="shared" si="46"/>
        <v>0</v>
      </c>
      <c r="BA143" s="27">
        <f t="shared" si="47"/>
        <v>0</v>
      </c>
      <c r="BB143" s="27">
        <f t="shared" si="34"/>
        <v>0</v>
      </c>
      <c r="BC143" s="27">
        <f t="shared" si="35"/>
        <v>0</v>
      </c>
      <c r="BD143" s="27">
        <f t="shared" si="36"/>
        <v>47619.047619047618</v>
      </c>
      <c r="BE143" s="27">
        <f t="shared" si="37"/>
        <v>13007.936507936409</v>
      </c>
      <c r="BF143" s="27">
        <f t="shared" si="38"/>
        <v>0</v>
      </c>
      <c r="BG143" s="27"/>
      <c r="BH143" s="27"/>
      <c r="BI143" s="65">
        <f>BI141</f>
        <v>1.1000000000000001</v>
      </c>
      <c r="BJ143" s="66">
        <f>BJ141</f>
        <v>0.75</v>
      </c>
      <c r="BK143" s="59">
        <f>BK141</f>
        <v>1.1000000000000001</v>
      </c>
      <c r="BL143" s="66">
        <f>BL141</f>
        <v>1.27</v>
      </c>
      <c r="BM143" s="67">
        <f>BM141</f>
        <v>1.27</v>
      </c>
      <c r="BN143" s="61"/>
      <c r="BO143" s="61" t="str">
        <f t="shared" si="48"/>
        <v xml:space="preserve"> </v>
      </c>
      <c r="BP143" s="62" t="str">
        <f t="shared" si="39"/>
        <v xml:space="preserve"> </v>
      </c>
      <c r="BQ143" s="62" t="e">
        <f t="shared" si="40"/>
        <v>#VALUE!</v>
      </c>
      <c r="BR143" s="63">
        <f t="shared" si="41"/>
        <v>1.1000000000000001</v>
      </c>
      <c r="BS143" s="64">
        <f t="shared" si="49"/>
        <v>1.1000000000000001</v>
      </c>
      <c r="BT143" s="60">
        <f t="shared" si="42"/>
        <v>60626.984126984025</v>
      </c>
      <c r="BU143" s="33"/>
    </row>
    <row r="144" spans="2:73" s="22" customFormat="1" ht="13.5" x14ac:dyDescent="0.15">
      <c r="B144" s="541"/>
      <c r="C144" s="497">
        <v>124</v>
      </c>
      <c r="D144" s="498"/>
      <c r="E144" s="499">
        <f t="shared" si="50"/>
        <v>60583.333333333234</v>
      </c>
      <c r="F144" s="471"/>
      <c r="G144" s="471"/>
      <c r="H144" s="472"/>
      <c r="I144" s="470">
        <f t="shared" si="43"/>
        <v>47619.047619047618</v>
      </c>
      <c r="J144" s="471"/>
      <c r="K144" s="471"/>
      <c r="L144" s="472"/>
      <c r="M144" s="474">
        <f t="shared" si="51"/>
        <v>12964.285714285616</v>
      </c>
      <c r="N144" s="480"/>
      <c r="O144" s="480"/>
      <c r="P144" s="696"/>
      <c r="Q144" s="47">
        <f t="shared" si="44"/>
        <v>14095238.095237985</v>
      </c>
      <c r="R144" s="474"/>
      <c r="S144" s="480"/>
      <c r="T144" s="480"/>
      <c r="U144" s="696"/>
      <c r="V144" s="474"/>
      <c r="W144" s="594"/>
      <c r="X144" s="594"/>
      <c r="Y144" s="595"/>
      <c r="Z144" s="474"/>
      <c r="AA144" s="594"/>
      <c r="AB144" s="594"/>
      <c r="AC144" s="595"/>
      <c r="AD144" s="131">
        <f t="shared" si="54"/>
        <v>0</v>
      </c>
      <c r="AE144" s="477">
        <f t="shared" si="53"/>
        <v>1940452.380952375</v>
      </c>
      <c r="AF144" s="478"/>
      <c r="AG144" s="478"/>
      <c r="AH144" s="479"/>
      <c r="AI144" s="474">
        <f t="shared" si="45"/>
        <v>14095238.095237985</v>
      </c>
      <c r="AJ144" s="480"/>
      <c r="AK144" s="480"/>
      <c r="AL144" s="480"/>
      <c r="AM144" s="481"/>
      <c r="AN144" s="482">
        <f t="shared" si="32"/>
        <v>1.1000000000000001</v>
      </c>
      <c r="AO144" s="483"/>
      <c r="AP144" s="484"/>
      <c r="AQ144" s="26"/>
      <c r="AR144" s="26"/>
      <c r="AS144" s="26"/>
      <c r="AT144" s="469"/>
      <c r="AU144" s="469"/>
      <c r="AV144" s="469"/>
      <c r="AW144" s="469"/>
      <c r="AX144" s="27"/>
      <c r="AY144" s="27">
        <f t="shared" si="33"/>
        <v>0</v>
      </c>
      <c r="AZ144" s="27">
        <f t="shared" si="46"/>
        <v>0</v>
      </c>
      <c r="BA144" s="27">
        <f t="shared" si="47"/>
        <v>0</v>
      </c>
      <c r="BB144" s="27">
        <f t="shared" si="34"/>
        <v>0</v>
      </c>
      <c r="BC144" s="27">
        <f t="shared" si="35"/>
        <v>0</v>
      </c>
      <c r="BD144" s="27">
        <f t="shared" si="36"/>
        <v>47619.047619047618</v>
      </c>
      <c r="BE144" s="27">
        <f t="shared" si="37"/>
        <v>12964.285714285616</v>
      </c>
      <c r="BF144" s="27">
        <f t="shared" si="38"/>
        <v>0</v>
      </c>
      <c r="BG144" s="27"/>
      <c r="BH144" s="27"/>
      <c r="BI144" s="65">
        <f>BI141</f>
        <v>1.1000000000000001</v>
      </c>
      <c r="BJ144" s="66">
        <f>BJ141</f>
        <v>0.75</v>
      </c>
      <c r="BK144" s="59">
        <f>BK141</f>
        <v>1.1000000000000001</v>
      </c>
      <c r="BL144" s="66">
        <f>BL141</f>
        <v>1.27</v>
      </c>
      <c r="BM144" s="67">
        <f>BM141</f>
        <v>1.27</v>
      </c>
      <c r="BN144" s="61"/>
      <c r="BO144" s="61" t="str">
        <f t="shared" si="48"/>
        <v xml:space="preserve"> </v>
      </c>
      <c r="BP144" s="62" t="str">
        <f t="shared" si="39"/>
        <v xml:space="preserve"> </v>
      </c>
      <c r="BQ144" s="62" t="e">
        <f t="shared" si="40"/>
        <v>#VALUE!</v>
      </c>
      <c r="BR144" s="63">
        <f t="shared" si="41"/>
        <v>1.1000000000000001</v>
      </c>
      <c r="BS144" s="64">
        <f t="shared" si="49"/>
        <v>1.1000000000000001</v>
      </c>
      <c r="BT144" s="60">
        <f t="shared" si="42"/>
        <v>60583.333333333234</v>
      </c>
      <c r="BU144" s="33"/>
    </row>
    <row r="145" spans="2:73" s="22" customFormat="1" ht="13.5" x14ac:dyDescent="0.15">
      <c r="B145" s="541"/>
      <c r="C145" s="497">
        <v>125</v>
      </c>
      <c r="D145" s="498"/>
      <c r="E145" s="499">
        <f t="shared" si="50"/>
        <v>60539.682539682442</v>
      </c>
      <c r="F145" s="471"/>
      <c r="G145" s="471"/>
      <c r="H145" s="472"/>
      <c r="I145" s="470">
        <f t="shared" si="43"/>
        <v>47619.047619047618</v>
      </c>
      <c r="J145" s="471"/>
      <c r="K145" s="471"/>
      <c r="L145" s="472"/>
      <c r="M145" s="474">
        <f t="shared" si="51"/>
        <v>12920.634920634822</v>
      </c>
      <c r="N145" s="480"/>
      <c r="O145" s="480"/>
      <c r="P145" s="696"/>
      <c r="Q145" s="47">
        <f t="shared" si="44"/>
        <v>14047619.047618937</v>
      </c>
      <c r="R145" s="474"/>
      <c r="S145" s="480"/>
      <c r="T145" s="480"/>
      <c r="U145" s="696"/>
      <c r="V145" s="474"/>
      <c r="W145" s="594"/>
      <c r="X145" s="594"/>
      <c r="Y145" s="595"/>
      <c r="Z145" s="474"/>
      <c r="AA145" s="594"/>
      <c r="AB145" s="594"/>
      <c r="AC145" s="595"/>
      <c r="AD145" s="131">
        <f t="shared" si="54"/>
        <v>0</v>
      </c>
      <c r="AE145" s="477">
        <f t="shared" si="53"/>
        <v>1953373.0158730098</v>
      </c>
      <c r="AF145" s="478"/>
      <c r="AG145" s="478"/>
      <c r="AH145" s="479"/>
      <c r="AI145" s="474">
        <f t="shared" si="45"/>
        <v>14047619.047618937</v>
      </c>
      <c r="AJ145" s="480"/>
      <c r="AK145" s="480"/>
      <c r="AL145" s="480"/>
      <c r="AM145" s="481"/>
      <c r="AN145" s="482">
        <f t="shared" si="32"/>
        <v>1.1000000000000001</v>
      </c>
      <c r="AO145" s="483"/>
      <c r="AP145" s="484"/>
      <c r="AQ145" s="26"/>
      <c r="AR145" s="26"/>
      <c r="AS145" s="26"/>
      <c r="AT145" s="469"/>
      <c r="AU145" s="469"/>
      <c r="AV145" s="469"/>
      <c r="AW145" s="469"/>
      <c r="AX145" s="27"/>
      <c r="AY145" s="27">
        <f t="shared" si="33"/>
        <v>0</v>
      </c>
      <c r="AZ145" s="27">
        <f t="shared" si="46"/>
        <v>0</v>
      </c>
      <c r="BA145" s="27">
        <f t="shared" si="47"/>
        <v>0</v>
      </c>
      <c r="BB145" s="27">
        <f t="shared" si="34"/>
        <v>0</v>
      </c>
      <c r="BC145" s="27">
        <f t="shared" si="35"/>
        <v>0</v>
      </c>
      <c r="BD145" s="27">
        <f t="shared" si="36"/>
        <v>47619.047619047618</v>
      </c>
      <c r="BE145" s="27">
        <f t="shared" si="37"/>
        <v>12920.634920634822</v>
      </c>
      <c r="BF145" s="27">
        <f t="shared" si="38"/>
        <v>0</v>
      </c>
      <c r="BG145" s="27"/>
      <c r="BH145" s="27"/>
      <c r="BI145" s="65">
        <f>BI141</f>
        <v>1.1000000000000001</v>
      </c>
      <c r="BJ145" s="66">
        <f>BJ141</f>
        <v>0.75</v>
      </c>
      <c r="BK145" s="59">
        <f>BK141</f>
        <v>1.1000000000000001</v>
      </c>
      <c r="BL145" s="66">
        <f>BL141</f>
        <v>1.27</v>
      </c>
      <c r="BM145" s="67">
        <f>BM141</f>
        <v>1.27</v>
      </c>
      <c r="BN145" s="61"/>
      <c r="BO145" s="61" t="str">
        <f t="shared" si="48"/>
        <v xml:space="preserve"> </v>
      </c>
      <c r="BP145" s="62" t="str">
        <f t="shared" si="39"/>
        <v xml:space="preserve"> </v>
      </c>
      <c r="BQ145" s="62" t="e">
        <f t="shared" si="40"/>
        <v>#VALUE!</v>
      </c>
      <c r="BR145" s="63">
        <f t="shared" si="41"/>
        <v>1.1000000000000001</v>
      </c>
      <c r="BS145" s="64">
        <f t="shared" si="49"/>
        <v>1.1000000000000001</v>
      </c>
      <c r="BT145" s="60">
        <f t="shared" si="42"/>
        <v>60539.682539682442</v>
      </c>
      <c r="BU145" s="33"/>
    </row>
    <row r="146" spans="2:73" s="22" customFormat="1" ht="13.5" x14ac:dyDescent="0.15">
      <c r="B146" s="541"/>
      <c r="C146" s="497">
        <v>126</v>
      </c>
      <c r="D146" s="498"/>
      <c r="E146" s="499">
        <f t="shared" si="50"/>
        <v>60496.031746031644</v>
      </c>
      <c r="F146" s="471"/>
      <c r="G146" s="471"/>
      <c r="H146" s="472"/>
      <c r="I146" s="470">
        <f t="shared" si="43"/>
        <v>47619.047619047618</v>
      </c>
      <c r="J146" s="471"/>
      <c r="K146" s="471"/>
      <c r="L146" s="472"/>
      <c r="M146" s="474">
        <f t="shared" si="51"/>
        <v>12876.984126984027</v>
      </c>
      <c r="N146" s="480"/>
      <c r="O146" s="480"/>
      <c r="P146" s="696"/>
      <c r="Q146" s="47">
        <f t="shared" si="44"/>
        <v>13999999.999999888</v>
      </c>
      <c r="R146" s="470">
        <f>V146+Z146</f>
        <v>0</v>
      </c>
      <c r="S146" s="471"/>
      <c r="T146" s="471"/>
      <c r="U146" s="472"/>
      <c r="V146" s="470">
        <f>IF(21&gt;$I$5*2,0,$I$6/$I$5/2)</f>
        <v>0</v>
      </c>
      <c r="W146" s="475"/>
      <c r="X146" s="475"/>
      <c r="Y146" s="476"/>
      <c r="Z146" s="470">
        <f>IF(AD140&gt;0,AD140*AN146/100/2,0)</f>
        <v>0</v>
      </c>
      <c r="AA146" s="475"/>
      <c r="AB146" s="475"/>
      <c r="AC146" s="476"/>
      <c r="AD146" s="131">
        <f t="shared" si="54"/>
        <v>0</v>
      </c>
      <c r="AE146" s="477">
        <f t="shared" si="53"/>
        <v>1966249.9999999939</v>
      </c>
      <c r="AF146" s="478"/>
      <c r="AG146" s="478"/>
      <c r="AH146" s="479"/>
      <c r="AI146" s="474">
        <f t="shared" si="45"/>
        <v>13999999.999999888</v>
      </c>
      <c r="AJ146" s="480"/>
      <c r="AK146" s="480"/>
      <c r="AL146" s="480"/>
      <c r="AM146" s="481"/>
      <c r="AN146" s="482">
        <f t="shared" si="32"/>
        <v>1.1000000000000001</v>
      </c>
      <c r="AO146" s="483"/>
      <c r="AP146" s="484"/>
      <c r="AQ146" s="28">
        <f>PMT(AN146/100/2,($I$5-B129)*2-AX19,-AD140)</f>
        <v>0</v>
      </c>
      <c r="AR146" s="27">
        <f>R140*1.25</f>
        <v>0</v>
      </c>
      <c r="AS146" s="27">
        <f>IF(AQ146&gt;AR146,AR146,AQ146)</f>
        <v>0</v>
      </c>
      <c r="AT146" s="469"/>
      <c r="AU146" s="469"/>
      <c r="AV146" s="469"/>
      <c r="AW146" s="469"/>
      <c r="AX146" s="27"/>
      <c r="AY146" s="27">
        <f t="shared" si="33"/>
        <v>0</v>
      </c>
      <c r="AZ146" s="27">
        <f t="shared" si="46"/>
        <v>0</v>
      </c>
      <c r="BA146" s="27">
        <f t="shared" si="47"/>
        <v>0</v>
      </c>
      <c r="BB146" s="27">
        <f t="shared" si="34"/>
        <v>0</v>
      </c>
      <c r="BC146" s="27">
        <f t="shared" si="35"/>
        <v>0</v>
      </c>
      <c r="BD146" s="27">
        <f t="shared" si="36"/>
        <v>47619.047619047618</v>
      </c>
      <c r="BE146" s="27">
        <f t="shared" si="37"/>
        <v>12876.984126984027</v>
      </c>
      <c r="BF146" s="27">
        <f t="shared" si="38"/>
        <v>0</v>
      </c>
      <c r="BG146" s="27"/>
      <c r="BH146" s="27"/>
      <c r="BI146" s="65">
        <f>BI141</f>
        <v>1.1000000000000001</v>
      </c>
      <c r="BJ146" s="66">
        <f>BJ141</f>
        <v>0.75</v>
      </c>
      <c r="BK146" s="59">
        <f>BK141</f>
        <v>1.1000000000000001</v>
      </c>
      <c r="BL146" s="66">
        <f>BL141</f>
        <v>1.27</v>
      </c>
      <c r="BM146" s="67">
        <f>BM141</f>
        <v>1.27</v>
      </c>
      <c r="BN146" s="61"/>
      <c r="BO146" s="61" t="str">
        <f t="shared" si="48"/>
        <v xml:space="preserve"> </v>
      </c>
      <c r="BP146" s="62" t="str">
        <f t="shared" si="39"/>
        <v xml:space="preserve"> </v>
      </c>
      <c r="BQ146" s="62" t="e">
        <f t="shared" si="40"/>
        <v>#VALUE!</v>
      </c>
      <c r="BR146" s="63">
        <f t="shared" si="41"/>
        <v>1.1000000000000001</v>
      </c>
      <c r="BS146" s="64">
        <f t="shared" si="49"/>
        <v>1.1000000000000001</v>
      </c>
      <c r="BT146" s="60">
        <f t="shared" si="42"/>
        <v>60496.031746031644</v>
      </c>
      <c r="BU146" s="33"/>
    </row>
    <row r="147" spans="2:73" s="22" customFormat="1" ht="13.5" x14ac:dyDescent="0.15">
      <c r="B147" s="541"/>
      <c r="C147" s="497">
        <v>127</v>
      </c>
      <c r="D147" s="498"/>
      <c r="E147" s="499">
        <f t="shared" si="50"/>
        <v>60452.380952380852</v>
      </c>
      <c r="F147" s="471"/>
      <c r="G147" s="471"/>
      <c r="H147" s="472"/>
      <c r="I147" s="470">
        <f t="shared" si="43"/>
        <v>47619.047619047618</v>
      </c>
      <c r="J147" s="471"/>
      <c r="K147" s="471"/>
      <c r="L147" s="472"/>
      <c r="M147" s="474">
        <f t="shared" si="51"/>
        <v>12833.333333333232</v>
      </c>
      <c r="N147" s="480"/>
      <c r="O147" s="480"/>
      <c r="P147" s="696"/>
      <c r="Q147" s="47">
        <f t="shared" si="44"/>
        <v>13952380.95238084</v>
      </c>
      <c r="R147" s="474"/>
      <c r="S147" s="480"/>
      <c r="T147" s="480"/>
      <c r="U147" s="696"/>
      <c r="V147" s="477"/>
      <c r="W147" s="596"/>
      <c r="X147" s="596"/>
      <c r="Y147" s="597"/>
      <c r="Z147" s="474"/>
      <c r="AA147" s="594"/>
      <c r="AB147" s="594"/>
      <c r="AC147" s="595"/>
      <c r="AD147" s="131">
        <f t="shared" si="54"/>
        <v>0</v>
      </c>
      <c r="AE147" s="477">
        <f t="shared" si="53"/>
        <v>1979083.3333333272</v>
      </c>
      <c r="AF147" s="478"/>
      <c r="AG147" s="478"/>
      <c r="AH147" s="479"/>
      <c r="AI147" s="474">
        <f t="shared" si="45"/>
        <v>13952380.95238084</v>
      </c>
      <c r="AJ147" s="480"/>
      <c r="AK147" s="480"/>
      <c r="AL147" s="480"/>
      <c r="AM147" s="481"/>
      <c r="AN147" s="482">
        <f t="shared" si="32"/>
        <v>1.1000000000000001</v>
      </c>
      <c r="AO147" s="483"/>
      <c r="AP147" s="484"/>
      <c r="AQ147" s="26"/>
      <c r="AR147" s="26"/>
      <c r="AS147" s="26"/>
      <c r="AT147" s="469"/>
      <c r="AU147" s="469"/>
      <c r="AV147" s="469"/>
      <c r="AW147" s="469"/>
      <c r="AX147" s="27"/>
      <c r="AY147" s="27">
        <f t="shared" si="33"/>
        <v>0</v>
      </c>
      <c r="AZ147" s="27">
        <f t="shared" si="46"/>
        <v>0</v>
      </c>
      <c r="BA147" s="27">
        <f t="shared" si="47"/>
        <v>0</v>
      </c>
      <c r="BB147" s="27">
        <f t="shared" si="34"/>
        <v>0</v>
      </c>
      <c r="BC147" s="27">
        <f t="shared" si="35"/>
        <v>0</v>
      </c>
      <c r="BD147" s="27">
        <f t="shared" si="36"/>
        <v>47619.047619047618</v>
      </c>
      <c r="BE147" s="27">
        <f t="shared" si="37"/>
        <v>12833.333333333232</v>
      </c>
      <c r="BF147" s="27">
        <f t="shared" si="38"/>
        <v>0</v>
      </c>
      <c r="BG147" s="27"/>
      <c r="BH147" s="27"/>
      <c r="BI147" s="72">
        <f t="shared" ref="BI147:BL147" si="64">BI141</f>
        <v>1.1000000000000001</v>
      </c>
      <c r="BJ147" s="72">
        <f t="shared" si="64"/>
        <v>0.75</v>
      </c>
      <c r="BK147" s="72">
        <f t="shared" si="64"/>
        <v>1.1000000000000001</v>
      </c>
      <c r="BL147" s="72">
        <f t="shared" si="64"/>
        <v>1.27</v>
      </c>
      <c r="BM147" s="73">
        <f>BM141</f>
        <v>1.27</v>
      </c>
      <c r="BN147" s="61"/>
      <c r="BO147" s="61" t="str">
        <f t="shared" si="48"/>
        <v xml:space="preserve"> </v>
      </c>
      <c r="BP147" s="62" t="str">
        <f t="shared" si="39"/>
        <v xml:space="preserve"> </v>
      </c>
      <c r="BQ147" s="62" t="e">
        <f t="shared" si="40"/>
        <v>#VALUE!</v>
      </c>
      <c r="BR147" s="63">
        <f t="shared" si="41"/>
        <v>1.1000000000000001</v>
      </c>
      <c r="BS147" s="64">
        <f t="shared" si="49"/>
        <v>1.1000000000000001</v>
      </c>
      <c r="BT147" s="60">
        <f t="shared" si="42"/>
        <v>60452.380952380852</v>
      </c>
      <c r="BU147" s="33"/>
    </row>
    <row r="148" spans="2:73" s="22" customFormat="1" ht="13.5" x14ac:dyDescent="0.15">
      <c r="B148" s="541"/>
      <c r="C148" s="497">
        <v>128</v>
      </c>
      <c r="D148" s="498"/>
      <c r="E148" s="499">
        <f t="shared" si="50"/>
        <v>60408.730158730054</v>
      </c>
      <c r="F148" s="471"/>
      <c r="G148" s="471"/>
      <c r="H148" s="472"/>
      <c r="I148" s="470">
        <f t="shared" si="43"/>
        <v>47619.047619047618</v>
      </c>
      <c r="J148" s="471"/>
      <c r="K148" s="471"/>
      <c r="L148" s="472"/>
      <c r="M148" s="474">
        <f t="shared" si="51"/>
        <v>12789.682539682437</v>
      </c>
      <c r="N148" s="480"/>
      <c r="O148" s="480"/>
      <c r="P148" s="696"/>
      <c r="Q148" s="47">
        <f t="shared" si="44"/>
        <v>13904761.904761791</v>
      </c>
      <c r="R148" s="474"/>
      <c r="S148" s="480"/>
      <c r="T148" s="480"/>
      <c r="U148" s="696"/>
      <c r="V148" s="474"/>
      <c r="W148" s="594"/>
      <c r="X148" s="594"/>
      <c r="Y148" s="595"/>
      <c r="Z148" s="474"/>
      <c r="AA148" s="594"/>
      <c r="AB148" s="594"/>
      <c r="AC148" s="595"/>
      <c r="AD148" s="131">
        <f t="shared" si="54"/>
        <v>0</v>
      </c>
      <c r="AE148" s="477">
        <f t="shared" si="53"/>
        <v>1991873.0158730096</v>
      </c>
      <c r="AF148" s="478"/>
      <c r="AG148" s="478"/>
      <c r="AH148" s="479"/>
      <c r="AI148" s="474">
        <f t="shared" si="45"/>
        <v>13904761.904761791</v>
      </c>
      <c r="AJ148" s="480"/>
      <c r="AK148" s="480"/>
      <c r="AL148" s="480"/>
      <c r="AM148" s="481"/>
      <c r="AN148" s="482">
        <f t="shared" si="32"/>
        <v>1.1000000000000001</v>
      </c>
      <c r="AO148" s="483"/>
      <c r="AP148" s="484"/>
      <c r="AQ148" s="26"/>
      <c r="AR148" s="26"/>
      <c r="AS148" s="26"/>
      <c r="AT148" s="469"/>
      <c r="AU148" s="469"/>
      <c r="AV148" s="469"/>
      <c r="AW148" s="469"/>
      <c r="AX148" s="27"/>
      <c r="AY148" s="27">
        <f t="shared" si="33"/>
        <v>0</v>
      </c>
      <c r="AZ148" s="27">
        <f t="shared" si="46"/>
        <v>0</v>
      </c>
      <c r="BA148" s="27">
        <f t="shared" si="47"/>
        <v>0</v>
      </c>
      <c r="BB148" s="27">
        <f t="shared" si="34"/>
        <v>0</v>
      </c>
      <c r="BC148" s="27">
        <f t="shared" si="35"/>
        <v>0</v>
      </c>
      <c r="BD148" s="27">
        <f t="shared" si="36"/>
        <v>47619.047619047618</v>
      </c>
      <c r="BE148" s="27">
        <f t="shared" si="37"/>
        <v>12789.682539682437</v>
      </c>
      <c r="BF148" s="27">
        <f t="shared" si="38"/>
        <v>0</v>
      </c>
      <c r="BG148" s="27"/>
      <c r="BH148" s="27"/>
      <c r="BI148" s="65">
        <f>BI147</f>
        <v>1.1000000000000001</v>
      </c>
      <c r="BJ148" s="66">
        <f>BJ147</f>
        <v>0.75</v>
      </c>
      <c r="BK148" s="59">
        <f>BK147</f>
        <v>1.1000000000000001</v>
      </c>
      <c r="BL148" s="66">
        <f>BL147</f>
        <v>1.27</v>
      </c>
      <c r="BM148" s="67">
        <f>BM147</f>
        <v>1.27</v>
      </c>
      <c r="BN148" s="61"/>
      <c r="BO148" s="61" t="str">
        <f t="shared" si="48"/>
        <v xml:space="preserve"> </v>
      </c>
      <c r="BP148" s="62" t="str">
        <f t="shared" si="39"/>
        <v xml:space="preserve"> </v>
      </c>
      <c r="BQ148" s="62" t="e">
        <f t="shared" si="40"/>
        <v>#VALUE!</v>
      </c>
      <c r="BR148" s="63">
        <f t="shared" si="41"/>
        <v>1.1000000000000001</v>
      </c>
      <c r="BS148" s="64">
        <f t="shared" si="49"/>
        <v>1.1000000000000001</v>
      </c>
      <c r="BT148" s="60">
        <f t="shared" si="42"/>
        <v>60408.730158730054</v>
      </c>
      <c r="BU148" s="33"/>
    </row>
    <row r="149" spans="2:73" s="22" customFormat="1" ht="13.5" x14ac:dyDescent="0.15">
      <c r="B149" s="541"/>
      <c r="C149" s="497">
        <v>129</v>
      </c>
      <c r="D149" s="498"/>
      <c r="E149" s="499">
        <f t="shared" si="50"/>
        <v>60365.079365079262</v>
      </c>
      <c r="F149" s="471"/>
      <c r="G149" s="471"/>
      <c r="H149" s="472"/>
      <c r="I149" s="470">
        <f t="shared" si="43"/>
        <v>47619.047619047618</v>
      </c>
      <c r="J149" s="471"/>
      <c r="K149" s="471"/>
      <c r="L149" s="472"/>
      <c r="M149" s="474">
        <f t="shared" si="51"/>
        <v>12746.031746031644</v>
      </c>
      <c r="N149" s="480"/>
      <c r="O149" s="480"/>
      <c r="P149" s="696"/>
      <c r="Q149" s="47">
        <f t="shared" si="44"/>
        <v>13857142.857142743</v>
      </c>
      <c r="R149" s="474"/>
      <c r="S149" s="480"/>
      <c r="T149" s="480"/>
      <c r="U149" s="696"/>
      <c r="V149" s="474"/>
      <c r="W149" s="594"/>
      <c r="X149" s="594"/>
      <c r="Y149" s="595"/>
      <c r="Z149" s="474"/>
      <c r="AA149" s="594"/>
      <c r="AB149" s="594"/>
      <c r="AC149" s="595"/>
      <c r="AD149" s="131">
        <f t="shared" si="54"/>
        <v>0</v>
      </c>
      <c r="AE149" s="477">
        <f t="shared" si="53"/>
        <v>2004619.0476190413</v>
      </c>
      <c r="AF149" s="478"/>
      <c r="AG149" s="478"/>
      <c r="AH149" s="479"/>
      <c r="AI149" s="474">
        <f t="shared" si="45"/>
        <v>13857142.857142743</v>
      </c>
      <c r="AJ149" s="480"/>
      <c r="AK149" s="480"/>
      <c r="AL149" s="480"/>
      <c r="AM149" s="481"/>
      <c r="AN149" s="482">
        <f t="shared" ref="AN149:AN212" si="65">BS149</f>
        <v>1.1000000000000001</v>
      </c>
      <c r="AO149" s="483"/>
      <c r="AP149" s="484"/>
      <c r="AQ149" s="26"/>
      <c r="AR149" s="26"/>
      <c r="AS149" s="26"/>
      <c r="AT149" s="469"/>
      <c r="AU149" s="469"/>
      <c r="AV149" s="469"/>
      <c r="AW149" s="469"/>
      <c r="AX149" s="27"/>
      <c r="AY149" s="27">
        <f t="shared" ref="AY149:AY212" si="66">IF($AK$5=C149,1,0)</f>
        <v>0</v>
      </c>
      <c r="AZ149" s="27">
        <f t="shared" si="46"/>
        <v>0</v>
      </c>
      <c r="BA149" s="27">
        <f t="shared" si="47"/>
        <v>0</v>
      </c>
      <c r="BB149" s="27">
        <f t="shared" ref="BB149:BB212" si="67">AZ149-BA149</f>
        <v>0</v>
      </c>
      <c r="BC149" s="27">
        <f t="shared" ref="BC149:BC212" si="68">IF(BA149&gt;0,BE149,0)</f>
        <v>0</v>
      </c>
      <c r="BD149" s="27">
        <f t="shared" ref="BD149:BD212" si="69">I149</f>
        <v>47619.047619047618</v>
      </c>
      <c r="BE149" s="27">
        <f t="shared" ref="BE149:BE212" si="70">M149</f>
        <v>12746.031746031644</v>
      </c>
      <c r="BF149" s="27">
        <f t="shared" ref="BF149:BF212" si="71">IF(BC149&gt;0,1,0)</f>
        <v>0</v>
      </c>
      <c r="BG149" s="27"/>
      <c r="BH149" s="27"/>
      <c r="BI149" s="65">
        <f>BI147</f>
        <v>1.1000000000000001</v>
      </c>
      <c r="BJ149" s="66">
        <f>BJ147</f>
        <v>0.75</v>
      </c>
      <c r="BK149" s="59">
        <f>BK147</f>
        <v>1.1000000000000001</v>
      </c>
      <c r="BL149" s="66">
        <f>BL147</f>
        <v>1.27</v>
      </c>
      <c r="BM149" s="67">
        <f>BM147</f>
        <v>1.27</v>
      </c>
      <c r="BN149" s="61"/>
      <c r="BO149" s="61" t="str">
        <f t="shared" si="48"/>
        <v xml:space="preserve"> </v>
      </c>
      <c r="BP149" s="62" t="str">
        <f t="shared" ref="BP149:BP212" si="72">IF(BN149=0," ",M149-BO149)</f>
        <v xml:space="preserve"> </v>
      </c>
      <c r="BQ149" s="62" t="e">
        <f t="shared" ref="BQ149:BQ212" si="73">I149+BP149</f>
        <v>#VALUE!</v>
      </c>
      <c r="BR149" s="63">
        <f t="shared" ref="BR149:BR212" si="74">IF($V$1=1,BI149,IF($V$1=2,BJ149,IF($V$1=3,BK149,IF($V$1=4,BL149,IF($V$1=5,BM149)))))</f>
        <v>1.1000000000000001</v>
      </c>
      <c r="BS149" s="64">
        <f t="shared" si="49"/>
        <v>1.1000000000000001</v>
      </c>
      <c r="BT149" s="60">
        <f t="shared" ref="BT149:BT212" si="75">IF(E149=0,NA(),E149)</f>
        <v>60365.079365079262</v>
      </c>
      <c r="BU149" s="33"/>
    </row>
    <row r="150" spans="2:73" s="22" customFormat="1" ht="13.5" x14ac:dyDescent="0.15">
      <c r="B150" s="541"/>
      <c r="C150" s="497">
        <v>130</v>
      </c>
      <c r="D150" s="498"/>
      <c r="E150" s="499">
        <f t="shared" si="50"/>
        <v>60321.428571428471</v>
      </c>
      <c r="F150" s="471"/>
      <c r="G150" s="471"/>
      <c r="H150" s="472"/>
      <c r="I150" s="470">
        <f t="shared" ref="I150:I213" si="76">IF(C150&gt;$I$5*12,0,$I$7/($I$5*12))</f>
        <v>47619.047619047618</v>
      </c>
      <c r="J150" s="471"/>
      <c r="K150" s="471"/>
      <c r="L150" s="472"/>
      <c r="M150" s="474">
        <f t="shared" si="51"/>
        <v>12702.38095238085</v>
      </c>
      <c r="N150" s="480"/>
      <c r="O150" s="480"/>
      <c r="P150" s="696"/>
      <c r="Q150" s="47">
        <f t="shared" ref="Q150:Q213" si="77">IF((Q149-I150)&lt;0,0,Q149-I150-AT150)</f>
        <v>13809523.809523694</v>
      </c>
      <c r="R150" s="474"/>
      <c r="S150" s="480"/>
      <c r="T150" s="480"/>
      <c r="U150" s="696"/>
      <c r="V150" s="474"/>
      <c r="W150" s="594"/>
      <c r="X150" s="594"/>
      <c r="Y150" s="595"/>
      <c r="Z150" s="474"/>
      <c r="AA150" s="594"/>
      <c r="AB150" s="594"/>
      <c r="AC150" s="595"/>
      <c r="AD150" s="131">
        <f t="shared" si="54"/>
        <v>0</v>
      </c>
      <c r="AE150" s="477">
        <f t="shared" si="53"/>
        <v>2017321.4285714221</v>
      </c>
      <c r="AF150" s="478"/>
      <c r="AG150" s="478"/>
      <c r="AH150" s="479"/>
      <c r="AI150" s="474">
        <f t="shared" ref="AI150:AI213" si="78">Q150+AD150</f>
        <v>13809523.809523694</v>
      </c>
      <c r="AJ150" s="480"/>
      <c r="AK150" s="480"/>
      <c r="AL150" s="480"/>
      <c r="AM150" s="481"/>
      <c r="AN150" s="482">
        <f t="shared" si="65"/>
        <v>1.1000000000000001</v>
      </c>
      <c r="AO150" s="483"/>
      <c r="AP150" s="484"/>
      <c r="AQ150" s="26"/>
      <c r="AR150" s="26"/>
      <c r="AS150" s="26"/>
      <c r="AT150" s="469"/>
      <c r="AU150" s="469"/>
      <c r="AV150" s="469"/>
      <c r="AW150" s="469"/>
      <c r="AX150" s="27"/>
      <c r="AY150" s="27">
        <f t="shared" si="66"/>
        <v>0</v>
      </c>
      <c r="AZ150" s="27">
        <f t="shared" ref="AZ150:AZ213" si="79">IF(AY149=1,$AK$4,IF(AZ149&gt;0,BB149,0))</f>
        <v>0</v>
      </c>
      <c r="BA150" s="27">
        <f t="shared" ref="BA150:BA213" si="80">IF(AY149=1,BD150,IF(AZ150&gt;0,BD150,0))</f>
        <v>0</v>
      </c>
      <c r="BB150" s="27">
        <f t="shared" si="67"/>
        <v>0</v>
      </c>
      <c r="BC150" s="27">
        <f t="shared" si="68"/>
        <v>0</v>
      </c>
      <c r="BD150" s="27">
        <f t="shared" si="69"/>
        <v>47619.047619047618</v>
      </c>
      <c r="BE150" s="27">
        <f t="shared" si="70"/>
        <v>12702.38095238085</v>
      </c>
      <c r="BF150" s="27">
        <f t="shared" si="71"/>
        <v>0</v>
      </c>
      <c r="BG150" s="27"/>
      <c r="BH150" s="27"/>
      <c r="BI150" s="65">
        <f>BI147</f>
        <v>1.1000000000000001</v>
      </c>
      <c r="BJ150" s="66">
        <f>BJ147</f>
        <v>0.75</v>
      </c>
      <c r="BK150" s="59">
        <f>BK147</f>
        <v>1.1000000000000001</v>
      </c>
      <c r="BL150" s="66">
        <f>BL147</f>
        <v>1.27</v>
      </c>
      <c r="BM150" s="67">
        <f>BM147</f>
        <v>1.27</v>
      </c>
      <c r="BN150" s="61"/>
      <c r="BO150" s="61" t="str">
        <f t="shared" ref="BO150:BO213" si="81">IF(BN150=0," ",M150-(AI149-BN150)*AN150/100/12)</f>
        <v xml:space="preserve"> </v>
      </c>
      <c r="BP150" s="62" t="str">
        <f t="shared" si="72"/>
        <v xml:space="preserve"> </v>
      </c>
      <c r="BQ150" s="62" t="e">
        <f t="shared" si="73"/>
        <v>#VALUE!</v>
      </c>
      <c r="BR150" s="63">
        <f t="shared" si="74"/>
        <v>1.1000000000000001</v>
      </c>
      <c r="BS150" s="64">
        <f t="shared" ref="BS150:BS213" si="82">IF(AI149=0,NA(),BR150)</f>
        <v>1.1000000000000001</v>
      </c>
      <c r="BT150" s="60">
        <f t="shared" si="75"/>
        <v>60321.428571428471</v>
      </c>
      <c r="BU150" s="33"/>
    </row>
    <row r="151" spans="2:73" s="22" customFormat="1" ht="13.5" x14ac:dyDescent="0.15">
      <c r="B151" s="541"/>
      <c r="C151" s="497">
        <v>131</v>
      </c>
      <c r="D151" s="498"/>
      <c r="E151" s="499">
        <f t="shared" ref="E151:E214" si="83">I151+M151</f>
        <v>60277.777777777672</v>
      </c>
      <c r="F151" s="471"/>
      <c r="G151" s="471"/>
      <c r="H151" s="472"/>
      <c r="I151" s="470">
        <f t="shared" si="76"/>
        <v>47619.047619047618</v>
      </c>
      <c r="J151" s="471"/>
      <c r="K151" s="471"/>
      <c r="L151" s="472"/>
      <c r="M151" s="474">
        <f t="shared" ref="M151:M214" si="84">(Q150*AN151/100)/12</f>
        <v>12658.730158730054</v>
      </c>
      <c r="N151" s="480"/>
      <c r="O151" s="480"/>
      <c r="P151" s="696"/>
      <c r="Q151" s="47">
        <f t="shared" si="77"/>
        <v>13761904.761904646</v>
      </c>
      <c r="R151" s="474"/>
      <c r="S151" s="480"/>
      <c r="T151" s="480"/>
      <c r="U151" s="696"/>
      <c r="V151" s="474"/>
      <c r="W151" s="594"/>
      <c r="X151" s="594"/>
      <c r="Y151" s="595"/>
      <c r="Z151" s="474"/>
      <c r="AA151" s="594"/>
      <c r="AB151" s="594"/>
      <c r="AC151" s="595"/>
      <c r="AD151" s="131">
        <f t="shared" si="54"/>
        <v>0</v>
      </c>
      <c r="AE151" s="477">
        <f t="shared" si="53"/>
        <v>2029980.1587301521</v>
      </c>
      <c r="AF151" s="478"/>
      <c r="AG151" s="478"/>
      <c r="AH151" s="479"/>
      <c r="AI151" s="474">
        <f t="shared" si="78"/>
        <v>13761904.761904646</v>
      </c>
      <c r="AJ151" s="480"/>
      <c r="AK151" s="480"/>
      <c r="AL151" s="480"/>
      <c r="AM151" s="481"/>
      <c r="AN151" s="482">
        <f t="shared" si="65"/>
        <v>1.1000000000000001</v>
      </c>
      <c r="AO151" s="483"/>
      <c r="AP151" s="484"/>
      <c r="AQ151" s="26"/>
      <c r="AR151" s="26"/>
      <c r="AS151" s="26"/>
      <c r="AT151" s="469"/>
      <c r="AU151" s="469"/>
      <c r="AV151" s="469"/>
      <c r="AW151" s="469"/>
      <c r="AX151" s="27"/>
      <c r="AY151" s="27">
        <f t="shared" si="66"/>
        <v>0</v>
      </c>
      <c r="AZ151" s="27">
        <f t="shared" si="79"/>
        <v>0</v>
      </c>
      <c r="BA151" s="27">
        <f t="shared" si="80"/>
        <v>0</v>
      </c>
      <c r="BB151" s="27">
        <f t="shared" si="67"/>
        <v>0</v>
      </c>
      <c r="BC151" s="27">
        <f t="shared" si="68"/>
        <v>0</v>
      </c>
      <c r="BD151" s="27">
        <f t="shared" si="69"/>
        <v>47619.047619047618</v>
      </c>
      <c r="BE151" s="27">
        <f t="shared" si="70"/>
        <v>12658.730158730054</v>
      </c>
      <c r="BF151" s="27">
        <f t="shared" si="71"/>
        <v>0</v>
      </c>
      <c r="BG151" s="27"/>
      <c r="BH151" s="27"/>
      <c r="BI151" s="65">
        <f>BI147</f>
        <v>1.1000000000000001</v>
      </c>
      <c r="BJ151" s="66">
        <f>BJ147</f>
        <v>0.75</v>
      </c>
      <c r="BK151" s="59">
        <f>BK147</f>
        <v>1.1000000000000001</v>
      </c>
      <c r="BL151" s="66">
        <f>BL147</f>
        <v>1.27</v>
      </c>
      <c r="BM151" s="67">
        <f>BM147</f>
        <v>1.27</v>
      </c>
      <c r="BN151" s="61"/>
      <c r="BO151" s="61" t="str">
        <f t="shared" si="81"/>
        <v xml:space="preserve"> </v>
      </c>
      <c r="BP151" s="62" t="str">
        <f t="shared" si="72"/>
        <v xml:space="preserve"> </v>
      </c>
      <c r="BQ151" s="62" t="e">
        <f t="shared" si="73"/>
        <v>#VALUE!</v>
      </c>
      <c r="BR151" s="63">
        <f t="shared" si="74"/>
        <v>1.1000000000000001</v>
      </c>
      <c r="BS151" s="64">
        <f t="shared" si="82"/>
        <v>1.1000000000000001</v>
      </c>
      <c r="BT151" s="60">
        <f t="shared" si="75"/>
        <v>60277.777777777672</v>
      </c>
      <c r="BU151" s="33"/>
    </row>
    <row r="152" spans="2:73" s="22" customFormat="1" ht="13.5" x14ac:dyDescent="0.15">
      <c r="B152" s="593"/>
      <c r="C152" s="587">
        <v>132</v>
      </c>
      <c r="D152" s="588"/>
      <c r="E152" s="589">
        <f t="shared" si="83"/>
        <v>60234.12698412688</v>
      </c>
      <c r="F152" s="590"/>
      <c r="G152" s="590"/>
      <c r="H152" s="591"/>
      <c r="I152" s="578">
        <f t="shared" si="76"/>
        <v>47619.047619047618</v>
      </c>
      <c r="J152" s="590"/>
      <c r="K152" s="590"/>
      <c r="L152" s="591"/>
      <c r="M152" s="604">
        <f t="shared" si="84"/>
        <v>12615.07936507926</v>
      </c>
      <c r="N152" s="610"/>
      <c r="O152" s="610"/>
      <c r="P152" s="618"/>
      <c r="Q152" s="47">
        <f t="shared" si="77"/>
        <v>13714285.714285597</v>
      </c>
      <c r="R152" s="578">
        <f>V152+Z152</f>
        <v>0</v>
      </c>
      <c r="S152" s="590"/>
      <c r="T152" s="590"/>
      <c r="U152" s="591"/>
      <c r="V152" s="578">
        <f>IF(22&gt;$I$5*2,0,$I$6/$I$5/2)</f>
        <v>0</v>
      </c>
      <c r="W152" s="579"/>
      <c r="X152" s="579"/>
      <c r="Y152" s="580"/>
      <c r="Z152" s="578">
        <f>IF(AD146&gt;0,AD146*AN152/100/2,0)</f>
        <v>0</v>
      </c>
      <c r="AA152" s="579"/>
      <c r="AB152" s="579"/>
      <c r="AC152" s="580"/>
      <c r="AD152" s="139">
        <f t="shared" si="54"/>
        <v>0</v>
      </c>
      <c r="AE152" s="581">
        <f t="shared" si="53"/>
        <v>2042595.2380952314</v>
      </c>
      <c r="AF152" s="582"/>
      <c r="AG152" s="582"/>
      <c r="AH152" s="583"/>
      <c r="AI152" s="474">
        <f t="shared" si="78"/>
        <v>13714285.714285597</v>
      </c>
      <c r="AJ152" s="480"/>
      <c r="AK152" s="480"/>
      <c r="AL152" s="480"/>
      <c r="AM152" s="481"/>
      <c r="AN152" s="584">
        <f t="shared" si="65"/>
        <v>1.1000000000000001</v>
      </c>
      <c r="AO152" s="585"/>
      <c r="AP152" s="586"/>
      <c r="AQ152" s="25"/>
      <c r="AR152" s="25"/>
      <c r="AS152" s="25"/>
      <c r="AT152" s="469"/>
      <c r="AU152" s="469"/>
      <c r="AV152" s="469"/>
      <c r="AW152" s="469"/>
      <c r="AX152" s="27"/>
      <c r="AY152" s="27">
        <f t="shared" si="66"/>
        <v>0</v>
      </c>
      <c r="AZ152" s="27">
        <f t="shared" si="79"/>
        <v>0</v>
      </c>
      <c r="BA152" s="27">
        <f t="shared" si="80"/>
        <v>0</v>
      </c>
      <c r="BB152" s="27">
        <f t="shared" si="67"/>
        <v>0</v>
      </c>
      <c r="BC152" s="27">
        <f t="shared" si="68"/>
        <v>0</v>
      </c>
      <c r="BD152" s="27">
        <f t="shared" si="69"/>
        <v>47619.047619047618</v>
      </c>
      <c r="BE152" s="27">
        <f t="shared" si="70"/>
        <v>12615.07936507926</v>
      </c>
      <c r="BF152" s="27">
        <f t="shared" si="71"/>
        <v>0</v>
      </c>
      <c r="BG152" s="27"/>
      <c r="BH152" s="27"/>
      <c r="BI152" s="65">
        <f>BI147</f>
        <v>1.1000000000000001</v>
      </c>
      <c r="BJ152" s="66">
        <f>BJ147</f>
        <v>0.75</v>
      </c>
      <c r="BK152" s="59">
        <f>BK147</f>
        <v>1.1000000000000001</v>
      </c>
      <c r="BL152" s="66">
        <f>BL147</f>
        <v>1.27</v>
      </c>
      <c r="BM152" s="67">
        <f>BM147</f>
        <v>1.27</v>
      </c>
      <c r="BN152" s="61"/>
      <c r="BO152" s="61" t="str">
        <f t="shared" si="81"/>
        <v xml:space="preserve"> </v>
      </c>
      <c r="BP152" s="62" t="str">
        <f t="shared" si="72"/>
        <v xml:space="preserve"> </v>
      </c>
      <c r="BQ152" s="62" t="e">
        <f t="shared" si="73"/>
        <v>#VALUE!</v>
      </c>
      <c r="BR152" s="63">
        <f t="shared" si="74"/>
        <v>1.1000000000000001</v>
      </c>
      <c r="BS152" s="64">
        <f t="shared" si="82"/>
        <v>1.1000000000000001</v>
      </c>
      <c r="BT152" s="60">
        <f t="shared" si="75"/>
        <v>60234.12698412688</v>
      </c>
      <c r="BU152" s="33"/>
    </row>
    <row r="153" spans="2:73" s="22" customFormat="1" ht="13.5" x14ac:dyDescent="0.15">
      <c r="B153" s="562">
        <v>12</v>
      </c>
      <c r="C153" s="565">
        <v>133</v>
      </c>
      <c r="D153" s="566"/>
      <c r="E153" s="609">
        <f t="shared" si="83"/>
        <v>60190.476190476082</v>
      </c>
      <c r="F153" s="569"/>
      <c r="G153" s="569"/>
      <c r="H153" s="570"/>
      <c r="I153" s="568">
        <f t="shared" si="76"/>
        <v>47619.047619047618</v>
      </c>
      <c r="J153" s="569"/>
      <c r="K153" s="569"/>
      <c r="L153" s="570"/>
      <c r="M153" s="568">
        <f t="shared" si="84"/>
        <v>12571.428571428465</v>
      </c>
      <c r="N153" s="569"/>
      <c r="O153" s="569"/>
      <c r="P153" s="570"/>
      <c r="Q153" s="30">
        <f t="shared" si="77"/>
        <v>13666666.666666549</v>
      </c>
      <c r="R153" s="568"/>
      <c r="S153" s="569"/>
      <c r="T153" s="569"/>
      <c r="U153" s="570"/>
      <c r="V153" s="568"/>
      <c r="W153" s="572"/>
      <c r="X153" s="572"/>
      <c r="Y153" s="573"/>
      <c r="Z153" s="568"/>
      <c r="AA153" s="572"/>
      <c r="AB153" s="572"/>
      <c r="AC153" s="573"/>
      <c r="AD153" s="138">
        <f t="shared" si="54"/>
        <v>0</v>
      </c>
      <c r="AE153" s="568">
        <f t="shared" si="53"/>
        <v>2055166.6666666598</v>
      </c>
      <c r="AF153" s="569"/>
      <c r="AG153" s="569"/>
      <c r="AH153" s="570"/>
      <c r="AI153" s="568">
        <f t="shared" si="78"/>
        <v>13666666.666666549</v>
      </c>
      <c r="AJ153" s="569"/>
      <c r="AK153" s="569"/>
      <c r="AL153" s="569"/>
      <c r="AM153" s="574"/>
      <c r="AN153" s="575">
        <f t="shared" si="65"/>
        <v>1.1000000000000001</v>
      </c>
      <c r="AO153" s="576"/>
      <c r="AP153" s="577"/>
      <c r="AQ153" s="51"/>
      <c r="AR153" s="51"/>
      <c r="AS153" s="51"/>
      <c r="AT153" s="469"/>
      <c r="AU153" s="469"/>
      <c r="AV153" s="469"/>
      <c r="AW153" s="469"/>
      <c r="AX153" s="27"/>
      <c r="AY153" s="27">
        <f t="shared" si="66"/>
        <v>0</v>
      </c>
      <c r="AZ153" s="27">
        <f t="shared" si="79"/>
        <v>0</v>
      </c>
      <c r="BA153" s="27">
        <f t="shared" si="80"/>
        <v>0</v>
      </c>
      <c r="BB153" s="27">
        <f t="shared" si="67"/>
        <v>0</v>
      </c>
      <c r="BC153" s="27">
        <f t="shared" si="68"/>
        <v>0</v>
      </c>
      <c r="BD153" s="27">
        <f t="shared" si="69"/>
        <v>47619.047619047618</v>
      </c>
      <c r="BE153" s="27">
        <f t="shared" si="70"/>
        <v>12571.428571428465</v>
      </c>
      <c r="BF153" s="27">
        <f t="shared" si="71"/>
        <v>0</v>
      </c>
      <c r="BG153" s="27"/>
      <c r="BH153" s="27"/>
      <c r="BI153" s="72">
        <f>BI147</f>
        <v>1.1000000000000001</v>
      </c>
      <c r="BJ153" s="72">
        <f t="shared" ref="BJ153:BL153" si="85">BJ147</f>
        <v>0.75</v>
      </c>
      <c r="BK153" s="72">
        <f t="shared" si="85"/>
        <v>1.1000000000000001</v>
      </c>
      <c r="BL153" s="72">
        <f t="shared" si="85"/>
        <v>1.27</v>
      </c>
      <c r="BM153" s="73">
        <f>BM147</f>
        <v>1.27</v>
      </c>
      <c r="BN153" s="61"/>
      <c r="BO153" s="61" t="str">
        <f t="shared" si="81"/>
        <v xml:space="preserve"> </v>
      </c>
      <c r="BP153" s="62" t="str">
        <f t="shared" si="72"/>
        <v xml:space="preserve"> </v>
      </c>
      <c r="BQ153" s="62" t="e">
        <f t="shared" si="73"/>
        <v>#VALUE!</v>
      </c>
      <c r="BR153" s="63">
        <f t="shared" si="74"/>
        <v>1.1000000000000001</v>
      </c>
      <c r="BS153" s="64">
        <f t="shared" si="82"/>
        <v>1.1000000000000001</v>
      </c>
      <c r="BT153" s="60">
        <f t="shared" si="75"/>
        <v>60190.476190476082</v>
      </c>
      <c r="BU153" s="33"/>
    </row>
    <row r="154" spans="2:73" s="22" customFormat="1" ht="13.5" x14ac:dyDescent="0.15">
      <c r="B154" s="563"/>
      <c r="C154" s="535">
        <v>134</v>
      </c>
      <c r="D154" s="536"/>
      <c r="E154" s="537">
        <f t="shared" si="83"/>
        <v>60146.82539682529</v>
      </c>
      <c r="F154" s="486"/>
      <c r="G154" s="486"/>
      <c r="H154" s="538"/>
      <c r="I154" s="485">
        <f t="shared" si="76"/>
        <v>47619.047619047618</v>
      </c>
      <c r="J154" s="486"/>
      <c r="K154" s="486"/>
      <c r="L154" s="538"/>
      <c r="M154" s="485">
        <f t="shared" si="84"/>
        <v>12527.777777777672</v>
      </c>
      <c r="N154" s="486"/>
      <c r="O154" s="486"/>
      <c r="P154" s="538"/>
      <c r="Q154" s="136">
        <f t="shared" si="77"/>
        <v>13619047.6190475</v>
      </c>
      <c r="R154" s="485"/>
      <c r="S154" s="486"/>
      <c r="T154" s="486"/>
      <c r="U154" s="538"/>
      <c r="V154" s="485"/>
      <c r="W154" s="530"/>
      <c r="X154" s="530"/>
      <c r="Y154" s="531"/>
      <c r="Z154" s="485"/>
      <c r="AA154" s="530"/>
      <c r="AB154" s="530"/>
      <c r="AC154" s="531"/>
      <c r="AD154" s="135">
        <f t="shared" si="54"/>
        <v>0</v>
      </c>
      <c r="AE154" s="532">
        <f t="shared" ref="AE154:AE217" si="86">IF(M154&lt;=0,0,AE153+M154+Z154)</f>
        <v>2067694.4444444375</v>
      </c>
      <c r="AF154" s="533"/>
      <c r="AG154" s="533"/>
      <c r="AH154" s="534"/>
      <c r="AI154" s="485">
        <f t="shared" si="78"/>
        <v>13619047.6190475</v>
      </c>
      <c r="AJ154" s="486"/>
      <c r="AK154" s="486"/>
      <c r="AL154" s="486"/>
      <c r="AM154" s="487"/>
      <c r="AN154" s="527">
        <f t="shared" si="65"/>
        <v>1.1000000000000001</v>
      </c>
      <c r="AO154" s="528"/>
      <c r="AP154" s="529"/>
      <c r="AQ154" s="26"/>
      <c r="AR154" s="26"/>
      <c r="AS154" s="26"/>
      <c r="AT154" s="469"/>
      <c r="AU154" s="469"/>
      <c r="AV154" s="469"/>
      <c r="AW154" s="469"/>
      <c r="AX154" s="27"/>
      <c r="AY154" s="27">
        <f t="shared" si="66"/>
        <v>0</v>
      </c>
      <c r="AZ154" s="27">
        <f t="shared" si="79"/>
        <v>0</v>
      </c>
      <c r="BA154" s="27">
        <f t="shared" si="80"/>
        <v>0</v>
      </c>
      <c r="BB154" s="27">
        <f t="shared" si="67"/>
        <v>0</v>
      </c>
      <c r="BC154" s="27">
        <f t="shared" si="68"/>
        <v>0</v>
      </c>
      <c r="BD154" s="27">
        <f t="shared" si="69"/>
        <v>47619.047619047618</v>
      </c>
      <c r="BE154" s="27">
        <f t="shared" si="70"/>
        <v>12527.777777777672</v>
      </c>
      <c r="BF154" s="27">
        <f t="shared" si="71"/>
        <v>0</v>
      </c>
      <c r="BG154" s="27"/>
      <c r="BH154" s="27"/>
      <c r="BI154" s="65">
        <f>BI153</f>
        <v>1.1000000000000001</v>
      </c>
      <c r="BJ154" s="66">
        <f>BJ153</f>
        <v>0.75</v>
      </c>
      <c r="BK154" s="59">
        <f>BK153</f>
        <v>1.1000000000000001</v>
      </c>
      <c r="BL154" s="66">
        <f>BL153</f>
        <v>1.27</v>
      </c>
      <c r="BM154" s="67">
        <f>BM153</f>
        <v>1.27</v>
      </c>
      <c r="BN154" s="61"/>
      <c r="BO154" s="61" t="str">
        <f t="shared" si="81"/>
        <v xml:space="preserve"> </v>
      </c>
      <c r="BP154" s="62" t="str">
        <f t="shared" si="72"/>
        <v xml:space="preserve"> </v>
      </c>
      <c r="BQ154" s="62" t="e">
        <f t="shared" si="73"/>
        <v>#VALUE!</v>
      </c>
      <c r="BR154" s="63">
        <f t="shared" si="74"/>
        <v>1.1000000000000001</v>
      </c>
      <c r="BS154" s="64">
        <f t="shared" si="82"/>
        <v>1.1000000000000001</v>
      </c>
      <c r="BT154" s="60">
        <f t="shared" si="75"/>
        <v>60146.82539682529</v>
      </c>
      <c r="BU154" s="33"/>
    </row>
    <row r="155" spans="2:73" s="22" customFormat="1" ht="13.5" x14ac:dyDescent="0.15">
      <c r="B155" s="563"/>
      <c r="C155" s="535">
        <v>135</v>
      </c>
      <c r="D155" s="536"/>
      <c r="E155" s="537">
        <f t="shared" si="83"/>
        <v>60103.174603174491</v>
      </c>
      <c r="F155" s="486"/>
      <c r="G155" s="486"/>
      <c r="H155" s="538"/>
      <c r="I155" s="485">
        <f t="shared" si="76"/>
        <v>47619.047619047618</v>
      </c>
      <c r="J155" s="486"/>
      <c r="K155" s="486"/>
      <c r="L155" s="538"/>
      <c r="M155" s="485">
        <f t="shared" si="84"/>
        <v>12484.126984126875</v>
      </c>
      <c r="N155" s="486"/>
      <c r="O155" s="486"/>
      <c r="P155" s="538"/>
      <c r="Q155" s="136">
        <f t="shared" si="77"/>
        <v>13571428.571428452</v>
      </c>
      <c r="R155" s="485"/>
      <c r="S155" s="486"/>
      <c r="T155" s="486"/>
      <c r="U155" s="538"/>
      <c r="V155" s="485"/>
      <c r="W155" s="530"/>
      <c r="X155" s="530"/>
      <c r="Y155" s="531"/>
      <c r="Z155" s="485"/>
      <c r="AA155" s="530"/>
      <c r="AB155" s="530"/>
      <c r="AC155" s="531"/>
      <c r="AD155" s="135">
        <f t="shared" ref="AD155:AD218" si="87">AD154-V155-BG155</f>
        <v>0</v>
      </c>
      <c r="AE155" s="532">
        <f t="shared" si="86"/>
        <v>2080178.5714285644</v>
      </c>
      <c r="AF155" s="533"/>
      <c r="AG155" s="533"/>
      <c r="AH155" s="534"/>
      <c r="AI155" s="485">
        <f t="shared" si="78"/>
        <v>13571428.571428452</v>
      </c>
      <c r="AJ155" s="486"/>
      <c r="AK155" s="486"/>
      <c r="AL155" s="486"/>
      <c r="AM155" s="487"/>
      <c r="AN155" s="527">
        <f t="shared" si="65"/>
        <v>1.1000000000000001</v>
      </c>
      <c r="AO155" s="528"/>
      <c r="AP155" s="529"/>
      <c r="AQ155" s="26"/>
      <c r="AR155" s="26"/>
      <c r="AS155" s="26"/>
      <c r="AT155" s="469"/>
      <c r="AU155" s="469"/>
      <c r="AV155" s="469"/>
      <c r="AW155" s="469"/>
      <c r="AX155" s="27"/>
      <c r="AY155" s="27">
        <f t="shared" si="66"/>
        <v>0</v>
      </c>
      <c r="AZ155" s="27">
        <f t="shared" si="79"/>
        <v>0</v>
      </c>
      <c r="BA155" s="27">
        <f t="shared" si="80"/>
        <v>0</v>
      </c>
      <c r="BB155" s="27">
        <f t="shared" si="67"/>
        <v>0</v>
      </c>
      <c r="BC155" s="27">
        <f t="shared" si="68"/>
        <v>0</v>
      </c>
      <c r="BD155" s="27">
        <f t="shared" si="69"/>
        <v>47619.047619047618</v>
      </c>
      <c r="BE155" s="27">
        <f t="shared" si="70"/>
        <v>12484.126984126875</v>
      </c>
      <c r="BF155" s="27">
        <f t="shared" si="71"/>
        <v>0</v>
      </c>
      <c r="BG155" s="27"/>
      <c r="BH155" s="27"/>
      <c r="BI155" s="65">
        <f>BI153</f>
        <v>1.1000000000000001</v>
      </c>
      <c r="BJ155" s="66">
        <f>BJ153</f>
        <v>0.75</v>
      </c>
      <c r="BK155" s="59">
        <f>BK153</f>
        <v>1.1000000000000001</v>
      </c>
      <c r="BL155" s="66">
        <f>BL153</f>
        <v>1.27</v>
      </c>
      <c r="BM155" s="67">
        <f>BM153</f>
        <v>1.27</v>
      </c>
      <c r="BN155" s="61"/>
      <c r="BO155" s="61" t="str">
        <f t="shared" si="81"/>
        <v xml:space="preserve"> </v>
      </c>
      <c r="BP155" s="62" t="str">
        <f t="shared" si="72"/>
        <v xml:space="preserve"> </v>
      </c>
      <c r="BQ155" s="62" t="e">
        <f t="shared" si="73"/>
        <v>#VALUE!</v>
      </c>
      <c r="BR155" s="63">
        <f t="shared" si="74"/>
        <v>1.1000000000000001</v>
      </c>
      <c r="BS155" s="64">
        <f t="shared" si="82"/>
        <v>1.1000000000000001</v>
      </c>
      <c r="BT155" s="60">
        <f t="shared" si="75"/>
        <v>60103.174603174491</v>
      </c>
      <c r="BU155" s="33"/>
    </row>
    <row r="156" spans="2:73" s="22" customFormat="1" ht="13.5" x14ac:dyDescent="0.15">
      <c r="B156" s="563"/>
      <c r="C156" s="535">
        <v>136</v>
      </c>
      <c r="D156" s="536"/>
      <c r="E156" s="537">
        <f t="shared" si="83"/>
        <v>60059.5238095237</v>
      </c>
      <c r="F156" s="486"/>
      <c r="G156" s="486"/>
      <c r="H156" s="538"/>
      <c r="I156" s="485">
        <f t="shared" si="76"/>
        <v>47619.047619047618</v>
      </c>
      <c r="J156" s="486"/>
      <c r="K156" s="486"/>
      <c r="L156" s="538"/>
      <c r="M156" s="485">
        <f t="shared" si="84"/>
        <v>12440.476190476082</v>
      </c>
      <c r="N156" s="486"/>
      <c r="O156" s="486"/>
      <c r="P156" s="538"/>
      <c r="Q156" s="136">
        <f t="shared" si="77"/>
        <v>13523809.523809403</v>
      </c>
      <c r="R156" s="485"/>
      <c r="S156" s="486"/>
      <c r="T156" s="486"/>
      <c r="U156" s="538"/>
      <c r="V156" s="485"/>
      <c r="W156" s="530"/>
      <c r="X156" s="530"/>
      <c r="Y156" s="531"/>
      <c r="Z156" s="485"/>
      <c r="AA156" s="530"/>
      <c r="AB156" s="530"/>
      <c r="AC156" s="531"/>
      <c r="AD156" s="135">
        <f t="shared" si="87"/>
        <v>0</v>
      </c>
      <c r="AE156" s="532">
        <f t="shared" si="86"/>
        <v>2092619.0476190404</v>
      </c>
      <c r="AF156" s="533"/>
      <c r="AG156" s="533"/>
      <c r="AH156" s="534"/>
      <c r="AI156" s="485">
        <f t="shared" si="78"/>
        <v>13523809.523809403</v>
      </c>
      <c r="AJ156" s="486"/>
      <c r="AK156" s="486"/>
      <c r="AL156" s="486"/>
      <c r="AM156" s="487"/>
      <c r="AN156" s="527">
        <f t="shared" si="65"/>
        <v>1.1000000000000001</v>
      </c>
      <c r="AO156" s="528"/>
      <c r="AP156" s="529"/>
      <c r="AQ156" s="26"/>
      <c r="AR156" s="26"/>
      <c r="AS156" s="26"/>
      <c r="AT156" s="469"/>
      <c r="AU156" s="469"/>
      <c r="AV156" s="469"/>
      <c r="AW156" s="469"/>
      <c r="AX156" s="27"/>
      <c r="AY156" s="27">
        <f t="shared" si="66"/>
        <v>0</v>
      </c>
      <c r="AZ156" s="27">
        <f t="shared" si="79"/>
        <v>0</v>
      </c>
      <c r="BA156" s="27">
        <f t="shared" si="80"/>
        <v>0</v>
      </c>
      <c r="BB156" s="27">
        <f t="shared" si="67"/>
        <v>0</v>
      </c>
      <c r="BC156" s="27">
        <f t="shared" si="68"/>
        <v>0</v>
      </c>
      <c r="BD156" s="27">
        <f t="shared" si="69"/>
        <v>47619.047619047618</v>
      </c>
      <c r="BE156" s="27">
        <f t="shared" si="70"/>
        <v>12440.476190476082</v>
      </c>
      <c r="BF156" s="27">
        <f t="shared" si="71"/>
        <v>0</v>
      </c>
      <c r="BG156" s="27"/>
      <c r="BH156" s="27"/>
      <c r="BI156" s="65">
        <f>BI153</f>
        <v>1.1000000000000001</v>
      </c>
      <c r="BJ156" s="66">
        <f>BJ153</f>
        <v>0.75</v>
      </c>
      <c r="BK156" s="59">
        <f>BK153</f>
        <v>1.1000000000000001</v>
      </c>
      <c r="BL156" s="66">
        <f>BL153</f>
        <v>1.27</v>
      </c>
      <c r="BM156" s="67">
        <f>BM153</f>
        <v>1.27</v>
      </c>
      <c r="BN156" s="61"/>
      <c r="BO156" s="61" t="str">
        <f t="shared" si="81"/>
        <v xml:space="preserve"> </v>
      </c>
      <c r="BP156" s="62" t="str">
        <f t="shared" si="72"/>
        <v xml:space="preserve"> </v>
      </c>
      <c r="BQ156" s="62" t="e">
        <f t="shared" si="73"/>
        <v>#VALUE!</v>
      </c>
      <c r="BR156" s="63">
        <f t="shared" si="74"/>
        <v>1.1000000000000001</v>
      </c>
      <c r="BS156" s="64">
        <f t="shared" si="82"/>
        <v>1.1000000000000001</v>
      </c>
      <c r="BT156" s="60">
        <f t="shared" si="75"/>
        <v>60059.5238095237</v>
      </c>
      <c r="BU156" s="33"/>
    </row>
    <row r="157" spans="2:73" s="22" customFormat="1" ht="13.5" x14ac:dyDescent="0.15">
      <c r="B157" s="563"/>
      <c r="C157" s="535">
        <v>137</v>
      </c>
      <c r="D157" s="536"/>
      <c r="E157" s="537">
        <f t="shared" si="83"/>
        <v>60015.873015872909</v>
      </c>
      <c r="F157" s="486"/>
      <c r="G157" s="486"/>
      <c r="H157" s="538"/>
      <c r="I157" s="485">
        <f t="shared" si="76"/>
        <v>47619.047619047618</v>
      </c>
      <c r="J157" s="486"/>
      <c r="K157" s="486"/>
      <c r="L157" s="538"/>
      <c r="M157" s="485">
        <f t="shared" si="84"/>
        <v>12396.825396825288</v>
      </c>
      <c r="N157" s="486"/>
      <c r="O157" s="486"/>
      <c r="P157" s="538"/>
      <c r="Q157" s="136">
        <f t="shared" si="77"/>
        <v>13476190.476190355</v>
      </c>
      <c r="R157" s="485"/>
      <c r="S157" s="486"/>
      <c r="T157" s="486"/>
      <c r="U157" s="538"/>
      <c r="V157" s="485"/>
      <c r="W157" s="530"/>
      <c r="X157" s="530"/>
      <c r="Y157" s="531"/>
      <c r="Z157" s="485"/>
      <c r="AA157" s="530"/>
      <c r="AB157" s="530"/>
      <c r="AC157" s="531"/>
      <c r="AD157" s="135">
        <f t="shared" si="87"/>
        <v>0</v>
      </c>
      <c r="AE157" s="532">
        <f t="shared" si="86"/>
        <v>2105015.8730158657</v>
      </c>
      <c r="AF157" s="533"/>
      <c r="AG157" s="533"/>
      <c r="AH157" s="534"/>
      <c r="AI157" s="485">
        <f t="shared" si="78"/>
        <v>13476190.476190355</v>
      </c>
      <c r="AJ157" s="486"/>
      <c r="AK157" s="486"/>
      <c r="AL157" s="486"/>
      <c r="AM157" s="487"/>
      <c r="AN157" s="527">
        <f t="shared" si="65"/>
        <v>1.1000000000000001</v>
      </c>
      <c r="AO157" s="528"/>
      <c r="AP157" s="529"/>
      <c r="AQ157" s="26"/>
      <c r="AR157" s="26"/>
      <c r="AS157" s="26"/>
      <c r="AT157" s="469"/>
      <c r="AU157" s="469"/>
      <c r="AV157" s="469"/>
      <c r="AW157" s="469"/>
      <c r="AX157" s="27"/>
      <c r="AY157" s="27">
        <f t="shared" si="66"/>
        <v>0</v>
      </c>
      <c r="AZ157" s="27">
        <f t="shared" si="79"/>
        <v>0</v>
      </c>
      <c r="BA157" s="27">
        <f t="shared" si="80"/>
        <v>0</v>
      </c>
      <c r="BB157" s="27">
        <f t="shared" si="67"/>
        <v>0</v>
      </c>
      <c r="BC157" s="27">
        <f t="shared" si="68"/>
        <v>0</v>
      </c>
      <c r="BD157" s="27">
        <f t="shared" si="69"/>
        <v>47619.047619047618</v>
      </c>
      <c r="BE157" s="27">
        <f t="shared" si="70"/>
        <v>12396.825396825288</v>
      </c>
      <c r="BF157" s="27">
        <f t="shared" si="71"/>
        <v>0</v>
      </c>
      <c r="BG157" s="27"/>
      <c r="BH157" s="27"/>
      <c r="BI157" s="65">
        <f>BI153</f>
        <v>1.1000000000000001</v>
      </c>
      <c r="BJ157" s="66">
        <f>BJ153</f>
        <v>0.75</v>
      </c>
      <c r="BK157" s="59">
        <f>BK153</f>
        <v>1.1000000000000001</v>
      </c>
      <c r="BL157" s="66">
        <f>BL153</f>
        <v>1.27</v>
      </c>
      <c r="BM157" s="67">
        <f>BM153</f>
        <v>1.27</v>
      </c>
      <c r="BN157" s="61"/>
      <c r="BO157" s="61" t="str">
        <f t="shared" si="81"/>
        <v xml:space="preserve"> </v>
      </c>
      <c r="BP157" s="62" t="str">
        <f t="shared" si="72"/>
        <v xml:space="preserve"> </v>
      </c>
      <c r="BQ157" s="62" t="e">
        <f t="shared" si="73"/>
        <v>#VALUE!</v>
      </c>
      <c r="BR157" s="63">
        <f t="shared" si="74"/>
        <v>1.1000000000000001</v>
      </c>
      <c r="BS157" s="64">
        <f t="shared" si="82"/>
        <v>1.1000000000000001</v>
      </c>
      <c r="BT157" s="60">
        <f t="shared" si="75"/>
        <v>60015.873015872909</v>
      </c>
      <c r="BU157" s="33"/>
    </row>
    <row r="158" spans="2:73" s="22" customFormat="1" ht="13.5" x14ac:dyDescent="0.15">
      <c r="B158" s="563"/>
      <c r="C158" s="535">
        <v>138</v>
      </c>
      <c r="D158" s="536"/>
      <c r="E158" s="537">
        <f t="shared" si="83"/>
        <v>59972.22222222211</v>
      </c>
      <c r="F158" s="486"/>
      <c r="G158" s="486"/>
      <c r="H158" s="538"/>
      <c r="I158" s="485">
        <f t="shared" si="76"/>
        <v>47619.047619047618</v>
      </c>
      <c r="J158" s="486"/>
      <c r="K158" s="486"/>
      <c r="L158" s="538"/>
      <c r="M158" s="485">
        <f t="shared" si="84"/>
        <v>12353.174603174493</v>
      </c>
      <c r="N158" s="486"/>
      <c r="O158" s="486"/>
      <c r="P158" s="538"/>
      <c r="Q158" s="136">
        <f t="shared" si="77"/>
        <v>13428571.428571306</v>
      </c>
      <c r="R158" s="485">
        <f>V158+Z158</f>
        <v>0</v>
      </c>
      <c r="S158" s="486"/>
      <c r="T158" s="486"/>
      <c r="U158" s="538"/>
      <c r="V158" s="485">
        <f>IF(23&gt;$I$5*2,0,$I$6/$I$5/2)</f>
        <v>0</v>
      </c>
      <c r="W158" s="530"/>
      <c r="X158" s="530"/>
      <c r="Y158" s="531"/>
      <c r="Z158" s="485">
        <f>IF(AD152&gt;0,AD152*AN158/100/2,0)</f>
        <v>0</v>
      </c>
      <c r="AA158" s="530"/>
      <c r="AB158" s="530"/>
      <c r="AC158" s="531"/>
      <c r="AD158" s="135">
        <f t="shared" si="87"/>
        <v>0</v>
      </c>
      <c r="AE158" s="532">
        <f t="shared" si="86"/>
        <v>2117369.0476190401</v>
      </c>
      <c r="AF158" s="533"/>
      <c r="AG158" s="533"/>
      <c r="AH158" s="534"/>
      <c r="AI158" s="485">
        <f t="shared" si="78"/>
        <v>13428571.428571306</v>
      </c>
      <c r="AJ158" s="486"/>
      <c r="AK158" s="486"/>
      <c r="AL158" s="486"/>
      <c r="AM158" s="487"/>
      <c r="AN158" s="527">
        <f t="shared" si="65"/>
        <v>1.1000000000000001</v>
      </c>
      <c r="AO158" s="528"/>
      <c r="AP158" s="529"/>
      <c r="AQ158" s="26"/>
      <c r="AR158" s="26"/>
      <c r="AS158" s="26"/>
      <c r="AT158" s="469"/>
      <c r="AU158" s="469"/>
      <c r="AV158" s="469"/>
      <c r="AW158" s="469"/>
      <c r="AX158" s="27"/>
      <c r="AY158" s="27">
        <f t="shared" si="66"/>
        <v>0</v>
      </c>
      <c r="AZ158" s="27">
        <f t="shared" si="79"/>
        <v>0</v>
      </c>
      <c r="BA158" s="27">
        <f t="shared" si="80"/>
        <v>0</v>
      </c>
      <c r="BB158" s="27">
        <f t="shared" si="67"/>
        <v>0</v>
      </c>
      <c r="BC158" s="27">
        <f t="shared" si="68"/>
        <v>0</v>
      </c>
      <c r="BD158" s="27">
        <f t="shared" si="69"/>
        <v>47619.047619047618</v>
      </c>
      <c r="BE158" s="27">
        <f t="shared" si="70"/>
        <v>12353.174603174493</v>
      </c>
      <c r="BF158" s="27">
        <f t="shared" si="71"/>
        <v>0</v>
      </c>
      <c r="BG158" s="27"/>
      <c r="BH158" s="27"/>
      <c r="BI158" s="65">
        <f>BI153</f>
        <v>1.1000000000000001</v>
      </c>
      <c r="BJ158" s="66">
        <f>BJ153</f>
        <v>0.75</v>
      </c>
      <c r="BK158" s="59">
        <f>BK153</f>
        <v>1.1000000000000001</v>
      </c>
      <c r="BL158" s="66">
        <f>BL153</f>
        <v>1.27</v>
      </c>
      <c r="BM158" s="67">
        <f>BM153</f>
        <v>1.27</v>
      </c>
      <c r="BN158" s="61"/>
      <c r="BO158" s="61" t="str">
        <f t="shared" si="81"/>
        <v xml:space="preserve"> </v>
      </c>
      <c r="BP158" s="62" t="str">
        <f t="shared" si="72"/>
        <v xml:space="preserve"> </v>
      </c>
      <c r="BQ158" s="62" t="e">
        <f t="shared" si="73"/>
        <v>#VALUE!</v>
      </c>
      <c r="BR158" s="63">
        <f t="shared" si="74"/>
        <v>1.1000000000000001</v>
      </c>
      <c r="BS158" s="64">
        <f t="shared" si="82"/>
        <v>1.1000000000000001</v>
      </c>
      <c r="BT158" s="60">
        <f t="shared" si="75"/>
        <v>59972.22222222211</v>
      </c>
      <c r="BU158" s="33"/>
    </row>
    <row r="159" spans="2:73" s="22" customFormat="1" ht="13.5" x14ac:dyDescent="0.15">
      <c r="B159" s="563"/>
      <c r="C159" s="535">
        <v>139</v>
      </c>
      <c r="D159" s="536"/>
      <c r="E159" s="537">
        <f t="shared" si="83"/>
        <v>59928.571428571318</v>
      </c>
      <c r="F159" s="486"/>
      <c r="G159" s="486"/>
      <c r="H159" s="538"/>
      <c r="I159" s="485">
        <f t="shared" si="76"/>
        <v>47619.047619047618</v>
      </c>
      <c r="J159" s="486"/>
      <c r="K159" s="486"/>
      <c r="L159" s="538"/>
      <c r="M159" s="485">
        <f t="shared" si="84"/>
        <v>12309.5238095237</v>
      </c>
      <c r="N159" s="486"/>
      <c r="O159" s="486"/>
      <c r="P159" s="538"/>
      <c r="Q159" s="136">
        <f t="shared" si="77"/>
        <v>13380952.380952258</v>
      </c>
      <c r="R159" s="485"/>
      <c r="S159" s="486"/>
      <c r="T159" s="486"/>
      <c r="U159" s="538"/>
      <c r="V159" s="485"/>
      <c r="W159" s="530"/>
      <c r="X159" s="530"/>
      <c r="Y159" s="531"/>
      <c r="Z159" s="485"/>
      <c r="AA159" s="530"/>
      <c r="AB159" s="530"/>
      <c r="AC159" s="531"/>
      <c r="AD159" s="135">
        <f t="shared" si="87"/>
        <v>0</v>
      </c>
      <c r="AE159" s="532">
        <f t="shared" si="86"/>
        <v>2129678.5714285639</v>
      </c>
      <c r="AF159" s="533"/>
      <c r="AG159" s="533"/>
      <c r="AH159" s="534"/>
      <c r="AI159" s="485">
        <f t="shared" si="78"/>
        <v>13380952.380952258</v>
      </c>
      <c r="AJ159" s="486"/>
      <c r="AK159" s="486"/>
      <c r="AL159" s="486"/>
      <c r="AM159" s="487"/>
      <c r="AN159" s="527">
        <f t="shared" si="65"/>
        <v>1.1000000000000001</v>
      </c>
      <c r="AO159" s="528"/>
      <c r="AP159" s="529"/>
      <c r="AQ159" s="26"/>
      <c r="AR159" s="26"/>
      <c r="AS159" s="26"/>
      <c r="AT159" s="469"/>
      <c r="AU159" s="469"/>
      <c r="AV159" s="469"/>
      <c r="AW159" s="469"/>
      <c r="AX159" s="27"/>
      <c r="AY159" s="27">
        <f t="shared" si="66"/>
        <v>0</v>
      </c>
      <c r="AZ159" s="27">
        <f t="shared" si="79"/>
        <v>0</v>
      </c>
      <c r="BA159" s="27">
        <f t="shared" si="80"/>
        <v>0</v>
      </c>
      <c r="BB159" s="27">
        <f t="shared" si="67"/>
        <v>0</v>
      </c>
      <c r="BC159" s="27">
        <f t="shared" si="68"/>
        <v>0</v>
      </c>
      <c r="BD159" s="27">
        <f t="shared" si="69"/>
        <v>47619.047619047618</v>
      </c>
      <c r="BE159" s="27">
        <f t="shared" si="70"/>
        <v>12309.5238095237</v>
      </c>
      <c r="BF159" s="27">
        <f t="shared" si="71"/>
        <v>0</v>
      </c>
      <c r="BG159" s="27"/>
      <c r="BH159" s="27"/>
      <c r="BI159" s="72">
        <f t="shared" ref="BI159:BL159" si="88">BI153</f>
        <v>1.1000000000000001</v>
      </c>
      <c r="BJ159" s="72">
        <f t="shared" si="88"/>
        <v>0.75</v>
      </c>
      <c r="BK159" s="72">
        <f t="shared" si="88"/>
        <v>1.1000000000000001</v>
      </c>
      <c r="BL159" s="72">
        <f t="shared" si="88"/>
        <v>1.27</v>
      </c>
      <c r="BM159" s="73">
        <f>BM153</f>
        <v>1.27</v>
      </c>
      <c r="BN159" s="61"/>
      <c r="BO159" s="61" t="str">
        <f t="shared" si="81"/>
        <v xml:space="preserve"> </v>
      </c>
      <c r="BP159" s="62" t="str">
        <f t="shared" si="72"/>
        <v xml:space="preserve"> </v>
      </c>
      <c r="BQ159" s="62" t="e">
        <f t="shared" si="73"/>
        <v>#VALUE!</v>
      </c>
      <c r="BR159" s="63">
        <f t="shared" si="74"/>
        <v>1.1000000000000001</v>
      </c>
      <c r="BS159" s="64">
        <f t="shared" si="82"/>
        <v>1.1000000000000001</v>
      </c>
      <c r="BT159" s="60">
        <f t="shared" si="75"/>
        <v>59928.571428571318</v>
      </c>
      <c r="BU159" s="33"/>
    </row>
    <row r="160" spans="2:73" s="22" customFormat="1" ht="13.5" x14ac:dyDescent="0.15">
      <c r="B160" s="563"/>
      <c r="C160" s="535">
        <v>140</v>
      </c>
      <c r="D160" s="536"/>
      <c r="E160" s="537">
        <f t="shared" si="83"/>
        <v>59884.92063492052</v>
      </c>
      <c r="F160" s="486"/>
      <c r="G160" s="486"/>
      <c r="H160" s="538"/>
      <c r="I160" s="485">
        <f t="shared" si="76"/>
        <v>47619.047619047618</v>
      </c>
      <c r="J160" s="486"/>
      <c r="K160" s="486"/>
      <c r="L160" s="538"/>
      <c r="M160" s="485">
        <f t="shared" si="84"/>
        <v>12265.873015872903</v>
      </c>
      <c r="N160" s="486"/>
      <c r="O160" s="486"/>
      <c r="P160" s="538"/>
      <c r="Q160" s="136">
        <f t="shared" si="77"/>
        <v>13333333.333333209</v>
      </c>
      <c r="R160" s="485"/>
      <c r="S160" s="486"/>
      <c r="T160" s="486"/>
      <c r="U160" s="538"/>
      <c r="V160" s="485"/>
      <c r="W160" s="530"/>
      <c r="X160" s="530"/>
      <c r="Y160" s="531"/>
      <c r="Z160" s="485"/>
      <c r="AA160" s="530"/>
      <c r="AB160" s="530"/>
      <c r="AC160" s="531"/>
      <c r="AD160" s="135">
        <f t="shared" si="87"/>
        <v>0</v>
      </c>
      <c r="AE160" s="532">
        <f t="shared" si="86"/>
        <v>2141944.444444437</v>
      </c>
      <c r="AF160" s="533"/>
      <c r="AG160" s="533"/>
      <c r="AH160" s="534"/>
      <c r="AI160" s="485">
        <f t="shared" si="78"/>
        <v>13333333.333333209</v>
      </c>
      <c r="AJ160" s="486"/>
      <c r="AK160" s="486"/>
      <c r="AL160" s="486"/>
      <c r="AM160" s="487"/>
      <c r="AN160" s="527">
        <f t="shared" si="65"/>
        <v>1.1000000000000001</v>
      </c>
      <c r="AO160" s="528"/>
      <c r="AP160" s="529"/>
      <c r="AQ160" s="26"/>
      <c r="AR160" s="26"/>
      <c r="AS160" s="26"/>
      <c r="AT160" s="469"/>
      <c r="AU160" s="469"/>
      <c r="AV160" s="469"/>
      <c r="AW160" s="469"/>
      <c r="AX160" s="27"/>
      <c r="AY160" s="27">
        <f t="shared" si="66"/>
        <v>0</v>
      </c>
      <c r="AZ160" s="27">
        <f t="shared" si="79"/>
        <v>0</v>
      </c>
      <c r="BA160" s="27">
        <f t="shared" si="80"/>
        <v>0</v>
      </c>
      <c r="BB160" s="27">
        <f t="shared" si="67"/>
        <v>0</v>
      </c>
      <c r="BC160" s="27">
        <f t="shared" si="68"/>
        <v>0</v>
      </c>
      <c r="BD160" s="27">
        <f t="shared" si="69"/>
        <v>47619.047619047618</v>
      </c>
      <c r="BE160" s="27">
        <f t="shared" si="70"/>
        <v>12265.873015872903</v>
      </c>
      <c r="BF160" s="27">
        <f t="shared" si="71"/>
        <v>0</v>
      </c>
      <c r="BG160" s="27"/>
      <c r="BH160" s="27"/>
      <c r="BI160" s="65">
        <f>BI159</f>
        <v>1.1000000000000001</v>
      </c>
      <c r="BJ160" s="66">
        <f>BJ159</f>
        <v>0.75</v>
      </c>
      <c r="BK160" s="59">
        <f>BK159</f>
        <v>1.1000000000000001</v>
      </c>
      <c r="BL160" s="66">
        <f>BL159</f>
        <v>1.27</v>
      </c>
      <c r="BM160" s="67">
        <f>BM159</f>
        <v>1.27</v>
      </c>
      <c r="BN160" s="61"/>
      <c r="BO160" s="61" t="str">
        <f t="shared" si="81"/>
        <v xml:space="preserve"> </v>
      </c>
      <c r="BP160" s="62" t="str">
        <f t="shared" si="72"/>
        <v xml:space="preserve"> </v>
      </c>
      <c r="BQ160" s="62" t="e">
        <f t="shared" si="73"/>
        <v>#VALUE!</v>
      </c>
      <c r="BR160" s="63">
        <f t="shared" si="74"/>
        <v>1.1000000000000001</v>
      </c>
      <c r="BS160" s="64">
        <f t="shared" si="82"/>
        <v>1.1000000000000001</v>
      </c>
      <c r="BT160" s="60">
        <f t="shared" si="75"/>
        <v>59884.92063492052</v>
      </c>
      <c r="BU160" s="33"/>
    </row>
    <row r="161" spans="2:73" s="22" customFormat="1" ht="13.5" x14ac:dyDescent="0.15">
      <c r="B161" s="563"/>
      <c r="C161" s="535">
        <v>141</v>
      </c>
      <c r="D161" s="536"/>
      <c r="E161" s="537">
        <f t="shared" si="83"/>
        <v>59841.269841269728</v>
      </c>
      <c r="F161" s="486"/>
      <c r="G161" s="486"/>
      <c r="H161" s="538"/>
      <c r="I161" s="485">
        <f t="shared" si="76"/>
        <v>47619.047619047618</v>
      </c>
      <c r="J161" s="486"/>
      <c r="K161" s="486"/>
      <c r="L161" s="538"/>
      <c r="M161" s="485">
        <f t="shared" si="84"/>
        <v>12222.22222222211</v>
      </c>
      <c r="N161" s="486"/>
      <c r="O161" s="486"/>
      <c r="P161" s="538"/>
      <c r="Q161" s="136">
        <f t="shared" si="77"/>
        <v>13285714.285714161</v>
      </c>
      <c r="R161" s="485"/>
      <c r="S161" s="486"/>
      <c r="T161" s="486"/>
      <c r="U161" s="538"/>
      <c r="V161" s="485"/>
      <c r="W161" s="530"/>
      <c r="X161" s="530"/>
      <c r="Y161" s="531"/>
      <c r="Z161" s="485"/>
      <c r="AA161" s="530"/>
      <c r="AB161" s="530"/>
      <c r="AC161" s="531"/>
      <c r="AD161" s="135">
        <f t="shared" si="87"/>
        <v>0</v>
      </c>
      <c r="AE161" s="532">
        <f t="shared" si="86"/>
        <v>2154166.6666666591</v>
      </c>
      <c r="AF161" s="533"/>
      <c r="AG161" s="533"/>
      <c r="AH161" s="534"/>
      <c r="AI161" s="485">
        <f t="shared" si="78"/>
        <v>13285714.285714161</v>
      </c>
      <c r="AJ161" s="486"/>
      <c r="AK161" s="486"/>
      <c r="AL161" s="486"/>
      <c r="AM161" s="487"/>
      <c r="AN161" s="527">
        <f t="shared" si="65"/>
        <v>1.1000000000000001</v>
      </c>
      <c r="AO161" s="528"/>
      <c r="AP161" s="529"/>
      <c r="AQ161" s="26"/>
      <c r="AR161" s="26"/>
      <c r="AS161" s="26"/>
      <c r="AT161" s="469"/>
      <c r="AU161" s="469"/>
      <c r="AV161" s="469"/>
      <c r="AW161" s="469"/>
      <c r="AX161" s="27"/>
      <c r="AY161" s="27">
        <f t="shared" si="66"/>
        <v>0</v>
      </c>
      <c r="AZ161" s="27">
        <f t="shared" si="79"/>
        <v>0</v>
      </c>
      <c r="BA161" s="27">
        <f t="shared" si="80"/>
        <v>0</v>
      </c>
      <c r="BB161" s="27">
        <f t="shared" si="67"/>
        <v>0</v>
      </c>
      <c r="BC161" s="27">
        <f t="shared" si="68"/>
        <v>0</v>
      </c>
      <c r="BD161" s="27">
        <f t="shared" si="69"/>
        <v>47619.047619047618</v>
      </c>
      <c r="BE161" s="27">
        <f t="shared" si="70"/>
        <v>12222.22222222211</v>
      </c>
      <c r="BF161" s="27">
        <f t="shared" si="71"/>
        <v>0</v>
      </c>
      <c r="BG161" s="27"/>
      <c r="BH161" s="27"/>
      <c r="BI161" s="65">
        <f>BI159</f>
        <v>1.1000000000000001</v>
      </c>
      <c r="BJ161" s="66">
        <f>BJ159</f>
        <v>0.75</v>
      </c>
      <c r="BK161" s="59">
        <f>BK159</f>
        <v>1.1000000000000001</v>
      </c>
      <c r="BL161" s="66">
        <f>BL159</f>
        <v>1.27</v>
      </c>
      <c r="BM161" s="67">
        <f>BM159</f>
        <v>1.27</v>
      </c>
      <c r="BN161" s="61"/>
      <c r="BO161" s="61" t="str">
        <f t="shared" si="81"/>
        <v xml:space="preserve"> </v>
      </c>
      <c r="BP161" s="62" t="str">
        <f t="shared" si="72"/>
        <v xml:space="preserve"> </v>
      </c>
      <c r="BQ161" s="62" t="e">
        <f t="shared" si="73"/>
        <v>#VALUE!</v>
      </c>
      <c r="BR161" s="63">
        <f t="shared" si="74"/>
        <v>1.1000000000000001</v>
      </c>
      <c r="BS161" s="64">
        <f t="shared" si="82"/>
        <v>1.1000000000000001</v>
      </c>
      <c r="BT161" s="60">
        <f t="shared" si="75"/>
        <v>59841.269841269728</v>
      </c>
      <c r="BU161" s="33"/>
    </row>
    <row r="162" spans="2:73" s="22" customFormat="1" ht="13.5" x14ac:dyDescent="0.15">
      <c r="B162" s="563"/>
      <c r="C162" s="535">
        <v>142</v>
      </c>
      <c r="D162" s="536"/>
      <c r="E162" s="537">
        <f t="shared" si="83"/>
        <v>59797.619047618937</v>
      </c>
      <c r="F162" s="486"/>
      <c r="G162" s="486"/>
      <c r="H162" s="538"/>
      <c r="I162" s="485">
        <f t="shared" si="76"/>
        <v>47619.047619047618</v>
      </c>
      <c r="J162" s="486"/>
      <c r="K162" s="486"/>
      <c r="L162" s="538"/>
      <c r="M162" s="485">
        <f t="shared" si="84"/>
        <v>12178.571428571317</v>
      </c>
      <c r="N162" s="486"/>
      <c r="O162" s="486"/>
      <c r="P162" s="538"/>
      <c r="Q162" s="136">
        <f t="shared" si="77"/>
        <v>13238095.238095112</v>
      </c>
      <c r="R162" s="485"/>
      <c r="S162" s="486"/>
      <c r="T162" s="486"/>
      <c r="U162" s="538"/>
      <c r="V162" s="485"/>
      <c r="W162" s="530"/>
      <c r="X162" s="530"/>
      <c r="Y162" s="531"/>
      <c r="Z162" s="485"/>
      <c r="AA162" s="530"/>
      <c r="AB162" s="530"/>
      <c r="AC162" s="531"/>
      <c r="AD162" s="135">
        <f t="shared" si="87"/>
        <v>0</v>
      </c>
      <c r="AE162" s="532">
        <f t="shared" si="86"/>
        <v>2166345.2380952304</v>
      </c>
      <c r="AF162" s="533"/>
      <c r="AG162" s="533"/>
      <c r="AH162" s="534"/>
      <c r="AI162" s="485">
        <f t="shared" si="78"/>
        <v>13238095.238095112</v>
      </c>
      <c r="AJ162" s="486"/>
      <c r="AK162" s="486"/>
      <c r="AL162" s="486"/>
      <c r="AM162" s="487"/>
      <c r="AN162" s="527">
        <f t="shared" si="65"/>
        <v>1.1000000000000001</v>
      </c>
      <c r="AO162" s="528"/>
      <c r="AP162" s="529"/>
      <c r="AQ162" s="26"/>
      <c r="AR162" s="26"/>
      <c r="AS162" s="26"/>
      <c r="AT162" s="469"/>
      <c r="AU162" s="469"/>
      <c r="AV162" s="469"/>
      <c r="AW162" s="469"/>
      <c r="AX162" s="27"/>
      <c r="AY162" s="27">
        <f t="shared" si="66"/>
        <v>0</v>
      </c>
      <c r="AZ162" s="27">
        <f t="shared" si="79"/>
        <v>0</v>
      </c>
      <c r="BA162" s="27">
        <f t="shared" si="80"/>
        <v>0</v>
      </c>
      <c r="BB162" s="27">
        <f t="shared" si="67"/>
        <v>0</v>
      </c>
      <c r="BC162" s="27">
        <f t="shared" si="68"/>
        <v>0</v>
      </c>
      <c r="BD162" s="27">
        <f t="shared" si="69"/>
        <v>47619.047619047618</v>
      </c>
      <c r="BE162" s="27">
        <f t="shared" si="70"/>
        <v>12178.571428571317</v>
      </c>
      <c r="BF162" s="27">
        <f t="shared" si="71"/>
        <v>0</v>
      </c>
      <c r="BG162" s="27"/>
      <c r="BH162" s="27"/>
      <c r="BI162" s="65">
        <f>BI159</f>
        <v>1.1000000000000001</v>
      </c>
      <c r="BJ162" s="66">
        <f>BJ159</f>
        <v>0.75</v>
      </c>
      <c r="BK162" s="59">
        <f>BK159</f>
        <v>1.1000000000000001</v>
      </c>
      <c r="BL162" s="66">
        <f>BL159</f>
        <v>1.27</v>
      </c>
      <c r="BM162" s="67">
        <f>BM159</f>
        <v>1.27</v>
      </c>
      <c r="BN162" s="61"/>
      <c r="BO162" s="61" t="str">
        <f t="shared" si="81"/>
        <v xml:space="preserve"> </v>
      </c>
      <c r="BP162" s="62" t="str">
        <f t="shared" si="72"/>
        <v xml:space="preserve"> </v>
      </c>
      <c r="BQ162" s="62" t="e">
        <f t="shared" si="73"/>
        <v>#VALUE!</v>
      </c>
      <c r="BR162" s="63">
        <f t="shared" si="74"/>
        <v>1.1000000000000001</v>
      </c>
      <c r="BS162" s="64">
        <f t="shared" si="82"/>
        <v>1.1000000000000001</v>
      </c>
      <c r="BT162" s="60">
        <f t="shared" si="75"/>
        <v>59797.619047618937</v>
      </c>
      <c r="BU162" s="33"/>
    </row>
    <row r="163" spans="2:73" s="22" customFormat="1" ht="13.5" x14ac:dyDescent="0.15">
      <c r="B163" s="563"/>
      <c r="C163" s="535">
        <v>143</v>
      </c>
      <c r="D163" s="536"/>
      <c r="E163" s="537">
        <f t="shared" si="83"/>
        <v>59753.968253968138</v>
      </c>
      <c r="F163" s="486"/>
      <c r="G163" s="486"/>
      <c r="H163" s="538"/>
      <c r="I163" s="485">
        <f t="shared" si="76"/>
        <v>47619.047619047618</v>
      </c>
      <c r="J163" s="486"/>
      <c r="K163" s="486"/>
      <c r="L163" s="538"/>
      <c r="M163" s="485">
        <f t="shared" si="84"/>
        <v>12134.920634920521</v>
      </c>
      <c r="N163" s="486"/>
      <c r="O163" s="486"/>
      <c r="P163" s="538"/>
      <c r="Q163" s="136">
        <f t="shared" si="77"/>
        <v>13190476.190476064</v>
      </c>
      <c r="R163" s="485"/>
      <c r="S163" s="486"/>
      <c r="T163" s="486"/>
      <c r="U163" s="538"/>
      <c r="V163" s="485"/>
      <c r="W163" s="530"/>
      <c r="X163" s="530"/>
      <c r="Y163" s="531"/>
      <c r="Z163" s="485"/>
      <c r="AA163" s="530"/>
      <c r="AB163" s="530"/>
      <c r="AC163" s="531"/>
      <c r="AD163" s="135">
        <f t="shared" si="87"/>
        <v>0</v>
      </c>
      <c r="AE163" s="532">
        <f t="shared" si="86"/>
        <v>2178480.1587301511</v>
      </c>
      <c r="AF163" s="533"/>
      <c r="AG163" s="533"/>
      <c r="AH163" s="534"/>
      <c r="AI163" s="485">
        <f t="shared" si="78"/>
        <v>13190476.190476064</v>
      </c>
      <c r="AJ163" s="486"/>
      <c r="AK163" s="486"/>
      <c r="AL163" s="486"/>
      <c r="AM163" s="487"/>
      <c r="AN163" s="527">
        <f t="shared" si="65"/>
        <v>1.1000000000000001</v>
      </c>
      <c r="AO163" s="528"/>
      <c r="AP163" s="529"/>
      <c r="AQ163" s="26"/>
      <c r="AR163" s="26"/>
      <c r="AS163" s="26"/>
      <c r="AT163" s="469"/>
      <c r="AU163" s="469"/>
      <c r="AV163" s="469"/>
      <c r="AW163" s="469"/>
      <c r="AX163" s="27"/>
      <c r="AY163" s="27">
        <f t="shared" si="66"/>
        <v>0</v>
      </c>
      <c r="AZ163" s="27">
        <f t="shared" si="79"/>
        <v>0</v>
      </c>
      <c r="BA163" s="27">
        <f t="shared" si="80"/>
        <v>0</v>
      </c>
      <c r="BB163" s="27">
        <f t="shared" si="67"/>
        <v>0</v>
      </c>
      <c r="BC163" s="27">
        <f t="shared" si="68"/>
        <v>0</v>
      </c>
      <c r="BD163" s="27">
        <f t="shared" si="69"/>
        <v>47619.047619047618</v>
      </c>
      <c r="BE163" s="27">
        <f t="shared" si="70"/>
        <v>12134.920634920521</v>
      </c>
      <c r="BF163" s="27">
        <f t="shared" si="71"/>
        <v>0</v>
      </c>
      <c r="BG163" s="27"/>
      <c r="BH163" s="27"/>
      <c r="BI163" s="65">
        <f>BI159</f>
        <v>1.1000000000000001</v>
      </c>
      <c r="BJ163" s="66">
        <f>BJ159</f>
        <v>0.75</v>
      </c>
      <c r="BK163" s="59">
        <f>BK159</f>
        <v>1.1000000000000001</v>
      </c>
      <c r="BL163" s="66">
        <f>BL159</f>
        <v>1.27</v>
      </c>
      <c r="BM163" s="67">
        <f>BM159</f>
        <v>1.27</v>
      </c>
      <c r="BN163" s="61"/>
      <c r="BO163" s="61" t="str">
        <f t="shared" si="81"/>
        <v xml:space="preserve"> </v>
      </c>
      <c r="BP163" s="62" t="str">
        <f t="shared" si="72"/>
        <v xml:space="preserve"> </v>
      </c>
      <c r="BQ163" s="62" t="e">
        <f t="shared" si="73"/>
        <v>#VALUE!</v>
      </c>
      <c r="BR163" s="63">
        <f t="shared" si="74"/>
        <v>1.1000000000000001</v>
      </c>
      <c r="BS163" s="64">
        <f t="shared" si="82"/>
        <v>1.1000000000000001</v>
      </c>
      <c r="BT163" s="60">
        <f t="shared" si="75"/>
        <v>59753.968253968138</v>
      </c>
      <c r="BU163" s="33"/>
    </row>
    <row r="164" spans="2:73" s="22" customFormat="1" ht="13.5" x14ac:dyDescent="0.15">
      <c r="B164" s="564"/>
      <c r="C164" s="518">
        <v>144</v>
      </c>
      <c r="D164" s="519"/>
      <c r="E164" s="520">
        <f t="shared" si="83"/>
        <v>59710.317460317347</v>
      </c>
      <c r="F164" s="521"/>
      <c r="G164" s="521"/>
      <c r="H164" s="522"/>
      <c r="I164" s="509">
        <f t="shared" si="76"/>
        <v>47619.047619047618</v>
      </c>
      <c r="J164" s="521"/>
      <c r="K164" s="521"/>
      <c r="L164" s="522"/>
      <c r="M164" s="509">
        <f t="shared" si="84"/>
        <v>12091.269841269726</v>
      </c>
      <c r="N164" s="521"/>
      <c r="O164" s="521"/>
      <c r="P164" s="522"/>
      <c r="Q164" s="134">
        <f t="shared" si="77"/>
        <v>13142857.142857015</v>
      </c>
      <c r="R164" s="509">
        <f>V164+Z164</f>
        <v>0</v>
      </c>
      <c r="S164" s="521"/>
      <c r="T164" s="521"/>
      <c r="U164" s="522"/>
      <c r="V164" s="509">
        <f>IF(24&gt;$I$5*2,0,$I$6/$I$5/2)</f>
        <v>0</v>
      </c>
      <c r="W164" s="510"/>
      <c r="X164" s="510"/>
      <c r="Y164" s="511"/>
      <c r="Z164" s="509">
        <f>IF(AD158&gt;0,AD158*AN164/100/2,0)</f>
        <v>0</v>
      </c>
      <c r="AA164" s="510"/>
      <c r="AB164" s="510"/>
      <c r="AC164" s="511"/>
      <c r="AD164" s="133">
        <f t="shared" si="87"/>
        <v>0</v>
      </c>
      <c r="AE164" s="512">
        <f t="shared" si="86"/>
        <v>2190571.4285714207</v>
      </c>
      <c r="AF164" s="513"/>
      <c r="AG164" s="513"/>
      <c r="AH164" s="514"/>
      <c r="AI164" s="485">
        <f t="shared" si="78"/>
        <v>13142857.142857015</v>
      </c>
      <c r="AJ164" s="486"/>
      <c r="AK164" s="486"/>
      <c r="AL164" s="486"/>
      <c r="AM164" s="487"/>
      <c r="AN164" s="515">
        <f t="shared" si="65"/>
        <v>1.1000000000000001</v>
      </c>
      <c r="AO164" s="516"/>
      <c r="AP164" s="517"/>
      <c r="AQ164" s="25"/>
      <c r="AR164" s="25"/>
      <c r="AS164" s="25"/>
      <c r="AT164" s="469"/>
      <c r="AU164" s="469"/>
      <c r="AV164" s="469"/>
      <c r="AW164" s="469"/>
      <c r="AX164" s="27"/>
      <c r="AY164" s="27">
        <f t="shared" si="66"/>
        <v>0</v>
      </c>
      <c r="AZ164" s="27">
        <f t="shared" si="79"/>
        <v>0</v>
      </c>
      <c r="BA164" s="27">
        <f t="shared" si="80"/>
        <v>0</v>
      </c>
      <c r="BB164" s="27">
        <f t="shared" si="67"/>
        <v>0</v>
      </c>
      <c r="BC164" s="27">
        <f t="shared" si="68"/>
        <v>0</v>
      </c>
      <c r="BD164" s="27">
        <f t="shared" si="69"/>
        <v>47619.047619047618</v>
      </c>
      <c r="BE164" s="27">
        <f t="shared" si="70"/>
        <v>12091.269841269726</v>
      </c>
      <c r="BF164" s="27">
        <f t="shared" si="71"/>
        <v>0</v>
      </c>
      <c r="BG164" s="27"/>
      <c r="BH164" s="27"/>
      <c r="BI164" s="65">
        <f>BI159</f>
        <v>1.1000000000000001</v>
      </c>
      <c r="BJ164" s="66">
        <f>BJ159</f>
        <v>0.75</v>
      </c>
      <c r="BK164" s="59">
        <f>BK159</f>
        <v>1.1000000000000001</v>
      </c>
      <c r="BL164" s="66">
        <f>BL159</f>
        <v>1.27</v>
      </c>
      <c r="BM164" s="67">
        <f>BM159</f>
        <v>1.27</v>
      </c>
      <c r="BN164" s="61"/>
      <c r="BO164" s="61" t="str">
        <f t="shared" si="81"/>
        <v xml:space="preserve"> </v>
      </c>
      <c r="BP164" s="62" t="str">
        <f t="shared" si="72"/>
        <v xml:space="preserve"> </v>
      </c>
      <c r="BQ164" s="62" t="e">
        <f t="shared" si="73"/>
        <v>#VALUE!</v>
      </c>
      <c r="BR164" s="63">
        <f t="shared" si="74"/>
        <v>1.1000000000000001</v>
      </c>
      <c r="BS164" s="64">
        <f t="shared" si="82"/>
        <v>1.1000000000000001</v>
      </c>
      <c r="BT164" s="60">
        <f t="shared" si="75"/>
        <v>59710.317460317347</v>
      </c>
      <c r="BU164" s="33"/>
    </row>
    <row r="165" spans="2:73" s="22" customFormat="1" ht="13.5" x14ac:dyDescent="0.15">
      <c r="B165" s="540">
        <v>13</v>
      </c>
      <c r="C165" s="543">
        <v>145</v>
      </c>
      <c r="D165" s="544"/>
      <c r="E165" s="598">
        <f t="shared" si="83"/>
        <v>59666.666666666548</v>
      </c>
      <c r="F165" s="599"/>
      <c r="G165" s="599"/>
      <c r="H165" s="600"/>
      <c r="I165" s="549">
        <f t="shared" si="76"/>
        <v>47619.047619047618</v>
      </c>
      <c r="J165" s="599"/>
      <c r="K165" s="599"/>
      <c r="L165" s="600"/>
      <c r="M165" s="552">
        <f t="shared" si="84"/>
        <v>12047.619047618931</v>
      </c>
      <c r="N165" s="553"/>
      <c r="O165" s="553"/>
      <c r="P165" s="554"/>
      <c r="Q165" s="48">
        <f t="shared" si="77"/>
        <v>13095238.095237967</v>
      </c>
      <c r="R165" s="549"/>
      <c r="S165" s="599"/>
      <c r="T165" s="599"/>
      <c r="U165" s="600"/>
      <c r="V165" s="549"/>
      <c r="W165" s="550"/>
      <c r="X165" s="550"/>
      <c r="Y165" s="551"/>
      <c r="Z165" s="549"/>
      <c r="AA165" s="550"/>
      <c r="AB165" s="550"/>
      <c r="AC165" s="551"/>
      <c r="AD165" s="137">
        <f t="shared" si="87"/>
        <v>0</v>
      </c>
      <c r="AE165" s="552">
        <f t="shared" si="86"/>
        <v>2202619.0476190397</v>
      </c>
      <c r="AF165" s="553"/>
      <c r="AG165" s="553"/>
      <c r="AH165" s="554"/>
      <c r="AI165" s="552">
        <f t="shared" si="78"/>
        <v>13095238.095237967</v>
      </c>
      <c r="AJ165" s="553"/>
      <c r="AK165" s="553"/>
      <c r="AL165" s="553"/>
      <c r="AM165" s="555"/>
      <c r="AN165" s="556">
        <f t="shared" si="65"/>
        <v>1.1000000000000001</v>
      </c>
      <c r="AO165" s="557"/>
      <c r="AP165" s="558"/>
      <c r="AQ165" s="51"/>
      <c r="AR165" s="51"/>
      <c r="AS165" s="51"/>
      <c r="AT165" s="469"/>
      <c r="AU165" s="469"/>
      <c r="AV165" s="469"/>
      <c r="AW165" s="469"/>
      <c r="AX165" s="27"/>
      <c r="AY165" s="27">
        <f t="shared" si="66"/>
        <v>0</v>
      </c>
      <c r="AZ165" s="27">
        <f t="shared" si="79"/>
        <v>0</v>
      </c>
      <c r="BA165" s="27">
        <f t="shared" si="80"/>
        <v>0</v>
      </c>
      <c r="BB165" s="27">
        <f t="shared" si="67"/>
        <v>0</v>
      </c>
      <c r="BC165" s="27">
        <f t="shared" si="68"/>
        <v>0</v>
      </c>
      <c r="BD165" s="27">
        <f t="shared" si="69"/>
        <v>47619.047619047618</v>
      </c>
      <c r="BE165" s="27">
        <f t="shared" si="70"/>
        <v>12047.619047618931</v>
      </c>
      <c r="BF165" s="27">
        <f t="shared" si="71"/>
        <v>0</v>
      </c>
      <c r="BG165" s="27"/>
      <c r="BH165" s="27"/>
      <c r="BI165" s="72">
        <f t="shared" ref="BI165:BL165" si="89">BI159</f>
        <v>1.1000000000000001</v>
      </c>
      <c r="BJ165" s="72">
        <f t="shared" si="89"/>
        <v>0.75</v>
      </c>
      <c r="BK165" s="72">
        <f t="shared" si="89"/>
        <v>1.1000000000000001</v>
      </c>
      <c r="BL165" s="72">
        <f t="shared" si="89"/>
        <v>1.27</v>
      </c>
      <c r="BM165" s="73">
        <f>BM159</f>
        <v>1.27</v>
      </c>
      <c r="BN165" s="61"/>
      <c r="BO165" s="61" t="str">
        <f t="shared" si="81"/>
        <v xml:space="preserve"> </v>
      </c>
      <c r="BP165" s="62" t="str">
        <f t="shared" si="72"/>
        <v xml:space="preserve"> </v>
      </c>
      <c r="BQ165" s="62" t="e">
        <f t="shared" si="73"/>
        <v>#VALUE!</v>
      </c>
      <c r="BR165" s="63">
        <f t="shared" si="74"/>
        <v>1.1000000000000001</v>
      </c>
      <c r="BS165" s="64">
        <f t="shared" si="82"/>
        <v>1.1000000000000001</v>
      </c>
      <c r="BT165" s="60">
        <f t="shared" si="75"/>
        <v>59666.666666666548</v>
      </c>
      <c r="BU165" s="33"/>
    </row>
    <row r="166" spans="2:73" s="22" customFormat="1" ht="13.5" x14ac:dyDescent="0.15">
      <c r="B166" s="541"/>
      <c r="C166" s="497">
        <v>146</v>
      </c>
      <c r="D166" s="498"/>
      <c r="E166" s="499">
        <f t="shared" si="83"/>
        <v>59623.015873015756</v>
      </c>
      <c r="F166" s="471"/>
      <c r="G166" s="471"/>
      <c r="H166" s="472"/>
      <c r="I166" s="470">
        <f t="shared" si="76"/>
        <v>47619.047619047618</v>
      </c>
      <c r="J166" s="471"/>
      <c r="K166" s="471"/>
      <c r="L166" s="472"/>
      <c r="M166" s="474">
        <f t="shared" si="84"/>
        <v>12003.968253968138</v>
      </c>
      <c r="N166" s="480"/>
      <c r="O166" s="480"/>
      <c r="P166" s="696"/>
      <c r="Q166" s="47">
        <f t="shared" si="77"/>
        <v>13047619.047618918</v>
      </c>
      <c r="R166" s="470"/>
      <c r="S166" s="471"/>
      <c r="T166" s="471"/>
      <c r="U166" s="472"/>
      <c r="V166" s="470"/>
      <c r="W166" s="475"/>
      <c r="X166" s="475"/>
      <c r="Y166" s="476"/>
      <c r="Z166" s="470"/>
      <c r="AA166" s="475"/>
      <c r="AB166" s="475"/>
      <c r="AC166" s="476"/>
      <c r="AD166" s="131">
        <f t="shared" si="87"/>
        <v>0</v>
      </c>
      <c r="AE166" s="477">
        <f t="shared" si="86"/>
        <v>2214623.0158730079</v>
      </c>
      <c r="AF166" s="478"/>
      <c r="AG166" s="478"/>
      <c r="AH166" s="479"/>
      <c r="AI166" s="474">
        <f t="shared" si="78"/>
        <v>13047619.047618918</v>
      </c>
      <c r="AJ166" s="480"/>
      <c r="AK166" s="480"/>
      <c r="AL166" s="480"/>
      <c r="AM166" s="481"/>
      <c r="AN166" s="482">
        <f t="shared" si="65"/>
        <v>1.1000000000000001</v>
      </c>
      <c r="AO166" s="483"/>
      <c r="AP166" s="484"/>
      <c r="AQ166" s="26"/>
      <c r="AR166" s="26"/>
      <c r="AS166" s="26"/>
      <c r="AT166" s="469"/>
      <c r="AU166" s="469"/>
      <c r="AV166" s="469"/>
      <c r="AW166" s="469"/>
      <c r="AX166" s="27"/>
      <c r="AY166" s="27">
        <f t="shared" si="66"/>
        <v>0</v>
      </c>
      <c r="AZ166" s="27">
        <f t="shared" si="79"/>
        <v>0</v>
      </c>
      <c r="BA166" s="27">
        <f t="shared" si="80"/>
        <v>0</v>
      </c>
      <c r="BB166" s="27">
        <f t="shared" si="67"/>
        <v>0</v>
      </c>
      <c r="BC166" s="27">
        <f t="shared" si="68"/>
        <v>0</v>
      </c>
      <c r="BD166" s="27">
        <f t="shared" si="69"/>
        <v>47619.047619047618</v>
      </c>
      <c r="BE166" s="27">
        <f t="shared" si="70"/>
        <v>12003.968253968138</v>
      </c>
      <c r="BF166" s="27">
        <f t="shared" si="71"/>
        <v>0</v>
      </c>
      <c r="BG166" s="27"/>
      <c r="BH166" s="27"/>
      <c r="BI166" s="65">
        <f>BI165</f>
        <v>1.1000000000000001</v>
      </c>
      <c r="BJ166" s="66">
        <f>BJ165</f>
        <v>0.75</v>
      </c>
      <c r="BK166" s="59">
        <f>BK165</f>
        <v>1.1000000000000001</v>
      </c>
      <c r="BL166" s="66">
        <f>BL165</f>
        <v>1.27</v>
      </c>
      <c r="BM166" s="67">
        <f>BM165</f>
        <v>1.27</v>
      </c>
      <c r="BN166" s="61"/>
      <c r="BO166" s="61" t="str">
        <f t="shared" si="81"/>
        <v xml:space="preserve"> </v>
      </c>
      <c r="BP166" s="62" t="str">
        <f t="shared" si="72"/>
        <v xml:space="preserve"> </v>
      </c>
      <c r="BQ166" s="62" t="e">
        <f t="shared" si="73"/>
        <v>#VALUE!</v>
      </c>
      <c r="BR166" s="63">
        <f t="shared" si="74"/>
        <v>1.1000000000000001</v>
      </c>
      <c r="BS166" s="64">
        <f t="shared" si="82"/>
        <v>1.1000000000000001</v>
      </c>
      <c r="BT166" s="60">
        <f t="shared" si="75"/>
        <v>59623.015873015756</v>
      </c>
      <c r="BU166" s="33"/>
    </row>
    <row r="167" spans="2:73" s="22" customFormat="1" ht="13.5" x14ac:dyDescent="0.15">
      <c r="B167" s="541"/>
      <c r="C167" s="497">
        <v>147</v>
      </c>
      <c r="D167" s="498"/>
      <c r="E167" s="499">
        <f t="shared" si="83"/>
        <v>59579.365079364965</v>
      </c>
      <c r="F167" s="471"/>
      <c r="G167" s="471"/>
      <c r="H167" s="472"/>
      <c r="I167" s="470">
        <f t="shared" si="76"/>
        <v>47619.047619047618</v>
      </c>
      <c r="J167" s="471"/>
      <c r="K167" s="471"/>
      <c r="L167" s="472"/>
      <c r="M167" s="474">
        <f t="shared" si="84"/>
        <v>11960.317460317345</v>
      </c>
      <c r="N167" s="480"/>
      <c r="O167" s="480"/>
      <c r="P167" s="696"/>
      <c r="Q167" s="47">
        <f t="shared" si="77"/>
        <v>12999999.99999987</v>
      </c>
      <c r="R167" s="470"/>
      <c r="S167" s="471"/>
      <c r="T167" s="471"/>
      <c r="U167" s="472"/>
      <c r="V167" s="470"/>
      <c r="W167" s="475"/>
      <c r="X167" s="475"/>
      <c r="Y167" s="476"/>
      <c r="Z167" s="470"/>
      <c r="AA167" s="475"/>
      <c r="AB167" s="475"/>
      <c r="AC167" s="476"/>
      <c r="AD167" s="131">
        <f t="shared" si="87"/>
        <v>0</v>
      </c>
      <c r="AE167" s="477">
        <f t="shared" si="86"/>
        <v>2226583.3333333251</v>
      </c>
      <c r="AF167" s="478"/>
      <c r="AG167" s="478"/>
      <c r="AH167" s="479"/>
      <c r="AI167" s="474">
        <f t="shared" si="78"/>
        <v>12999999.99999987</v>
      </c>
      <c r="AJ167" s="480"/>
      <c r="AK167" s="480"/>
      <c r="AL167" s="480"/>
      <c r="AM167" s="481"/>
      <c r="AN167" s="482">
        <f t="shared" si="65"/>
        <v>1.1000000000000001</v>
      </c>
      <c r="AO167" s="483"/>
      <c r="AP167" s="484"/>
      <c r="AQ167" s="26"/>
      <c r="AR167" s="26"/>
      <c r="AS167" s="26"/>
      <c r="AT167" s="469"/>
      <c r="AU167" s="469"/>
      <c r="AV167" s="469"/>
      <c r="AW167" s="469"/>
      <c r="AX167" s="27"/>
      <c r="AY167" s="27">
        <f t="shared" si="66"/>
        <v>0</v>
      </c>
      <c r="AZ167" s="27">
        <f t="shared" si="79"/>
        <v>0</v>
      </c>
      <c r="BA167" s="27">
        <f t="shared" si="80"/>
        <v>0</v>
      </c>
      <c r="BB167" s="27">
        <f t="shared" si="67"/>
        <v>0</v>
      </c>
      <c r="BC167" s="27">
        <f t="shared" si="68"/>
        <v>0</v>
      </c>
      <c r="BD167" s="27">
        <f t="shared" si="69"/>
        <v>47619.047619047618</v>
      </c>
      <c r="BE167" s="27">
        <f t="shared" si="70"/>
        <v>11960.317460317345</v>
      </c>
      <c r="BF167" s="27">
        <f t="shared" si="71"/>
        <v>0</v>
      </c>
      <c r="BG167" s="27"/>
      <c r="BH167" s="27"/>
      <c r="BI167" s="65">
        <f>BI165</f>
        <v>1.1000000000000001</v>
      </c>
      <c r="BJ167" s="66">
        <f>BJ165</f>
        <v>0.75</v>
      </c>
      <c r="BK167" s="59">
        <f>BK165</f>
        <v>1.1000000000000001</v>
      </c>
      <c r="BL167" s="66">
        <f>BL165</f>
        <v>1.27</v>
      </c>
      <c r="BM167" s="67">
        <f>BM165</f>
        <v>1.27</v>
      </c>
      <c r="BN167" s="61"/>
      <c r="BO167" s="61" t="str">
        <f t="shared" si="81"/>
        <v xml:space="preserve"> </v>
      </c>
      <c r="BP167" s="62" t="str">
        <f t="shared" si="72"/>
        <v xml:space="preserve"> </v>
      </c>
      <c r="BQ167" s="62" t="e">
        <f t="shared" si="73"/>
        <v>#VALUE!</v>
      </c>
      <c r="BR167" s="63">
        <f t="shared" si="74"/>
        <v>1.1000000000000001</v>
      </c>
      <c r="BS167" s="64">
        <f t="shared" si="82"/>
        <v>1.1000000000000001</v>
      </c>
      <c r="BT167" s="60">
        <f t="shared" si="75"/>
        <v>59579.365079364965</v>
      </c>
      <c r="BU167" s="33"/>
    </row>
    <row r="168" spans="2:73" s="22" customFormat="1" ht="13.5" x14ac:dyDescent="0.15">
      <c r="B168" s="541"/>
      <c r="C168" s="497">
        <v>148</v>
      </c>
      <c r="D168" s="498"/>
      <c r="E168" s="499">
        <f t="shared" si="83"/>
        <v>59535.714285714166</v>
      </c>
      <c r="F168" s="471"/>
      <c r="G168" s="471"/>
      <c r="H168" s="472"/>
      <c r="I168" s="470">
        <f t="shared" si="76"/>
        <v>47619.047619047618</v>
      </c>
      <c r="J168" s="471"/>
      <c r="K168" s="471"/>
      <c r="L168" s="472"/>
      <c r="M168" s="474">
        <f t="shared" si="84"/>
        <v>11916.666666666548</v>
      </c>
      <c r="N168" s="480"/>
      <c r="O168" s="480"/>
      <c r="P168" s="696"/>
      <c r="Q168" s="47">
        <f t="shared" si="77"/>
        <v>12952380.952380821</v>
      </c>
      <c r="R168" s="470"/>
      <c r="S168" s="471"/>
      <c r="T168" s="471"/>
      <c r="U168" s="472"/>
      <c r="V168" s="470"/>
      <c r="W168" s="475"/>
      <c r="X168" s="475"/>
      <c r="Y168" s="476"/>
      <c r="Z168" s="470"/>
      <c r="AA168" s="475"/>
      <c r="AB168" s="475"/>
      <c r="AC168" s="476"/>
      <c r="AD168" s="131">
        <f t="shared" si="87"/>
        <v>0</v>
      </c>
      <c r="AE168" s="477">
        <f t="shared" si="86"/>
        <v>2238499.9999999916</v>
      </c>
      <c r="AF168" s="478"/>
      <c r="AG168" s="478"/>
      <c r="AH168" s="479"/>
      <c r="AI168" s="474">
        <f t="shared" si="78"/>
        <v>12952380.952380821</v>
      </c>
      <c r="AJ168" s="480"/>
      <c r="AK168" s="480"/>
      <c r="AL168" s="480"/>
      <c r="AM168" s="481"/>
      <c r="AN168" s="482">
        <f t="shared" si="65"/>
        <v>1.1000000000000001</v>
      </c>
      <c r="AO168" s="483"/>
      <c r="AP168" s="484"/>
      <c r="AQ168" s="26"/>
      <c r="AR168" s="26"/>
      <c r="AS168" s="26"/>
      <c r="AT168" s="469"/>
      <c r="AU168" s="469"/>
      <c r="AV168" s="469"/>
      <c r="AW168" s="469"/>
      <c r="AX168" s="27"/>
      <c r="AY168" s="27">
        <f t="shared" si="66"/>
        <v>0</v>
      </c>
      <c r="AZ168" s="27">
        <f t="shared" si="79"/>
        <v>0</v>
      </c>
      <c r="BA168" s="27">
        <f t="shared" si="80"/>
        <v>0</v>
      </c>
      <c r="BB168" s="27">
        <f t="shared" si="67"/>
        <v>0</v>
      </c>
      <c r="BC168" s="27">
        <f t="shared" si="68"/>
        <v>0</v>
      </c>
      <c r="BD168" s="27">
        <f t="shared" si="69"/>
        <v>47619.047619047618</v>
      </c>
      <c r="BE168" s="27">
        <f t="shared" si="70"/>
        <v>11916.666666666548</v>
      </c>
      <c r="BF168" s="27">
        <f t="shared" si="71"/>
        <v>0</v>
      </c>
      <c r="BG168" s="27"/>
      <c r="BH168" s="27"/>
      <c r="BI168" s="65">
        <f>BI165</f>
        <v>1.1000000000000001</v>
      </c>
      <c r="BJ168" s="66">
        <f>BJ165</f>
        <v>0.75</v>
      </c>
      <c r="BK168" s="59">
        <f>BK165</f>
        <v>1.1000000000000001</v>
      </c>
      <c r="BL168" s="66">
        <f>BL165</f>
        <v>1.27</v>
      </c>
      <c r="BM168" s="67">
        <f>BM165</f>
        <v>1.27</v>
      </c>
      <c r="BN168" s="61"/>
      <c r="BO168" s="61" t="str">
        <f t="shared" si="81"/>
        <v xml:space="preserve"> </v>
      </c>
      <c r="BP168" s="62" t="str">
        <f t="shared" si="72"/>
        <v xml:space="preserve"> </v>
      </c>
      <c r="BQ168" s="62" t="e">
        <f t="shared" si="73"/>
        <v>#VALUE!</v>
      </c>
      <c r="BR168" s="63">
        <f t="shared" si="74"/>
        <v>1.1000000000000001</v>
      </c>
      <c r="BS168" s="64">
        <f t="shared" si="82"/>
        <v>1.1000000000000001</v>
      </c>
      <c r="BT168" s="60">
        <f t="shared" si="75"/>
        <v>59535.714285714166</v>
      </c>
      <c r="BU168" s="33"/>
    </row>
    <row r="169" spans="2:73" s="22" customFormat="1" ht="13.5" x14ac:dyDescent="0.15">
      <c r="B169" s="541"/>
      <c r="C169" s="497">
        <v>149</v>
      </c>
      <c r="D169" s="498"/>
      <c r="E169" s="499">
        <f t="shared" si="83"/>
        <v>59492.063492063375</v>
      </c>
      <c r="F169" s="471"/>
      <c r="G169" s="471"/>
      <c r="H169" s="472"/>
      <c r="I169" s="470">
        <f t="shared" si="76"/>
        <v>47619.047619047618</v>
      </c>
      <c r="J169" s="471"/>
      <c r="K169" s="471"/>
      <c r="L169" s="472"/>
      <c r="M169" s="474">
        <f t="shared" si="84"/>
        <v>11873.015873015755</v>
      </c>
      <c r="N169" s="480"/>
      <c r="O169" s="480"/>
      <c r="P169" s="696"/>
      <c r="Q169" s="47">
        <f t="shared" si="77"/>
        <v>12904761.904761773</v>
      </c>
      <c r="R169" s="470"/>
      <c r="S169" s="471"/>
      <c r="T169" s="471"/>
      <c r="U169" s="472"/>
      <c r="V169" s="470"/>
      <c r="W169" s="475"/>
      <c r="X169" s="475"/>
      <c r="Y169" s="476"/>
      <c r="Z169" s="470"/>
      <c r="AA169" s="475"/>
      <c r="AB169" s="475"/>
      <c r="AC169" s="476"/>
      <c r="AD169" s="131">
        <f t="shared" si="87"/>
        <v>0</v>
      </c>
      <c r="AE169" s="477">
        <f t="shared" si="86"/>
        <v>2250373.0158730075</v>
      </c>
      <c r="AF169" s="478"/>
      <c r="AG169" s="478"/>
      <c r="AH169" s="479"/>
      <c r="AI169" s="474">
        <f t="shared" si="78"/>
        <v>12904761.904761773</v>
      </c>
      <c r="AJ169" s="480"/>
      <c r="AK169" s="480"/>
      <c r="AL169" s="480"/>
      <c r="AM169" s="481"/>
      <c r="AN169" s="482">
        <f t="shared" si="65"/>
        <v>1.1000000000000001</v>
      </c>
      <c r="AO169" s="483"/>
      <c r="AP169" s="484"/>
      <c r="AQ169" s="26"/>
      <c r="AR169" s="26"/>
      <c r="AS169" s="26"/>
      <c r="AT169" s="469"/>
      <c r="AU169" s="469"/>
      <c r="AV169" s="469"/>
      <c r="AW169" s="469"/>
      <c r="AX169" s="27"/>
      <c r="AY169" s="27">
        <f t="shared" si="66"/>
        <v>0</v>
      </c>
      <c r="AZ169" s="27">
        <f t="shared" si="79"/>
        <v>0</v>
      </c>
      <c r="BA169" s="27">
        <f t="shared" si="80"/>
        <v>0</v>
      </c>
      <c r="BB169" s="27">
        <f t="shared" si="67"/>
        <v>0</v>
      </c>
      <c r="BC169" s="27">
        <f t="shared" si="68"/>
        <v>0</v>
      </c>
      <c r="BD169" s="27">
        <f t="shared" si="69"/>
        <v>47619.047619047618</v>
      </c>
      <c r="BE169" s="27">
        <f t="shared" si="70"/>
        <v>11873.015873015755</v>
      </c>
      <c r="BF169" s="27">
        <f t="shared" si="71"/>
        <v>0</v>
      </c>
      <c r="BG169" s="27"/>
      <c r="BH169" s="27"/>
      <c r="BI169" s="65">
        <f>BI165</f>
        <v>1.1000000000000001</v>
      </c>
      <c r="BJ169" s="66">
        <f>BJ165</f>
        <v>0.75</v>
      </c>
      <c r="BK169" s="59">
        <f>BK165</f>
        <v>1.1000000000000001</v>
      </c>
      <c r="BL169" s="66">
        <f>BL165</f>
        <v>1.27</v>
      </c>
      <c r="BM169" s="67">
        <f>BM165</f>
        <v>1.27</v>
      </c>
      <c r="BN169" s="61"/>
      <c r="BO169" s="61" t="str">
        <f t="shared" si="81"/>
        <v xml:space="preserve"> </v>
      </c>
      <c r="BP169" s="62" t="str">
        <f t="shared" si="72"/>
        <v xml:space="preserve"> </v>
      </c>
      <c r="BQ169" s="62" t="e">
        <f t="shared" si="73"/>
        <v>#VALUE!</v>
      </c>
      <c r="BR169" s="63">
        <f t="shared" si="74"/>
        <v>1.1000000000000001</v>
      </c>
      <c r="BS169" s="64">
        <f t="shared" si="82"/>
        <v>1.1000000000000001</v>
      </c>
      <c r="BT169" s="60">
        <f t="shared" si="75"/>
        <v>59492.063492063375</v>
      </c>
      <c r="BU169" s="33"/>
    </row>
    <row r="170" spans="2:73" s="22" customFormat="1" ht="13.5" x14ac:dyDescent="0.15">
      <c r="B170" s="541"/>
      <c r="C170" s="497">
        <v>150</v>
      </c>
      <c r="D170" s="498"/>
      <c r="E170" s="499">
        <f t="shared" si="83"/>
        <v>59448.412698412576</v>
      </c>
      <c r="F170" s="471"/>
      <c r="G170" s="471"/>
      <c r="H170" s="472"/>
      <c r="I170" s="470">
        <f t="shared" si="76"/>
        <v>47619.047619047618</v>
      </c>
      <c r="J170" s="471"/>
      <c r="K170" s="471"/>
      <c r="L170" s="472"/>
      <c r="M170" s="474">
        <f t="shared" si="84"/>
        <v>11829.365079364959</v>
      </c>
      <c r="N170" s="480"/>
      <c r="O170" s="480"/>
      <c r="P170" s="696"/>
      <c r="Q170" s="47">
        <f t="shared" si="77"/>
        <v>12857142.857142724</v>
      </c>
      <c r="R170" s="470">
        <f>V170+Z170</f>
        <v>0</v>
      </c>
      <c r="S170" s="471"/>
      <c r="T170" s="471"/>
      <c r="U170" s="472"/>
      <c r="V170" s="470">
        <f>IF(25&gt;$I$5*2,0,$I$6/$I$5/2)</f>
        <v>0</v>
      </c>
      <c r="W170" s="475"/>
      <c r="X170" s="475"/>
      <c r="Y170" s="476"/>
      <c r="Z170" s="470">
        <f>IF(AD164&gt;0,AD164*AN170/100/2,0)</f>
        <v>0</v>
      </c>
      <c r="AA170" s="475"/>
      <c r="AB170" s="475"/>
      <c r="AC170" s="476"/>
      <c r="AD170" s="131">
        <f t="shared" si="87"/>
        <v>0</v>
      </c>
      <c r="AE170" s="477">
        <f t="shared" si="86"/>
        <v>2262202.3809523722</v>
      </c>
      <c r="AF170" s="478"/>
      <c r="AG170" s="478"/>
      <c r="AH170" s="479"/>
      <c r="AI170" s="474">
        <f t="shared" si="78"/>
        <v>12857142.857142724</v>
      </c>
      <c r="AJ170" s="480"/>
      <c r="AK170" s="480"/>
      <c r="AL170" s="480"/>
      <c r="AM170" s="481"/>
      <c r="AN170" s="482">
        <f t="shared" si="65"/>
        <v>1.1000000000000001</v>
      </c>
      <c r="AO170" s="483"/>
      <c r="AP170" s="484"/>
      <c r="AQ170" s="26"/>
      <c r="AR170" s="26"/>
      <c r="AS170" s="26"/>
      <c r="AT170" s="469"/>
      <c r="AU170" s="469"/>
      <c r="AV170" s="469"/>
      <c r="AW170" s="469"/>
      <c r="AX170" s="27"/>
      <c r="AY170" s="27">
        <f t="shared" si="66"/>
        <v>0</v>
      </c>
      <c r="AZ170" s="27">
        <f t="shared" si="79"/>
        <v>0</v>
      </c>
      <c r="BA170" s="27">
        <f t="shared" si="80"/>
        <v>0</v>
      </c>
      <c r="BB170" s="27">
        <f t="shared" si="67"/>
        <v>0</v>
      </c>
      <c r="BC170" s="27">
        <f t="shared" si="68"/>
        <v>0</v>
      </c>
      <c r="BD170" s="27">
        <f t="shared" si="69"/>
        <v>47619.047619047618</v>
      </c>
      <c r="BE170" s="27">
        <f t="shared" si="70"/>
        <v>11829.365079364959</v>
      </c>
      <c r="BF170" s="27">
        <f t="shared" si="71"/>
        <v>0</v>
      </c>
      <c r="BG170" s="27"/>
      <c r="BH170" s="27"/>
      <c r="BI170" s="65">
        <f>BI165</f>
        <v>1.1000000000000001</v>
      </c>
      <c r="BJ170" s="66">
        <f>BJ165</f>
        <v>0.75</v>
      </c>
      <c r="BK170" s="59">
        <f>BK165</f>
        <v>1.1000000000000001</v>
      </c>
      <c r="BL170" s="66">
        <f>BL165</f>
        <v>1.27</v>
      </c>
      <c r="BM170" s="67">
        <f>BM165</f>
        <v>1.27</v>
      </c>
      <c r="BN170" s="61"/>
      <c r="BO170" s="61" t="str">
        <f t="shared" si="81"/>
        <v xml:space="preserve"> </v>
      </c>
      <c r="BP170" s="62" t="str">
        <f t="shared" si="72"/>
        <v xml:space="preserve"> </v>
      </c>
      <c r="BQ170" s="62" t="e">
        <f t="shared" si="73"/>
        <v>#VALUE!</v>
      </c>
      <c r="BR170" s="63">
        <f t="shared" si="74"/>
        <v>1.1000000000000001</v>
      </c>
      <c r="BS170" s="64">
        <f t="shared" si="82"/>
        <v>1.1000000000000001</v>
      </c>
      <c r="BT170" s="60">
        <f t="shared" si="75"/>
        <v>59448.412698412576</v>
      </c>
      <c r="BU170" s="33"/>
    </row>
    <row r="171" spans="2:73" s="22" customFormat="1" ht="13.5" x14ac:dyDescent="0.15">
      <c r="B171" s="541"/>
      <c r="C171" s="497">
        <v>151</v>
      </c>
      <c r="D171" s="498"/>
      <c r="E171" s="499">
        <f t="shared" si="83"/>
        <v>59404.761904761785</v>
      </c>
      <c r="F171" s="471"/>
      <c r="G171" s="471"/>
      <c r="H171" s="472"/>
      <c r="I171" s="470">
        <f t="shared" si="76"/>
        <v>47619.047619047618</v>
      </c>
      <c r="J171" s="471"/>
      <c r="K171" s="471"/>
      <c r="L171" s="472"/>
      <c r="M171" s="474">
        <f t="shared" si="84"/>
        <v>11785.714285714166</v>
      </c>
      <c r="N171" s="480"/>
      <c r="O171" s="480"/>
      <c r="P171" s="696"/>
      <c r="Q171" s="47">
        <f t="shared" si="77"/>
        <v>12809523.809523676</v>
      </c>
      <c r="R171" s="470"/>
      <c r="S171" s="471"/>
      <c r="T171" s="471"/>
      <c r="U171" s="472"/>
      <c r="V171" s="470"/>
      <c r="W171" s="475"/>
      <c r="X171" s="475"/>
      <c r="Y171" s="476"/>
      <c r="Z171" s="470"/>
      <c r="AA171" s="475"/>
      <c r="AB171" s="475"/>
      <c r="AC171" s="476"/>
      <c r="AD171" s="131">
        <f t="shared" si="87"/>
        <v>0</v>
      </c>
      <c r="AE171" s="477">
        <f t="shared" si="86"/>
        <v>2273988.0952380863</v>
      </c>
      <c r="AF171" s="478"/>
      <c r="AG171" s="478"/>
      <c r="AH171" s="479"/>
      <c r="AI171" s="474">
        <f t="shared" si="78"/>
        <v>12809523.809523676</v>
      </c>
      <c r="AJ171" s="480"/>
      <c r="AK171" s="480"/>
      <c r="AL171" s="480"/>
      <c r="AM171" s="481"/>
      <c r="AN171" s="482">
        <f t="shared" si="65"/>
        <v>1.1000000000000001</v>
      </c>
      <c r="AO171" s="483"/>
      <c r="AP171" s="484"/>
      <c r="AQ171" s="26"/>
      <c r="AR171" s="26"/>
      <c r="AS171" s="26"/>
      <c r="AT171" s="469"/>
      <c r="AU171" s="469"/>
      <c r="AV171" s="469"/>
      <c r="AW171" s="469"/>
      <c r="AX171" s="27"/>
      <c r="AY171" s="27">
        <f t="shared" si="66"/>
        <v>0</v>
      </c>
      <c r="AZ171" s="27">
        <f t="shared" si="79"/>
        <v>0</v>
      </c>
      <c r="BA171" s="27">
        <f t="shared" si="80"/>
        <v>0</v>
      </c>
      <c r="BB171" s="27">
        <f t="shared" si="67"/>
        <v>0</v>
      </c>
      <c r="BC171" s="27">
        <f t="shared" si="68"/>
        <v>0</v>
      </c>
      <c r="BD171" s="27">
        <f t="shared" si="69"/>
        <v>47619.047619047618</v>
      </c>
      <c r="BE171" s="27">
        <f t="shared" si="70"/>
        <v>11785.714285714166</v>
      </c>
      <c r="BF171" s="27">
        <f t="shared" si="71"/>
        <v>0</v>
      </c>
      <c r="BG171" s="27"/>
      <c r="BH171" s="27"/>
      <c r="BI171" s="72">
        <f t="shared" ref="BI171:BL171" si="90">BI165</f>
        <v>1.1000000000000001</v>
      </c>
      <c r="BJ171" s="72">
        <f t="shared" si="90"/>
        <v>0.75</v>
      </c>
      <c r="BK171" s="72">
        <f t="shared" si="90"/>
        <v>1.1000000000000001</v>
      </c>
      <c r="BL171" s="72">
        <f t="shared" si="90"/>
        <v>1.27</v>
      </c>
      <c r="BM171" s="73">
        <f>BM165</f>
        <v>1.27</v>
      </c>
      <c r="BN171" s="61"/>
      <c r="BO171" s="61" t="str">
        <f t="shared" si="81"/>
        <v xml:space="preserve"> </v>
      </c>
      <c r="BP171" s="62" t="str">
        <f t="shared" si="72"/>
        <v xml:space="preserve"> </v>
      </c>
      <c r="BQ171" s="62" t="e">
        <f t="shared" si="73"/>
        <v>#VALUE!</v>
      </c>
      <c r="BR171" s="63">
        <f t="shared" si="74"/>
        <v>1.1000000000000001</v>
      </c>
      <c r="BS171" s="64">
        <f t="shared" si="82"/>
        <v>1.1000000000000001</v>
      </c>
      <c r="BT171" s="60">
        <f t="shared" si="75"/>
        <v>59404.761904761785</v>
      </c>
      <c r="BU171" s="33"/>
    </row>
    <row r="172" spans="2:73" s="22" customFormat="1" ht="13.5" x14ac:dyDescent="0.15">
      <c r="B172" s="541"/>
      <c r="C172" s="497">
        <v>152</v>
      </c>
      <c r="D172" s="498"/>
      <c r="E172" s="499">
        <f t="shared" si="83"/>
        <v>59361.111111110986</v>
      </c>
      <c r="F172" s="471"/>
      <c r="G172" s="471"/>
      <c r="H172" s="472"/>
      <c r="I172" s="470">
        <f t="shared" si="76"/>
        <v>47619.047619047618</v>
      </c>
      <c r="J172" s="471"/>
      <c r="K172" s="471"/>
      <c r="L172" s="472"/>
      <c r="M172" s="474">
        <f t="shared" si="84"/>
        <v>11742.063492063369</v>
      </c>
      <c r="N172" s="480"/>
      <c r="O172" s="480"/>
      <c r="P172" s="696"/>
      <c r="Q172" s="47">
        <f t="shared" si="77"/>
        <v>12761904.761904627</v>
      </c>
      <c r="R172" s="470"/>
      <c r="S172" s="471"/>
      <c r="T172" s="471"/>
      <c r="U172" s="472"/>
      <c r="V172" s="470"/>
      <c r="W172" s="475"/>
      <c r="X172" s="475"/>
      <c r="Y172" s="476"/>
      <c r="Z172" s="470"/>
      <c r="AA172" s="475"/>
      <c r="AB172" s="475"/>
      <c r="AC172" s="476"/>
      <c r="AD172" s="131">
        <f t="shared" si="87"/>
        <v>0</v>
      </c>
      <c r="AE172" s="477">
        <f t="shared" si="86"/>
        <v>2285730.1587301497</v>
      </c>
      <c r="AF172" s="478"/>
      <c r="AG172" s="478"/>
      <c r="AH172" s="479"/>
      <c r="AI172" s="474">
        <f t="shared" si="78"/>
        <v>12761904.761904627</v>
      </c>
      <c r="AJ172" s="480"/>
      <c r="AK172" s="480"/>
      <c r="AL172" s="480"/>
      <c r="AM172" s="481"/>
      <c r="AN172" s="482">
        <f t="shared" si="65"/>
        <v>1.1000000000000001</v>
      </c>
      <c r="AO172" s="483"/>
      <c r="AP172" s="484"/>
      <c r="AQ172" s="26"/>
      <c r="AR172" s="26"/>
      <c r="AS172" s="26"/>
      <c r="AT172" s="469"/>
      <c r="AU172" s="469"/>
      <c r="AV172" s="469"/>
      <c r="AW172" s="469"/>
      <c r="AX172" s="27"/>
      <c r="AY172" s="27">
        <f t="shared" si="66"/>
        <v>0</v>
      </c>
      <c r="AZ172" s="27">
        <f t="shared" si="79"/>
        <v>0</v>
      </c>
      <c r="BA172" s="27">
        <f t="shared" si="80"/>
        <v>0</v>
      </c>
      <c r="BB172" s="27">
        <f t="shared" si="67"/>
        <v>0</v>
      </c>
      <c r="BC172" s="27">
        <f t="shared" si="68"/>
        <v>0</v>
      </c>
      <c r="BD172" s="27">
        <f t="shared" si="69"/>
        <v>47619.047619047618</v>
      </c>
      <c r="BE172" s="27">
        <f t="shared" si="70"/>
        <v>11742.063492063369</v>
      </c>
      <c r="BF172" s="27">
        <f t="shared" si="71"/>
        <v>0</v>
      </c>
      <c r="BG172" s="27"/>
      <c r="BH172" s="27"/>
      <c r="BI172" s="65">
        <f>BI171</f>
        <v>1.1000000000000001</v>
      </c>
      <c r="BJ172" s="66">
        <f>BJ171</f>
        <v>0.75</v>
      </c>
      <c r="BK172" s="59">
        <f>BK171</f>
        <v>1.1000000000000001</v>
      </c>
      <c r="BL172" s="66">
        <f>BL171</f>
        <v>1.27</v>
      </c>
      <c r="BM172" s="67">
        <f>BM171</f>
        <v>1.27</v>
      </c>
      <c r="BN172" s="61"/>
      <c r="BO172" s="61" t="str">
        <f t="shared" si="81"/>
        <v xml:space="preserve"> </v>
      </c>
      <c r="BP172" s="62" t="str">
        <f t="shared" si="72"/>
        <v xml:space="preserve"> </v>
      </c>
      <c r="BQ172" s="62" t="e">
        <f t="shared" si="73"/>
        <v>#VALUE!</v>
      </c>
      <c r="BR172" s="63">
        <f t="shared" si="74"/>
        <v>1.1000000000000001</v>
      </c>
      <c r="BS172" s="64">
        <f t="shared" si="82"/>
        <v>1.1000000000000001</v>
      </c>
      <c r="BT172" s="60">
        <f t="shared" si="75"/>
        <v>59361.111111110986</v>
      </c>
      <c r="BU172" s="33"/>
    </row>
    <row r="173" spans="2:73" s="22" customFormat="1" ht="13.5" x14ac:dyDescent="0.15">
      <c r="B173" s="541"/>
      <c r="C173" s="497">
        <v>153</v>
      </c>
      <c r="D173" s="498"/>
      <c r="E173" s="499">
        <f t="shared" si="83"/>
        <v>59317.460317460194</v>
      </c>
      <c r="F173" s="471"/>
      <c r="G173" s="471"/>
      <c r="H173" s="472"/>
      <c r="I173" s="470">
        <f t="shared" si="76"/>
        <v>47619.047619047618</v>
      </c>
      <c r="J173" s="471"/>
      <c r="K173" s="471"/>
      <c r="L173" s="472"/>
      <c r="M173" s="474">
        <f t="shared" si="84"/>
        <v>11698.412698412576</v>
      </c>
      <c r="N173" s="480"/>
      <c r="O173" s="480"/>
      <c r="P173" s="696"/>
      <c r="Q173" s="47">
        <f t="shared" si="77"/>
        <v>12714285.714285579</v>
      </c>
      <c r="R173" s="470"/>
      <c r="S173" s="471"/>
      <c r="T173" s="471"/>
      <c r="U173" s="472"/>
      <c r="V173" s="470"/>
      <c r="W173" s="475"/>
      <c r="X173" s="475"/>
      <c r="Y173" s="476"/>
      <c r="Z173" s="470"/>
      <c r="AA173" s="475"/>
      <c r="AB173" s="475"/>
      <c r="AC173" s="476"/>
      <c r="AD173" s="131">
        <f t="shared" si="87"/>
        <v>0</v>
      </c>
      <c r="AE173" s="477">
        <f t="shared" si="86"/>
        <v>2297428.5714285625</v>
      </c>
      <c r="AF173" s="478"/>
      <c r="AG173" s="478"/>
      <c r="AH173" s="479"/>
      <c r="AI173" s="474">
        <f t="shared" si="78"/>
        <v>12714285.714285579</v>
      </c>
      <c r="AJ173" s="480"/>
      <c r="AK173" s="480"/>
      <c r="AL173" s="480"/>
      <c r="AM173" s="481"/>
      <c r="AN173" s="482">
        <f t="shared" si="65"/>
        <v>1.1000000000000001</v>
      </c>
      <c r="AO173" s="483"/>
      <c r="AP173" s="484"/>
      <c r="AQ173" s="26"/>
      <c r="AR173" s="26"/>
      <c r="AS173" s="26"/>
      <c r="AT173" s="469"/>
      <c r="AU173" s="469"/>
      <c r="AV173" s="469"/>
      <c r="AW173" s="469"/>
      <c r="AX173" s="27"/>
      <c r="AY173" s="27">
        <f t="shared" si="66"/>
        <v>0</v>
      </c>
      <c r="AZ173" s="27">
        <f t="shared" si="79"/>
        <v>0</v>
      </c>
      <c r="BA173" s="27">
        <f t="shared" si="80"/>
        <v>0</v>
      </c>
      <c r="BB173" s="27">
        <f t="shared" si="67"/>
        <v>0</v>
      </c>
      <c r="BC173" s="27">
        <f t="shared" si="68"/>
        <v>0</v>
      </c>
      <c r="BD173" s="27">
        <f t="shared" si="69"/>
        <v>47619.047619047618</v>
      </c>
      <c r="BE173" s="27">
        <f t="shared" si="70"/>
        <v>11698.412698412576</v>
      </c>
      <c r="BF173" s="27">
        <f t="shared" si="71"/>
        <v>0</v>
      </c>
      <c r="BG173" s="27"/>
      <c r="BH173" s="27"/>
      <c r="BI173" s="65">
        <f>BI171</f>
        <v>1.1000000000000001</v>
      </c>
      <c r="BJ173" s="66">
        <f>BJ171</f>
        <v>0.75</v>
      </c>
      <c r="BK173" s="59">
        <f>BK171</f>
        <v>1.1000000000000001</v>
      </c>
      <c r="BL173" s="66">
        <f>BL171</f>
        <v>1.27</v>
      </c>
      <c r="BM173" s="67">
        <f>BM171</f>
        <v>1.27</v>
      </c>
      <c r="BN173" s="61"/>
      <c r="BO173" s="61" t="str">
        <f t="shared" si="81"/>
        <v xml:space="preserve"> </v>
      </c>
      <c r="BP173" s="62" t="str">
        <f t="shared" si="72"/>
        <v xml:space="preserve"> </v>
      </c>
      <c r="BQ173" s="62" t="e">
        <f t="shared" si="73"/>
        <v>#VALUE!</v>
      </c>
      <c r="BR173" s="63">
        <f t="shared" si="74"/>
        <v>1.1000000000000001</v>
      </c>
      <c r="BS173" s="64">
        <f t="shared" si="82"/>
        <v>1.1000000000000001</v>
      </c>
      <c r="BT173" s="60">
        <f t="shared" si="75"/>
        <v>59317.460317460194</v>
      </c>
      <c r="BU173" s="33"/>
    </row>
    <row r="174" spans="2:73" s="22" customFormat="1" ht="13.5" x14ac:dyDescent="0.15">
      <c r="B174" s="541"/>
      <c r="C174" s="497">
        <v>154</v>
      </c>
      <c r="D174" s="498"/>
      <c r="E174" s="499">
        <f t="shared" si="83"/>
        <v>59273.809523809403</v>
      </c>
      <c r="F174" s="471"/>
      <c r="G174" s="471"/>
      <c r="H174" s="472"/>
      <c r="I174" s="470">
        <f t="shared" si="76"/>
        <v>47619.047619047618</v>
      </c>
      <c r="J174" s="471"/>
      <c r="K174" s="471"/>
      <c r="L174" s="472"/>
      <c r="M174" s="474">
        <f t="shared" si="84"/>
        <v>11654.761904761783</v>
      </c>
      <c r="N174" s="480"/>
      <c r="O174" s="480"/>
      <c r="P174" s="696"/>
      <c r="Q174" s="47">
        <f t="shared" si="77"/>
        <v>12666666.66666653</v>
      </c>
      <c r="R174" s="470"/>
      <c r="S174" s="471"/>
      <c r="T174" s="471"/>
      <c r="U174" s="472"/>
      <c r="V174" s="470"/>
      <c r="W174" s="475"/>
      <c r="X174" s="475"/>
      <c r="Y174" s="476"/>
      <c r="Z174" s="470"/>
      <c r="AA174" s="475"/>
      <c r="AB174" s="475"/>
      <c r="AC174" s="476"/>
      <c r="AD174" s="131">
        <f t="shared" si="87"/>
        <v>0</v>
      </c>
      <c r="AE174" s="477">
        <f t="shared" si="86"/>
        <v>2309083.3333333242</v>
      </c>
      <c r="AF174" s="478"/>
      <c r="AG174" s="478"/>
      <c r="AH174" s="479"/>
      <c r="AI174" s="474">
        <f t="shared" si="78"/>
        <v>12666666.66666653</v>
      </c>
      <c r="AJ174" s="480"/>
      <c r="AK174" s="480"/>
      <c r="AL174" s="480"/>
      <c r="AM174" s="481"/>
      <c r="AN174" s="482">
        <f t="shared" si="65"/>
        <v>1.1000000000000001</v>
      </c>
      <c r="AO174" s="483"/>
      <c r="AP174" s="484"/>
      <c r="AQ174" s="26"/>
      <c r="AR174" s="26"/>
      <c r="AS174" s="26"/>
      <c r="AT174" s="469"/>
      <c r="AU174" s="469"/>
      <c r="AV174" s="469"/>
      <c r="AW174" s="469"/>
      <c r="AX174" s="27"/>
      <c r="AY174" s="27">
        <f t="shared" si="66"/>
        <v>0</v>
      </c>
      <c r="AZ174" s="27">
        <f t="shared" si="79"/>
        <v>0</v>
      </c>
      <c r="BA174" s="27">
        <f t="shared" si="80"/>
        <v>0</v>
      </c>
      <c r="BB174" s="27">
        <f t="shared" si="67"/>
        <v>0</v>
      </c>
      <c r="BC174" s="27">
        <f t="shared" si="68"/>
        <v>0</v>
      </c>
      <c r="BD174" s="27">
        <f t="shared" si="69"/>
        <v>47619.047619047618</v>
      </c>
      <c r="BE174" s="27">
        <f t="shared" si="70"/>
        <v>11654.761904761783</v>
      </c>
      <c r="BF174" s="27">
        <f t="shared" si="71"/>
        <v>0</v>
      </c>
      <c r="BG174" s="27"/>
      <c r="BH174" s="27"/>
      <c r="BI174" s="65">
        <f>BI171</f>
        <v>1.1000000000000001</v>
      </c>
      <c r="BJ174" s="66">
        <f>BJ171</f>
        <v>0.75</v>
      </c>
      <c r="BK174" s="59">
        <f>BK171</f>
        <v>1.1000000000000001</v>
      </c>
      <c r="BL174" s="66">
        <f>BL171</f>
        <v>1.27</v>
      </c>
      <c r="BM174" s="67">
        <f>BM171</f>
        <v>1.27</v>
      </c>
      <c r="BN174" s="61"/>
      <c r="BO174" s="61" t="str">
        <f t="shared" si="81"/>
        <v xml:space="preserve"> </v>
      </c>
      <c r="BP174" s="62" t="str">
        <f t="shared" si="72"/>
        <v xml:space="preserve"> </v>
      </c>
      <c r="BQ174" s="62" t="e">
        <f t="shared" si="73"/>
        <v>#VALUE!</v>
      </c>
      <c r="BR174" s="63">
        <f t="shared" si="74"/>
        <v>1.1000000000000001</v>
      </c>
      <c r="BS174" s="64">
        <f t="shared" si="82"/>
        <v>1.1000000000000001</v>
      </c>
      <c r="BT174" s="60">
        <f t="shared" si="75"/>
        <v>59273.809523809403</v>
      </c>
      <c r="BU174" s="33"/>
    </row>
    <row r="175" spans="2:73" s="22" customFormat="1" ht="13.5" x14ac:dyDescent="0.15">
      <c r="B175" s="541"/>
      <c r="C175" s="497">
        <v>155</v>
      </c>
      <c r="D175" s="498"/>
      <c r="E175" s="499">
        <f t="shared" si="83"/>
        <v>59230.158730158604</v>
      </c>
      <c r="F175" s="471"/>
      <c r="G175" s="471"/>
      <c r="H175" s="472"/>
      <c r="I175" s="470">
        <f t="shared" si="76"/>
        <v>47619.047619047618</v>
      </c>
      <c r="J175" s="471"/>
      <c r="K175" s="471"/>
      <c r="L175" s="472"/>
      <c r="M175" s="474">
        <f t="shared" si="84"/>
        <v>11611.111111110988</v>
      </c>
      <c r="N175" s="480"/>
      <c r="O175" s="480"/>
      <c r="P175" s="696"/>
      <c r="Q175" s="47">
        <f t="shared" si="77"/>
        <v>12619047.619047482</v>
      </c>
      <c r="R175" s="470"/>
      <c r="S175" s="471"/>
      <c r="T175" s="471"/>
      <c r="U175" s="472"/>
      <c r="V175" s="470"/>
      <c r="W175" s="475"/>
      <c r="X175" s="475"/>
      <c r="Y175" s="476"/>
      <c r="Z175" s="470"/>
      <c r="AA175" s="475"/>
      <c r="AB175" s="475"/>
      <c r="AC175" s="476"/>
      <c r="AD175" s="131">
        <f t="shared" si="87"/>
        <v>0</v>
      </c>
      <c r="AE175" s="477">
        <f t="shared" si="86"/>
        <v>2320694.4444444352</v>
      </c>
      <c r="AF175" s="478"/>
      <c r="AG175" s="478"/>
      <c r="AH175" s="479"/>
      <c r="AI175" s="474">
        <f t="shared" si="78"/>
        <v>12619047.619047482</v>
      </c>
      <c r="AJ175" s="480"/>
      <c r="AK175" s="480"/>
      <c r="AL175" s="480"/>
      <c r="AM175" s="481"/>
      <c r="AN175" s="482">
        <f t="shared" si="65"/>
        <v>1.1000000000000001</v>
      </c>
      <c r="AO175" s="483"/>
      <c r="AP175" s="484"/>
      <c r="AQ175" s="26"/>
      <c r="AR175" s="26"/>
      <c r="AS175" s="26"/>
      <c r="AT175" s="469"/>
      <c r="AU175" s="469"/>
      <c r="AV175" s="469"/>
      <c r="AW175" s="469"/>
      <c r="AX175" s="27"/>
      <c r="AY175" s="27">
        <f t="shared" si="66"/>
        <v>0</v>
      </c>
      <c r="AZ175" s="27">
        <f t="shared" si="79"/>
        <v>0</v>
      </c>
      <c r="BA175" s="27">
        <f t="shared" si="80"/>
        <v>0</v>
      </c>
      <c r="BB175" s="27">
        <f t="shared" si="67"/>
        <v>0</v>
      </c>
      <c r="BC175" s="27">
        <f t="shared" si="68"/>
        <v>0</v>
      </c>
      <c r="BD175" s="27">
        <f t="shared" si="69"/>
        <v>47619.047619047618</v>
      </c>
      <c r="BE175" s="27">
        <f t="shared" si="70"/>
        <v>11611.111111110988</v>
      </c>
      <c r="BF175" s="27">
        <f t="shared" si="71"/>
        <v>0</v>
      </c>
      <c r="BG175" s="27"/>
      <c r="BH175" s="27"/>
      <c r="BI175" s="65">
        <f>BI171</f>
        <v>1.1000000000000001</v>
      </c>
      <c r="BJ175" s="66">
        <f>BJ171</f>
        <v>0.75</v>
      </c>
      <c r="BK175" s="59">
        <f>BK171</f>
        <v>1.1000000000000001</v>
      </c>
      <c r="BL175" s="66">
        <f>BL171</f>
        <v>1.27</v>
      </c>
      <c r="BM175" s="67">
        <f>BM171</f>
        <v>1.27</v>
      </c>
      <c r="BN175" s="61"/>
      <c r="BO175" s="61" t="str">
        <f t="shared" si="81"/>
        <v xml:space="preserve"> </v>
      </c>
      <c r="BP175" s="62" t="str">
        <f t="shared" si="72"/>
        <v xml:space="preserve"> </v>
      </c>
      <c r="BQ175" s="62" t="e">
        <f t="shared" si="73"/>
        <v>#VALUE!</v>
      </c>
      <c r="BR175" s="63">
        <f t="shared" si="74"/>
        <v>1.1000000000000001</v>
      </c>
      <c r="BS175" s="64">
        <f t="shared" si="82"/>
        <v>1.1000000000000001</v>
      </c>
      <c r="BT175" s="60">
        <f t="shared" si="75"/>
        <v>59230.158730158604</v>
      </c>
      <c r="BU175" s="33"/>
    </row>
    <row r="176" spans="2:73" s="22" customFormat="1" ht="13.5" x14ac:dyDescent="0.15">
      <c r="B176" s="593"/>
      <c r="C176" s="587">
        <v>156</v>
      </c>
      <c r="D176" s="588"/>
      <c r="E176" s="589">
        <f t="shared" si="83"/>
        <v>59186.507936507813</v>
      </c>
      <c r="F176" s="590"/>
      <c r="G176" s="590"/>
      <c r="H176" s="591"/>
      <c r="I176" s="578">
        <f t="shared" si="76"/>
        <v>47619.047619047618</v>
      </c>
      <c r="J176" s="590"/>
      <c r="K176" s="590"/>
      <c r="L176" s="591"/>
      <c r="M176" s="604">
        <f t="shared" si="84"/>
        <v>11567.460317460193</v>
      </c>
      <c r="N176" s="610"/>
      <c r="O176" s="610"/>
      <c r="P176" s="618"/>
      <c r="Q176" s="47">
        <f t="shared" si="77"/>
        <v>12571428.571428433</v>
      </c>
      <c r="R176" s="578">
        <f>V176+Z176</f>
        <v>0</v>
      </c>
      <c r="S176" s="590"/>
      <c r="T176" s="590"/>
      <c r="U176" s="591"/>
      <c r="V176" s="578">
        <f>IF(26&gt;$I$5*2,0,$I$6/$I$5/2)</f>
        <v>0</v>
      </c>
      <c r="W176" s="579"/>
      <c r="X176" s="579"/>
      <c r="Y176" s="580"/>
      <c r="Z176" s="578">
        <f>IF(AD170&gt;0,AD170*AN176/100/2,0)</f>
        <v>0</v>
      </c>
      <c r="AA176" s="579"/>
      <c r="AB176" s="579"/>
      <c r="AC176" s="580"/>
      <c r="AD176" s="139">
        <f t="shared" si="87"/>
        <v>0</v>
      </c>
      <c r="AE176" s="581">
        <f t="shared" si="86"/>
        <v>2332261.9047618955</v>
      </c>
      <c r="AF176" s="582"/>
      <c r="AG176" s="582"/>
      <c r="AH176" s="583"/>
      <c r="AI176" s="474">
        <f t="shared" si="78"/>
        <v>12571428.571428433</v>
      </c>
      <c r="AJ176" s="480"/>
      <c r="AK176" s="480"/>
      <c r="AL176" s="480"/>
      <c r="AM176" s="481"/>
      <c r="AN176" s="584">
        <f t="shared" si="65"/>
        <v>1.1000000000000001</v>
      </c>
      <c r="AO176" s="585"/>
      <c r="AP176" s="586"/>
      <c r="AQ176" s="25"/>
      <c r="AR176" s="25"/>
      <c r="AS176" s="25"/>
      <c r="AT176" s="469"/>
      <c r="AU176" s="469"/>
      <c r="AV176" s="469"/>
      <c r="AW176" s="469"/>
      <c r="AX176" s="27"/>
      <c r="AY176" s="27">
        <f t="shared" si="66"/>
        <v>0</v>
      </c>
      <c r="AZ176" s="27">
        <f t="shared" si="79"/>
        <v>0</v>
      </c>
      <c r="BA176" s="27">
        <f t="shared" si="80"/>
        <v>0</v>
      </c>
      <c r="BB176" s="27">
        <f t="shared" si="67"/>
        <v>0</v>
      </c>
      <c r="BC176" s="27">
        <f t="shared" si="68"/>
        <v>0</v>
      </c>
      <c r="BD176" s="27">
        <f t="shared" si="69"/>
        <v>47619.047619047618</v>
      </c>
      <c r="BE176" s="27">
        <f t="shared" si="70"/>
        <v>11567.460317460193</v>
      </c>
      <c r="BF176" s="27">
        <f t="shared" si="71"/>
        <v>0</v>
      </c>
      <c r="BG176" s="27"/>
      <c r="BH176" s="27"/>
      <c r="BI176" s="65">
        <f>BI171</f>
        <v>1.1000000000000001</v>
      </c>
      <c r="BJ176" s="66">
        <f>BJ171</f>
        <v>0.75</v>
      </c>
      <c r="BK176" s="59">
        <f>BK171</f>
        <v>1.1000000000000001</v>
      </c>
      <c r="BL176" s="66">
        <f>BL171</f>
        <v>1.27</v>
      </c>
      <c r="BM176" s="67">
        <f>BM171</f>
        <v>1.27</v>
      </c>
      <c r="BN176" s="61"/>
      <c r="BO176" s="61" t="str">
        <f t="shared" si="81"/>
        <v xml:space="preserve"> </v>
      </c>
      <c r="BP176" s="62" t="str">
        <f t="shared" si="72"/>
        <v xml:space="preserve"> </v>
      </c>
      <c r="BQ176" s="62" t="e">
        <f t="shared" si="73"/>
        <v>#VALUE!</v>
      </c>
      <c r="BR176" s="63">
        <f t="shared" si="74"/>
        <v>1.1000000000000001</v>
      </c>
      <c r="BS176" s="64">
        <f t="shared" si="82"/>
        <v>1.1000000000000001</v>
      </c>
      <c r="BT176" s="60">
        <f t="shared" si="75"/>
        <v>59186.507936507813</v>
      </c>
      <c r="BU176" s="33"/>
    </row>
    <row r="177" spans="2:73" s="22" customFormat="1" ht="13.5" x14ac:dyDescent="0.15">
      <c r="B177" s="562">
        <v>14</v>
      </c>
      <c r="C177" s="565">
        <v>157</v>
      </c>
      <c r="D177" s="566"/>
      <c r="E177" s="609">
        <f t="shared" si="83"/>
        <v>59142.857142857014</v>
      </c>
      <c r="F177" s="569"/>
      <c r="G177" s="569"/>
      <c r="H177" s="570"/>
      <c r="I177" s="568">
        <f t="shared" si="76"/>
        <v>47619.047619047618</v>
      </c>
      <c r="J177" s="569"/>
      <c r="K177" s="569"/>
      <c r="L177" s="570"/>
      <c r="M177" s="568">
        <f t="shared" si="84"/>
        <v>11523.809523809397</v>
      </c>
      <c r="N177" s="569"/>
      <c r="O177" s="569"/>
      <c r="P177" s="570"/>
      <c r="Q177" s="30">
        <f t="shared" si="77"/>
        <v>12523809.523809385</v>
      </c>
      <c r="R177" s="568"/>
      <c r="S177" s="569"/>
      <c r="T177" s="569"/>
      <c r="U177" s="570"/>
      <c r="V177" s="568"/>
      <c r="W177" s="572"/>
      <c r="X177" s="572"/>
      <c r="Y177" s="573"/>
      <c r="Z177" s="568"/>
      <c r="AA177" s="572"/>
      <c r="AB177" s="572"/>
      <c r="AC177" s="573"/>
      <c r="AD177" s="138">
        <f t="shared" si="87"/>
        <v>0</v>
      </c>
      <c r="AE177" s="568">
        <f t="shared" si="86"/>
        <v>2343785.7142857048</v>
      </c>
      <c r="AF177" s="569"/>
      <c r="AG177" s="569"/>
      <c r="AH177" s="570"/>
      <c r="AI177" s="568">
        <f t="shared" si="78"/>
        <v>12523809.523809385</v>
      </c>
      <c r="AJ177" s="569"/>
      <c r="AK177" s="569"/>
      <c r="AL177" s="569"/>
      <c r="AM177" s="574"/>
      <c r="AN177" s="575">
        <f t="shared" si="65"/>
        <v>1.1000000000000001</v>
      </c>
      <c r="AO177" s="576"/>
      <c r="AP177" s="577"/>
      <c r="AQ177" s="51"/>
      <c r="AR177" s="51"/>
      <c r="AS177" s="51"/>
      <c r="AT177" s="469"/>
      <c r="AU177" s="469"/>
      <c r="AV177" s="469"/>
      <c r="AW177" s="469"/>
      <c r="AX177" s="27"/>
      <c r="AY177" s="27">
        <f t="shared" si="66"/>
        <v>0</v>
      </c>
      <c r="AZ177" s="27">
        <f t="shared" si="79"/>
        <v>0</v>
      </c>
      <c r="BA177" s="27">
        <f t="shared" si="80"/>
        <v>0</v>
      </c>
      <c r="BB177" s="27">
        <f t="shared" si="67"/>
        <v>0</v>
      </c>
      <c r="BC177" s="27">
        <f t="shared" si="68"/>
        <v>0</v>
      </c>
      <c r="BD177" s="27">
        <f t="shared" si="69"/>
        <v>47619.047619047618</v>
      </c>
      <c r="BE177" s="27">
        <f t="shared" si="70"/>
        <v>11523.809523809397</v>
      </c>
      <c r="BF177" s="27">
        <f t="shared" si="71"/>
        <v>0</v>
      </c>
      <c r="BG177" s="27"/>
      <c r="BH177" s="27"/>
      <c r="BI177" s="72">
        <f t="shared" ref="BI177:BL177" si="91">BI171</f>
        <v>1.1000000000000001</v>
      </c>
      <c r="BJ177" s="72">
        <f t="shared" si="91"/>
        <v>0.75</v>
      </c>
      <c r="BK177" s="72">
        <f t="shared" si="91"/>
        <v>1.1000000000000001</v>
      </c>
      <c r="BL177" s="72">
        <f t="shared" si="91"/>
        <v>1.27</v>
      </c>
      <c r="BM177" s="73">
        <f>BM171</f>
        <v>1.27</v>
      </c>
      <c r="BN177" s="61"/>
      <c r="BO177" s="61" t="str">
        <f t="shared" si="81"/>
        <v xml:space="preserve"> </v>
      </c>
      <c r="BP177" s="62" t="str">
        <f t="shared" si="72"/>
        <v xml:space="preserve"> </v>
      </c>
      <c r="BQ177" s="62" t="e">
        <f t="shared" si="73"/>
        <v>#VALUE!</v>
      </c>
      <c r="BR177" s="63">
        <f t="shared" si="74"/>
        <v>1.1000000000000001</v>
      </c>
      <c r="BS177" s="64">
        <f t="shared" si="82"/>
        <v>1.1000000000000001</v>
      </c>
      <c r="BT177" s="60">
        <f t="shared" si="75"/>
        <v>59142.857142857014</v>
      </c>
      <c r="BU177" s="33"/>
    </row>
    <row r="178" spans="2:73" s="22" customFormat="1" ht="13.5" x14ac:dyDescent="0.15">
      <c r="B178" s="563"/>
      <c r="C178" s="535">
        <v>158</v>
      </c>
      <c r="D178" s="536"/>
      <c r="E178" s="537">
        <f t="shared" si="83"/>
        <v>59099.206349206223</v>
      </c>
      <c r="F178" s="486"/>
      <c r="G178" s="486"/>
      <c r="H178" s="538"/>
      <c r="I178" s="485">
        <f t="shared" si="76"/>
        <v>47619.047619047618</v>
      </c>
      <c r="J178" s="486"/>
      <c r="K178" s="486"/>
      <c r="L178" s="538"/>
      <c r="M178" s="485">
        <f t="shared" si="84"/>
        <v>11480.158730158604</v>
      </c>
      <c r="N178" s="486"/>
      <c r="O178" s="486"/>
      <c r="P178" s="538"/>
      <c r="Q178" s="136">
        <f t="shared" si="77"/>
        <v>12476190.476190336</v>
      </c>
      <c r="R178" s="485"/>
      <c r="S178" s="486"/>
      <c r="T178" s="486"/>
      <c r="U178" s="538"/>
      <c r="V178" s="485"/>
      <c r="W178" s="530"/>
      <c r="X178" s="530"/>
      <c r="Y178" s="531"/>
      <c r="Z178" s="485"/>
      <c r="AA178" s="530"/>
      <c r="AB178" s="530"/>
      <c r="AC178" s="531"/>
      <c r="AD178" s="135">
        <f t="shared" si="87"/>
        <v>0</v>
      </c>
      <c r="AE178" s="532">
        <f t="shared" si="86"/>
        <v>2355265.8730158634</v>
      </c>
      <c r="AF178" s="533"/>
      <c r="AG178" s="533"/>
      <c r="AH178" s="534"/>
      <c r="AI178" s="485">
        <f t="shared" si="78"/>
        <v>12476190.476190336</v>
      </c>
      <c r="AJ178" s="486"/>
      <c r="AK178" s="486"/>
      <c r="AL178" s="486"/>
      <c r="AM178" s="487"/>
      <c r="AN178" s="527">
        <f t="shared" si="65"/>
        <v>1.1000000000000001</v>
      </c>
      <c r="AO178" s="528"/>
      <c r="AP178" s="529"/>
      <c r="AQ178" s="26"/>
      <c r="AR178" s="26"/>
      <c r="AS178" s="26"/>
      <c r="AT178" s="469"/>
      <c r="AU178" s="469"/>
      <c r="AV178" s="469"/>
      <c r="AW178" s="469"/>
      <c r="AX178" s="27"/>
      <c r="AY178" s="27">
        <f t="shared" si="66"/>
        <v>0</v>
      </c>
      <c r="AZ178" s="27">
        <f t="shared" si="79"/>
        <v>0</v>
      </c>
      <c r="BA178" s="27">
        <f t="shared" si="80"/>
        <v>0</v>
      </c>
      <c r="BB178" s="27">
        <f t="shared" si="67"/>
        <v>0</v>
      </c>
      <c r="BC178" s="27">
        <f t="shared" si="68"/>
        <v>0</v>
      </c>
      <c r="BD178" s="27">
        <f t="shared" si="69"/>
        <v>47619.047619047618</v>
      </c>
      <c r="BE178" s="27">
        <f t="shared" si="70"/>
        <v>11480.158730158604</v>
      </c>
      <c r="BF178" s="27">
        <f t="shared" si="71"/>
        <v>0</v>
      </c>
      <c r="BG178" s="27"/>
      <c r="BH178" s="27"/>
      <c r="BI178" s="65">
        <f>BI177</f>
        <v>1.1000000000000001</v>
      </c>
      <c r="BJ178" s="66">
        <f>BJ177</f>
        <v>0.75</v>
      </c>
      <c r="BK178" s="59">
        <f>BK177</f>
        <v>1.1000000000000001</v>
      </c>
      <c r="BL178" s="66">
        <f>BL177</f>
        <v>1.27</v>
      </c>
      <c r="BM178" s="67">
        <f>BM177</f>
        <v>1.27</v>
      </c>
      <c r="BN178" s="61"/>
      <c r="BO178" s="61" t="str">
        <f t="shared" si="81"/>
        <v xml:space="preserve"> </v>
      </c>
      <c r="BP178" s="62" t="str">
        <f t="shared" si="72"/>
        <v xml:space="preserve"> </v>
      </c>
      <c r="BQ178" s="62" t="e">
        <f t="shared" si="73"/>
        <v>#VALUE!</v>
      </c>
      <c r="BR178" s="63">
        <f t="shared" si="74"/>
        <v>1.1000000000000001</v>
      </c>
      <c r="BS178" s="64">
        <f t="shared" si="82"/>
        <v>1.1000000000000001</v>
      </c>
      <c r="BT178" s="60">
        <f t="shared" si="75"/>
        <v>59099.206349206223</v>
      </c>
      <c r="BU178" s="33"/>
    </row>
    <row r="179" spans="2:73" s="22" customFormat="1" ht="13.5" x14ac:dyDescent="0.15">
      <c r="B179" s="563"/>
      <c r="C179" s="535">
        <v>159</v>
      </c>
      <c r="D179" s="536"/>
      <c r="E179" s="537">
        <f t="shared" si="83"/>
        <v>59055.555555555431</v>
      </c>
      <c r="F179" s="486"/>
      <c r="G179" s="486"/>
      <c r="H179" s="538"/>
      <c r="I179" s="485">
        <f t="shared" si="76"/>
        <v>47619.047619047618</v>
      </c>
      <c r="J179" s="486"/>
      <c r="K179" s="486"/>
      <c r="L179" s="538"/>
      <c r="M179" s="485">
        <f t="shared" si="84"/>
        <v>11436.507936507811</v>
      </c>
      <c r="N179" s="486"/>
      <c r="O179" s="486"/>
      <c r="P179" s="538"/>
      <c r="Q179" s="136">
        <f t="shared" si="77"/>
        <v>12428571.428571288</v>
      </c>
      <c r="R179" s="485"/>
      <c r="S179" s="486"/>
      <c r="T179" s="486"/>
      <c r="U179" s="538"/>
      <c r="V179" s="485"/>
      <c r="W179" s="530"/>
      <c r="X179" s="530"/>
      <c r="Y179" s="531"/>
      <c r="Z179" s="485"/>
      <c r="AA179" s="530"/>
      <c r="AB179" s="530"/>
      <c r="AC179" s="531"/>
      <c r="AD179" s="135">
        <f t="shared" si="87"/>
        <v>0</v>
      </c>
      <c r="AE179" s="532">
        <f t="shared" si="86"/>
        <v>2366702.3809523713</v>
      </c>
      <c r="AF179" s="533"/>
      <c r="AG179" s="533"/>
      <c r="AH179" s="534"/>
      <c r="AI179" s="485">
        <f t="shared" si="78"/>
        <v>12428571.428571288</v>
      </c>
      <c r="AJ179" s="486"/>
      <c r="AK179" s="486"/>
      <c r="AL179" s="486"/>
      <c r="AM179" s="487"/>
      <c r="AN179" s="527">
        <f t="shared" si="65"/>
        <v>1.1000000000000001</v>
      </c>
      <c r="AO179" s="528"/>
      <c r="AP179" s="529"/>
      <c r="AQ179" s="26"/>
      <c r="AR179" s="26"/>
      <c r="AS179" s="26"/>
      <c r="AT179" s="469"/>
      <c r="AU179" s="469"/>
      <c r="AV179" s="469"/>
      <c r="AW179" s="469"/>
      <c r="AX179" s="27"/>
      <c r="AY179" s="27">
        <f t="shared" si="66"/>
        <v>0</v>
      </c>
      <c r="AZ179" s="27">
        <f t="shared" si="79"/>
        <v>0</v>
      </c>
      <c r="BA179" s="27">
        <f t="shared" si="80"/>
        <v>0</v>
      </c>
      <c r="BB179" s="27">
        <f t="shared" si="67"/>
        <v>0</v>
      </c>
      <c r="BC179" s="27">
        <f t="shared" si="68"/>
        <v>0</v>
      </c>
      <c r="BD179" s="27">
        <f t="shared" si="69"/>
        <v>47619.047619047618</v>
      </c>
      <c r="BE179" s="27">
        <f t="shared" si="70"/>
        <v>11436.507936507811</v>
      </c>
      <c r="BF179" s="27">
        <f t="shared" si="71"/>
        <v>0</v>
      </c>
      <c r="BG179" s="27"/>
      <c r="BH179" s="27"/>
      <c r="BI179" s="65">
        <f>BI177</f>
        <v>1.1000000000000001</v>
      </c>
      <c r="BJ179" s="66">
        <f>BJ177</f>
        <v>0.75</v>
      </c>
      <c r="BK179" s="59">
        <f>BK177</f>
        <v>1.1000000000000001</v>
      </c>
      <c r="BL179" s="66">
        <f>BL177</f>
        <v>1.27</v>
      </c>
      <c r="BM179" s="67">
        <f>BM177</f>
        <v>1.27</v>
      </c>
      <c r="BN179" s="61"/>
      <c r="BO179" s="61" t="str">
        <f t="shared" si="81"/>
        <v xml:space="preserve"> </v>
      </c>
      <c r="BP179" s="62" t="str">
        <f t="shared" si="72"/>
        <v xml:space="preserve"> </v>
      </c>
      <c r="BQ179" s="62" t="e">
        <f t="shared" si="73"/>
        <v>#VALUE!</v>
      </c>
      <c r="BR179" s="63">
        <f t="shared" si="74"/>
        <v>1.1000000000000001</v>
      </c>
      <c r="BS179" s="64">
        <f t="shared" si="82"/>
        <v>1.1000000000000001</v>
      </c>
      <c r="BT179" s="60">
        <f t="shared" si="75"/>
        <v>59055.555555555431</v>
      </c>
      <c r="BU179" s="33"/>
    </row>
    <row r="180" spans="2:73" s="22" customFormat="1" ht="13.5" x14ac:dyDescent="0.15">
      <c r="B180" s="563"/>
      <c r="C180" s="535">
        <v>160</v>
      </c>
      <c r="D180" s="536"/>
      <c r="E180" s="537">
        <f t="shared" si="83"/>
        <v>59011.904761904632</v>
      </c>
      <c r="F180" s="486"/>
      <c r="G180" s="486"/>
      <c r="H180" s="538"/>
      <c r="I180" s="485">
        <f t="shared" si="76"/>
        <v>47619.047619047618</v>
      </c>
      <c r="J180" s="486"/>
      <c r="K180" s="486"/>
      <c r="L180" s="538"/>
      <c r="M180" s="485">
        <f t="shared" si="84"/>
        <v>11392.857142857014</v>
      </c>
      <c r="N180" s="486"/>
      <c r="O180" s="486"/>
      <c r="P180" s="538"/>
      <c r="Q180" s="136">
        <f t="shared" si="77"/>
        <v>12380952.380952239</v>
      </c>
      <c r="R180" s="485"/>
      <c r="S180" s="486"/>
      <c r="T180" s="486"/>
      <c r="U180" s="538"/>
      <c r="V180" s="485"/>
      <c r="W180" s="530"/>
      <c r="X180" s="530"/>
      <c r="Y180" s="531"/>
      <c r="Z180" s="485"/>
      <c r="AA180" s="530"/>
      <c r="AB180" s="530"/>
      <c r="AC180" s="531"/>
      <c r="AD180" s="135">
        <f t="shared" si="87"/>
        <v>0</v>
      </c>
      <c r="AE180" s="532">
        <f t="shared" si="86"/>
        <v>2378095.2380952281</v>
      </c>
      <c r="AF180" s="533"/>
      <c r="AG180" s="533"/>
      <c r="AH180" s="534"/>
      <c r="AI180" s="485">
        <f t="shared" si="78"/>
        <v>12380952.380952239</v>
      </c>
      <c r="AJ180" s="486"/>
      <c r="AK180" s="486"/>
      <c r="AL180" s="486"/>
      <c r="AM180" s="487"/>
      <c r="AN180" s="527">
        <f t="shared" si="65"/>
        <v>1.1000000000000001</v>
      </c>
      <c r="AO180" s="528"/>
      <c r="AP180" s="529"/>
      <c r="AQ180" s="26"/>
      <c r="AR180" s="26"/>
      <c r="AS180" s="26"/>
      <c r="AT180" s="469"/>
      <c r="AU180" s="469"/>
      <c r="AV180" s="469"/>
      <c r="AW180" s="469"/>
      <c r="AX180" s="27"/>
      <c r="AY180" s="27">
        <f t="shared" si="66"/>
        <v>0</v>
      </c>
      <c r="AZ180" s="27">
        <f t="shared" si="79"/>
        <v>0</v>
      </c>
      <c r="BA180" s="27">
        <f t="shared" si="80"/>
        <v>0</v>
      </c>
      <c r="BB180" s="27">
        <f t="shared" si="67"/>
        <v>0</v>
      </c>
      <c r="BC180" s="27">
        <f t="shared" si="68"/>
        <v>0</v>
      </c>
      <c r="BD180" s="27">
        <f t="shared" si="69"/>
        <v>47619.047619047618</v>
      </c>
      <c r="BE180" s="27">
        <f t="shared" si="70"/>
        <v>11392.857142857014</v>
      </c>
      <c r="BF180" s="27">
        <f t="shared" si="71"/>
        <v>0</v>
      </c>
      <c r="BG180" s="27"/>
      <c r="BH180" s="27"/>
      <c r="BI180" s="65">
        <f>BI177</f>
        <v>1.1000000000000001</v>
      </c>
      <c r="BJ180" s="66">
        <f>BJ177</f>
        <v>0.75</v>
      </c>
      <c r="BK180" s="59">
        <f>BK177</f>
        <v>1.1000000000000001</v>
      </c>
      <c r="BL180" s="66">
        <f>BL177</f>
        <v>1.27</v>
      </c>
      <c r="BM180" s="67">
        <f>BM177</f>
        <v>1.27</v>
      </c>
      <c r="BN180" s="61"/>
      <c r="BO180" s="61" t="str">
        <f t="shared" si="81"/>
        <v xml:space="preserve"> </v>
      </c>
      <c r="BP180" s="62" t="str">
        <f t="shared" si="72"/>
        <v xml:space="preserve"> </v>
      </c>
      <c r="BQ180" s="62" t="e">
        <f t="shared" si="73"/>
        <v>#VALUE!</v>
      </c>
      <c r="BR180" s="63">
        <f t="shared" si="74"/>
        <v>1.1000000000000001</v>
      </c>
      <c r="BS180" s="64">
        <f t="shared" si="82"/>
        <v>1.1000000000000001</v>
      </c>
      <c r="BT180" s="60">
        <f t="shared" si="75"/>
        <v>59011.904761904632</v>
      </c>
      <c r="BU180" s="33"/>
    </row>
    <row r="181" spans="2:73" s="22" customFormat="1" ht="13.5" x14ac:dyDescent="0.15">
      <c r="B181" s="563"/>
      <c r="C181" s="535">
        <v>161</v>
      </c>
      <c r="D181" s="536"/>
      <c r="E181" s="537">
        <f t="shared" si="83"/>
        <v>58968.253968253841</v>
      </c>
      <c r="F181" s="486"/>
      <c r="G181" s="486"/>
      <c r="H181" s="538"/>
      <c r="I181" s="485">
        <f t="shared" si="76"/>
        <v>47619.047619047618</v>
      </c>
      <c r="J181" s="486"/>
      <c r="K181" s="486"/>
      <c r="L181" s="538"/>
      <c r="M181" s="485">
        <f t="shared" si="84"/>
        <v>11349.206349206221</v>
      </c>
      <c r="N181" s="486"/>
      <c r="O181" s="486"/>
      <c r="P181" s="538"/>
      <c r="Q181" s="136">
        <f t="shared" si="77"/>
        <v>12333333.333333191</v>
      </c>
      <c r="R181" s="485"/>
      <c r="S181" s="486"/>
      <c r="T181" s="486"/>
      <c r="U181" s="538"/>
      <c r="V181" s="485"/>
      <c r="W181" s="530"/>
      <c r="X181" s="530"/>
      <c r="Y181" s="531"/>
      <c r="Z181" s="485"/>
      <c r="AA181" s="530"/>
      <c r="AB181" s="530"/>
      <c r="AC181" s="531"/>
      <c r="AD181" s="135">
        <f t="shared" si="87"/>
        <v>0</v>
      </c>
      <c r="AE181" s="532">
        <f t="shared" si="86"/>
        <v>2389444.4444444343</v>
      </c>
      <c r="AF181" s="533"/>
      <c r="AG181" s="533"/>
      <c r="AH181" s="534"/>
      <c r="AI181" s="485">
        <f t="shared" si="78"/>
        <v>12333333.333333191</v>
      </c>
      <c r="AJ181" s="486"/>
      <c r="AK181" s="486"/>
      <c r="AL181" s="486"/>
      <c r="AM181" s="487"/>
      <c r="AN181" s="527">
        <f t="shared" si="65"/>
        <v>1.1000000000000001</v>
      </c>
      <c r="AO181" s="528"/>
      <c r="AP181" s="529"/>
      <c r="AQ181" s="26"/>
      <c r="AR181" s="26"/>
      <c r="AS181" s="26"/>
      <c r="AT181" s="469"/>
      <c r="AU181" s="469"/>
      <c r="AV181" s="469"/>
      <c r="AW181" s="469"/>
      <c r="AX181" s="27"/>
      <c r="AY181" s="27">
        <f t="shared" si="66"/>
        <v>0</v>
      </c>
      <c r="AZ181" s="27">
        <f t="shared" si="79"/>
        <v>0</v>
      </c>
      <c r="BA181" s="27">
        <f t="shared" si="80"/>
        <v>0</v>
      </c>
      <c r="BB181" s="27">
        <f t="shared" si="67"/>
        <v>0</v>
      </c>
      <c r="BC181" s="27">
        <f t="shared" si="68"/>
        <v>0</v>
      </c>
      <c r="BD181" s="27">
        <f t="shared" si="69"/>
        <v>47619.047619047618</v>
      </c>
      <c r="BE181" s="27">
        <f t="shared" si="70"/>
        <v>11349.206349206221</v>
      </c>
      <c r="BF181" s="27">
        <f t="shared" si="71"/>
        <v>0</v>
      </c>
      <c r="BG181" s="27"/>
      <c r="BH181" s="27"/>
      <c r="BI181" s="65">
        <f>BI177</f>
        <v>1.1000000000000001</v>
      </c>
      <c r="BJ181" s="66">
        <f>BJ177</f>
        <v>0.75</v>
      </c>
      <c r="BK181" s="59">
        <f>BK177</f>
        <v>1.1000000000000001</v>
      </c>
      <c r="BL181" s="66">
        <f>BL177</f>
        <v>1.27</v>
      </c>
      <c r="BM181" s="67">
        <f>BM177</f>
        <v>1.27</v>
      </c>
      <c r="BN181" s="61"/>
      <c r="BO181" s="61" t="str">
        <f t="shared" si="81"/>
        <v xml:space="preserve"> </v>
      </c>
      <c r="BP181" s="62" t="str">
        <f t="shared" si="72"/>
        <v xml:space="preserve"> </v>
      </c>
      <c r="BQ181" s="62" t="e">
        <f t="shared" si="73"/>
        <v>#VALUE!</v>
      </c>
      <c r="BR181" s="63">
        <f t="shared" si="74"/>
        <v>1.1000000000000001</v>
      </c>
      <c r="BS181" s="64">
        <f t="shared" si="82"/>
        <v>1.1000000000000001</v>
      </c>
      <c r="BT181" s="60">
        <f t="shared" si="75"/>
        <v>58968.253968253841</v>
      </c>
      <c r="BU181" s="33"/>
    </row>
    <row r="182" spans="2:73" s="22" customFormat="1" ht="13.5" x14ac:dyDescent="0.15">
      <c r="B182" s="563"/>
      <c r="C182" s="535">
        <v>162</v>
      </c>
      <c r="D182" s="536"/>
      <c r="E182" s="537">
        <f t="shared" si="83"/>
        <v>58924.603174603042</v>
      </c>
      <c r="F182" s="486"/>
      <c r="G182" s="486"/>
      <c r="H182" s="538"/>
      <c r="I182" s="485">
        <f t="shared" si="76"/>
        <v>47619.047619047618</v>
      </c>
      <c r="J182" s="486"/>
      <c r="K182" s="486"/>
      <c r="L182" s="538"/>
      <c r="M182" s="485">
        <f t="shared" si="84"/>
        <v>11305.555555555426</v>
      </c>
      <c r="N182" s="486"/>
      <c r="O182" s="486"/>
      <c r="P182" s="538"/>
      <c r="Q182" s="136">
        <f t="shared" si="77"/>
        <v>12285714.285714142</v>
      </c>
      <c r="R182" s="485">
        <f>V182+Z182</f>
        <v>0</v>
      </c>
      <c r="S182" s="486"/>
      <c r="T182" s="486"/>
      <c r="U182" s="538"/>
      <c r="V182" s="485">
        <f>IF(27&gt;$I$5*2,0,$I$6/$I$5/2)</f>
        <v>0</v>
      </c>
      <c r="W182" s="530"/>
      <c r="X182" s="530"/>
      <c r="Y182" s="531"/>
      <c r="Z182" s="485">
        <f>IF(AD176&gt;0,AD176*AN182/100/2,0)</f>
        <v>0</v>
      </c>
      <c r="AA182" s="530"/>
      <c r="AB182" s="530"/>
      <c r="AC182" s="531"/>
      <c r="AD182" s="135">
        <f t="shared" si="87"/>
        <v>0</v>
      </c>
      <c r="AE182" s="532">
        <f t="shared" si="86"/>
        <v>2400749.9999999898</v>
      </c>
      <c r="AF182" s="533"/>
      <c r="AG182" s="533"/>
      <c r="AH182" s="534"/>
      <c r="AI182" s="485">
        <f t="shared" si="78"/>
        <v>12285714.285714142</v>
      </c>
      <c r="AJ182" s="486"/>
      <c r="AK182" s="486"/>
      <c r="AL182" s="486"/>
      <c r="AM182" s="487"/>
      <c r="AN182" s="527">
        <f t="shared" si="65"/>
        <v>1.1000000000000001</v>
      </c>
      <c r="AO182" s="528"/>
      <c r="AP182" s="529"/>
      <c r="AQ182" s="26"/>
      <c r="AR182" s="26"/>
      <c r="AS182" s="26"/>
      <c r="AT182" s="469"/>
      <c r="AU182" s="469"/>
      <c r="AV182" s="469"/>
      <c r="AW182" s="469"/>
      <c r="AX182" s="27"/>
      <c r="AY182" s="27">
        <f t="shared" si="66"/>
        <v>0</v>
      </c>
      <c r="AZ182" s="27">
        <f t="shared" si="79"/>
        <v>0</v>
      </c>
      <c r="BA182" s="27">
        <f t="shared" si="80"/>
        <v>0</v>
      </c>
      <c r="BB182" s="27">
        <f t="shared" si="67"/>
        <v>0</v>
      </c>
      <c r="BC182" s="27">
        <f t="shared" si="68"/>
        <v>0</v>
      </c>
      <c r="BD182" s="27">
        <f t="shared" si="69"/>
        <v>47619.047619047618</v>
      </c>
      <c r="BE182" s="27">
        <f t="shared" si="70"/>
        <v>11305.555555555426</v>
      </c>
      <c r="BF182" s="27">
        <f t="shared" si="71"/>
        <v>0</v>
      </c>
      <c r="BG182" s="27"/>
      <c r="BH182" s="27"/>
      <c r="BI182" s="65">
        <f>BI177</f>
        <v>1.1000000000000001</v>
      </c>
      <c r="BJ182" s="66">
        <f>BJ177</f>
        <v>0.75</v>
      </c>
      <c r="BK182" s="59">
        <f>BK177</f>
        <v>1.1000000000000001</v>
      </c>
      <c r="BL182" s="66">
        <f>BL177</f>
        <v>1.27</v>
      </c>
      <c r="BM182" s="67">
        <f>BM177</f>
        <v>1.27</v>
      </c>
      <c r="BN182" s="61"/>
      <c r="BO182" s="61" t="str">
        <f t="shared" si="81"/>
        <v xml:space="preserve"> </v>
      </c>
      <c r="BP182" s="62" t="str">
        <f t="shared" si="72"/>
        <v xml:space="preserve"> </v>
      </c>
      <c r="BQ182" s="62" t="e">
        <f t="shared" si="73"/>
        <v>#VALUE!</v>
      </c>
      <c r="BR182" s="63">
        <f t="shared" si="74"/>
        <v>1.1000000000000001</v>
      </c>
      <c r="BS182" s="64">
        <f t="shared" si="82"/>
        <v>1.1000000000000001</v>
      </c>
      <c r="BT182" s="60">
        <f t="shared" si="75"/>
        <v>58924.603174603042</v>
      </c>
      <c r="BU182" s="33"/>
    </row>
    <row r="183" spans="2:73" s="22" customFormat="1" ht="13.5" x14ac:dyDescent="0.15">
      <c r="B183" s="563"/>
      <c r="C183" s="535">
        <v>163</v>
      </c>
      <c r="D183" s="536"/>
      <c r="E183" s="537">
        <f t="shared" si="83"/>
        <v>58880.952380952251</v>
      </c>
      <c r="F183" s="486"/>
      <c r="G183" s="486"/>
      <c r="H183" s="538"/>
      <c r="I183" s="485">
        <f t="shared" si="76"/>
        <v>47619.047619047618</v>
      </c>
      <c r="J183" s="486"/>
      <c r="K183" s="486"/>
      <c r="L183" s="538"/>
      <c r="M183" s="485">
        <f t="shared" si="84"/>
        <v>11261.904761904632</v>
      </c>
      <c r="N183" s="486"/>
      <c r="O183" s="486"/>
      <c r="P183" s="538"/>
      <c r="Q183" s="136">
        <f t="shared" si="77"/>
        <v>12238095.238095094</v>
      </c>
      <c r="R183" s="485"/>
      <c r="S183" s="486"/>
      <c r="T183" s="486"/>
      <c r="U183" s="538"/>
      <c r="V183" s="485"/>
      <c r="W183" s="530"/>
      <c r="X183" s="530"/>
      <c r="Y183" s="531"/>
      <c r="Z183" s="485"/>
      <c r="AA183" s="530"/>
      <c r="AB183" s="530"/>
      <c r="AC183" s="531"/>
      <c r="AD183" s="135">
        <f t="shared" si="87"/>
        <v>0</v>
      </c>
      <c r="AE183" s="532">
        <f t="shared" si="86"/>
        <v>2412011.9047618946</v>
      </c>
      <c r="AF183" s="533"/>
      <c r="AG183" s="533"/>
      <c r="AH183" s="534"/>
      <c r="AI183" s="485">
        <f t="shared" si="78"/>
        <v>12238095.238095094</v>
      </c>
      <c r="AJ183" s="486"/>
      <c r="AK183" s="486"/>
      <c r="AL183" s="486"/>
      <c r="AM183" s="487"/>
      <c r="AN183" s="527">
        <f t="shared" si="65"/>
        <v>1.1000000000000001</v>
      </c>
      <c r="AO183" s="528"/>
      <c r="AP183" s="529"/>
      <c r="AQ183" s="26"/>
      <c r="AR183" s="26"/>
      <c r="AS183" s="26"/>
      <c r="AT183" s="469"/>
      <c r="AU183" s="469"/>
      <c r="AV183" s="469"/>
      <c r="AW183" s="469"/>
      <c r="AX183" s="27"/>
      <c r="AY183" s="27">
        <f t="shared" si="66"/>
        <v>0</v>
      </c>
      <c r="AZ183" s="27">
        <f t="shared" si="79"/>
        <v>0</v>
      </c>
      <c r="BA183" s="27">
        <f t="shared" si="80"/>
        <v>0</v>
      </c>
      <c r="BB183" s="27">
        <f t="shared" si="67"/>
        <v>0</v>
      </c>
      <c r="BC183" s="27">
        <f t="shared" si="68"/>
        <v>0</v>
      </c>
      <c r="BD183" s="27">
        <f t="shared" si="69"/>
        <v>47619.047619047618</v>
      </c>
      <c r="BE183" s="27">
        <f t="shared" si="70"/>
        <v>11261.904761904632</v>
      </c>
      <c r="BF183" s="27">
        <f t="shared" si="71"/>
        <v>0</v>
      </c>
      <c r="BG183" s="27"/>
      <c r="BH183" s="27"/>
      <c r="BI183" s="72">
        <f t="shared" ref="BI183:BL183" si="92">BI177</f>
        <v>1.1000000000000001</v>
      </c>
      <c r="BJ183" s="72">
        <f t="shared" si="92"/>
        <v>0.75</v>
      </c>
      <c r="BK183" s="72">
        <f t="shared" si="92"/>
        <v>1.1000000000000001</v>
      </c>
      <c r="BL183" s="72">
        <f t="shared" si="92"/>
        <v>1.27</v>
      </c>
      <c r="BM183" s="73">
        <f>BM177</f>
        <v>1.27</v>
      </c>
      <c r="BN183" s="61"/>
      <c r="BO183" s="61" t="str">
        <f t="shared" si="81"/>
        <v xml:space="preserve"> </v>
      </c>
      <c r="BP183" s="62" t="str">
        <f t="shared" si="72"/>
        <v xml:space="preserve"> </v>
      </c>
      <c r="BQ183" s="62" t="e">
        <f t="shared" si="73"/>
        <v>#VALUE!</v>
      </c>
      <c r="BR183" s="63">
        <f t="shared" si="74"/>
        <v>1.1000000000000001</v>
      </c>
      <c r="BS183" s="64">
        <f t="shared" si="82"/>
        <v>1.1000000000000001</v>
      </c>
      <c r="BT183" s="60">
        <f t="shared" si="75"/>
        <v>58880.952380952251</v>
      </c>
      <c r="BU183" s="33"/>
    </row>
    <row r="184" spans="2:73" s="22" customFormat="1" ht="13.5" x14ac:dyDescent="0.15">
      <c r="B184" s="563"/>
      <c r="C184" s="535">
        <v>164</v>
      </c>
      <c r="D184" s="536"/>
      <c r="E184" s="537">
        <f t="shared" si="83"/>
        <v>58837.301587301459</v>
      </c>
      <c r="F184" s="486"/>
      <c r="G184" s="486"/>
      <c r="H184" s="538"/>
      <c r="I184" s="485">
        <f t="shared" si="76"/>
        <v>47619.047619047618</v>
      </c>
      <c r="J184" s="486"/>
      <c r="K184" s="486"/>
      <c r="L184" s="538"/>
      <c r="M184" s="485">
        <f t="shared" si="84"/>
        <v>11218.253968253839</v>
      </c>
      <c r="N184" s="486"/>
      <c r="O184" s="486"/>
      <c r="P184" s="538"/>
      <c r="Q184" s="136">
        <f t="shared" si="77"/>
        <v>12190476.190476045</v>
      </c>
      <c r="R184" s="485"/>
      <c r="S184" s="486"/>
      <c r="T184" s="486"/>
      <c r="U184" s="538"/>
      <c r="V184" s="485"/>
      <c r="W184" s="530"/>
      <c r="X184" s="530"/>
      <c r="Y184" s="531"/>
      <c r="Z184" s="485"/>
      <c r="AA184" s="530"/>
      <c r="AB184" s="530"/>
      <c r="AC184" s="531"/>
      <c r="AD184" s="135">
        <f t="shared" si="87"/>
        <v>0</v>
      </c>
      <c r="AE184" s="532">
        <f t="shared" si="86"/>
        <v>2423230.1587301483</v>
      </c>
      <c r="AF184" s="533"/>
      <c r="AG184" s="533"/>
      <c r="AH184" s="534"/>
      <c r="AI184" s="485">
        <f t="shared" si="78"/>
        <v>12190476.190476045</v>
      </c>
      <c r="AJ184" s="486"/>
      <c r="AK184" s="486"/>
      <c r="AL184" s="486"/>
      <c r="AM184" s="487"/>
      <c r="AN184" s="527">
        <f t="shared" si="65"/>
        <v>1.1000000000000001</v>
      </c>
      <c r="AO184" s="528"/>
      <c r="AP184" s="529"/>
      <c r="AQ184" s="26"/>
      <c r="AR184" s="26"/>
      <c r="AS184" s="26"/>
      <c r="AT184" s="469"/>
      <c r="AU184" s="469"/>
      <c r="AV184" s="469"/>
      <c r="AW184" s="469"/>
      <c r="AX184" s="27"/>
      <c r="AY184" s="27">
        <f t="shared" si="66"/>
        <v>0</v>
      </c>
      <c r="AZ184" s="27">
        <f t="shared" si="79"/>
        <v>0</v>
      </c>
      <c r="BA184" s="27">
        <f t="shared" si="80"/>
        <v>0</v>
      </c>
      <c r="BB184" s="27">
        <f t="shared" si="67"/>
        <v>0</v>
      </c>
      <c r="BC184" s="27">
        <f t="shared" si="68"/>
        <v>0</v>
      </c>
      <c r="BD184" s="27">
        <f t="shared" si="69"/>
        <v>47619.047619047618</v>
      </c>
      <c r="BE184" s="27">
        <f t="shared" si="70"/>
        <v>11218.253968253839</v>
      </c>
      <c r="BF184" s="27">
        <f t="shared" si="71"/>
        <v>0</v>
      </c>
      <c r="BG184" s="27"/>
      <c r="BH184" s="27"/>
      <c r="BI184" s="65">
        <f>BI183</f>
        <v>1.1000000000000001</v>
      </c>
      <c r="BJ184" s="66">
        <f>BJ183</f>
        <v>0.75</v>
      </c>
      <c r="BK184" s="59">
        <f>BK183</f>
        <v>1.1000000000000001</v>
      </c>
      <c r="BL184" s="66">
        <f>BL183</f>
        <v>1.27</v>
      </c>
      <c r="BM184" s="67">
        <f>BM183</f>
        <v>1.27</v>
      </c>
      <c r="BN184" s="61"/>
      <c r="BO184" s="61" t="str">
        <f t="shared" si="81"/>
        <v xml:space="preserve"> </v>
      </c>
      <c r="BP184" s="62" t="str">
        <f t="shared" si="72"/>
        <v xml:space="preserve"> </v>
      </c>
      <c r="BQ184" s="62" t="e">
        <f t="shared" si="73"/>
        <v>#VALUE!</v>
      </c>
      <c r="BR184" s="63">
        <f t="shared" si="74"/>
        <v>1.1000000000000001</v>
      </c>
      <c r="BS184" s="64">
        <f t="shared" si="82"/>
        <v>1.1000000000000001</v>
      </c>
      <c r="BT184" s="60">
        <f t="shared" si="75"/>
        <v>58837.301587301459</v>
      </c>
      <c r="BU184" s="33"/>
    </row>
    <row r="185" spans="2:73" s="22" customFormat="1" ht="13.5" x14ac:dyDescent="0.15">
      <c r="B185" s="563"/>
      <c r="C185" s="535">
        <v>165</v>
      </c>
      <c r="D185" s="536"/>
      <c r="E185" s="537">
        <f t="shared" si="83"/>
        <v>58793.65079365066</v>
      </c>
      <c r="F185" s="486"/>
      <c r="G185" s="486"/>
      <c r="H185" s="538"/>
      <c r="I185" s="485">
        <f t="shared" si="76"/>
        <v>47619.047619047618</v>
      </c>
      <c r="J185" s="486"/>
      <c r="K185" s="486"/>
      <c r="L185" s="538"/>
      <c r="M185" s="485">
        <f t="shared" si="84"/>
        <v>11174.603174603042</v>
      </c>
      <c r="N185" s="486"/>
      <c r="O185" s="486"/>
      <c r="P185" s="538"/>
      <c r="Q185" s="136">
        <f t="shared" si="77"/>
        <v>12142857.142856997</v>
      </c>
      <c r="R185" s="485"/>
      <c r="S185" s="486"/>
      <c r="T185" s="486"/>
      <c r="U185" s="538"/>
      <c r="V185" s="485"/>
      <c r="W185" s="530"/>
      <c r="X185" s="530"/>
      <c r="Y185" s="531"/>
      <c r="Z185" s="485"/>
      <c r="AA185" s="530"/>
      <c r="AB185" s="530"/>
      <c r="AC185" s="531"/>
      <c r="AD185" s="135">
        <f t="shared" si="87"/>
        <v>0</v>
      </c>
      <c r="AE185" s="532">
        <f t="shared" si="86"/>
        <v>2434404.7619047514</v>
      </c>
      <c r="AF185" s="533"/>
      <c r="AG185" s="533"/>
      <c r="AH185" s="534"/>
      <c r="AI185" s="485">
        <f t="shared" si="78"/>
        <v>12142857.142856997</v>
      </c>
      <c r="AJ185" s="486"/>
      <c r="AK185" s="486"/>
      <c r="AL185" s="486"/>
      <c r="AM185" s="487"/>
      <c r="AN185" s="527">
        <f t="shared" si="65"/>
        <v>1.1000000000000001</v>
      </c>
      <c r="AO185" s="528"/>
      <c r="AP185" s="529"/>
      <c r="AQ185" s="26"/>
      <c r="AR185" s="26"/>
      <c r="AS185" s="26"/>
      <c r="AT185" s="469"/>
      <c r="AU185" s="469"/>
      <c r="AV185" s="469"/>
      <c r="AW185" s="469"/>
      <c r="AX185" s="27"/>
      <c r="AY185" s="27">
        <f t="shared" si="66"/>
        <v>0</v>
      </c>
      <c r="AZ185" s="27">
        <f t="shared" si="79"/>
        <v>0</v>
      </c>
      <c r="BA185" s="27">
        <f t="shared" si="80"/>
        <v>0</v>
      </c>
      <c r="BB185" s="27">
        <f t="shared" si="67"/>
        <v>0</v>
      </c>
      <c r="BC185" s="27">
        <f t="shared" si="68"/>
        <v>0</v>
      </c>
      <c r="BD185" s="27">
        <f t="shared" si="69"/>
        <v>47619.047619047618</v>
      </c>
      <c r="BE185" s="27">
        <f t="shared" si="70"/>
        <v>11174.603174603042</v>
      </c>
      <c r="BF185" s="27">
        <f t="shared" si="71"/>
        <v>0</v>
      </c>
      <c r="BG185" s="27"/>
      <c r="BH185" s="27"/>
      <c r="BI185" s="65">
        <f>BI183</f>
        <v>1.1000000000000001</v>
      </c>
      <c r="BJ185" s="66">
        <f>BJ183</f>
        <v>0.75</v>
      </c>
      <c r="BK185" s="59">
        <f>BK183</f>
        <v>1.1000000000000001</v>
      </c>
      <c r="BL185" s="66">
        <f>BL183</f>
        <v>1.27</v>
      </c>
      <c r="BM185" s="67">
        <f>BM183</f>
        <v>1.27</v>
      </c>
      <c r="BN185" s="61"/>
      <c r="BO185" s="61" t="str">
        <f t="shared" si="81"/>
        <v xml:space="preserve"> </v>
      </c>
      <c r="BP185" s="62" t="str">
        <f t="shared" si="72"/>
        <v xml:space="preserve"> </v>
      </c>
      <c r="BQ185" s="62" t="e">
        <f t="shared" si="73"/>
        <v>#VALUE!</v>
      </c>
      <c r="BR185" s="63">
        <f t="shared" si="74"/>
        <v>1.1000000000000001</v>
      </c>
      <c r="BS185" s="64">
        <f t="shared" si="82"/>
        <v>1.1000000000000001</v>
      </c>
      <c r="BT185" s="60">
        <f t="shared" si="75"/>
        <v>58793.65079365066</v>
      </c>
      <c r="BU185" s="33"/>
    </row>
    <row r="186" spans="2:73" s="22" customFormat="1" ht="13.5" x14ac:dyDescent="0.15">
      <c r="B186" s="563"/>
      <c r="C186" s="535">
        <v>166</v>
      </c>
      <c r="D186" s="536"/>
      <c r="E186" s="537">
        <f t="shared" si="83"/>
        <v>58749.999999999869</v>
      </c>
      <c r="F186" s="486"/>
      <c r="G186" s="486"/>
      <c r="H186" s="538"/>
      <c r="I186" s="485">
        <f t="shared" si="76"/>
        <v>47619.047619047618</v>
      </c>
      <c r="J186" s="486"/>
      <c r="K186" s="486"/>
      <c r="L186" s="538"/>
      <c r="M186" s="485">
        <f t="shared" si="84"/>
        <v>11130.952380952249</v>
      </c>
      <c r="N186" s="486"/>
      <c r="O186" s="486"/>
      <c r="P186" s="538"/>
      <c r="Q186" s="136">
        <f t="shared" si="77"/>
        <v>12095238.095237948</v>
      </c>
      <c r="R186" s="485"/>
      <c r="S186" s="486"/>
      <c r="T186" s="486"/>
      <c r="U186" s="538"/>
      <c r="V186" s="485"/>
      <c r="W186" s="530"/>
      <c r="X186" s="530"/>
      <c r="Y186" s="531"/>
      <c r="Z186" s="485"/>
      <c r="AA186" s="530"/>
      <c r="AB186" s="530"/>
      <c r="AC186" s="531"/>
      <c r="AD186" s="135">
        <f t="shared" si="87"/>
        <v>0</v>
      </c>
      <c r="AE186" s="532">
        <f t="shared" si="86"/>
        <v>2445535.7142857038</v>
      </c>
      <c r="AF186" s="533"/>
      <c r="AG186" s="533"/>
      <c r="AH186" s="534"/>
      <c r="AI186" s="485">
        <f t="shared" si="78"/>
        <v>12095238.095237948</v>
      </c>
      <c r="AJ186" s="486"/>
      <c r="AK186" s="486"/>
      <c r="AL186" s="486"/>
      <c r="AM186" s="487"/>
      <c r="AN186" s="527">
        <f t="shared" si="65"/>
        <v>1.1000000000000001</v>
      </c>
      <c r="AO186" s="528"/>
      <c r="AP186" s="529"/>
      <c r="AQ186" s="26"/>
      <c r="AR186" s="26"/>
      <c r="AS186" s="26"/>
      <c r="AT186" s="469"/>
      <c r="AU186" s="469"/>
      <c r="AV186" s="469"/>
      <c r="AW186" s="469"/>
      <c r="AX186" s="27"/>
      <c r="AY186" s="27">
        <f t="shared" si="66"/>
        <v>0</v>
      </c>
      <c r="AZ186" s="27">
        <f t="shared" si="79"/>
        <v>0</v>
      </c>
      <c r="BA186" s="27">
        <f t="shared" si="80"/>
        <v>0</v>
      </c>
      <c r="BB186" s="27">
        <f t="shared" si="67"/>
        <v>0</v>
      </c>
      <c r="BC186" s="27">
        <f t="shared" si="68"/>
        <v>0</v>
      </c>
      <c r="BD186" s="27">
        <f t="shared" si="69"/>
        <v>47619.047619047618</v>
      </c>
      <c r="BE186" s="27">
        <f t="shared" si="70"/>
        <v>11130.952380952249</v>
      </c>
      <c r="BF186" s="27">
        <f t="shared" si="71"/>
        <v>0</v>
      </c>
      <c r="BG186" s="27"/>
      <c r="BH186" s="27"/>
      <c r="BI186" s="65">
        <f>BI183</f>
        <v>1.1000000000000001</v>
      </c>
      <c r="BJ186" s="66">
        <f>BJ183</f>
        <v>0.75</v>
      </c>
      <c r="BK186" s="59">
        <f>BK183</f>
        <v>1.1000000000000001</v>
      </c>
      <c r="BL186" s="66">
        <f>BL183</f>
        <v>1.27</v>
      </c>
      <c r="BM186" s="67">
        <f>BM183</f>
        <v>1.27</v>
      </c>
      <c r="BN186" s="61"/>
      <c r="BO186" s="61" t="str">
        <f t="shared" si="81"/>
        <v xml:space="preserve"> </v>
      </c>
      <c r="BP186" s="62" t="str">
        <f t="shared" si="72"/>
        <v xml:space="preserve"> </v>
      </c>
      <c r="BQ186" s="62" t="e">
        <f t="shared" si="73"/>
        <v>#VALUE!</v>
      </c>
      <c r="BR186" s="63">
        <f t="shared" si="74"/>
        <v>1.1000000000000001</v>
      </c>
      <c r="BS186" s="64">
        <f t="shared" si="82"/>
        <v>1.1000000000000001</v>
      </c>
      <c r="BT186" s="60">
        <f t="shared" si="75"/>
        <v>58749.999999999869</v>
      </c>
      <c r="BU186" s="33"/>
    </row>
    <row r="187" spans="2:73" s="22" customFormat="1" ht="13.5" x14ac:dyDescent="0.15">
      <c r="B187" s="563"/>
      <c r="C187" s="535">
        <v>167</v>
      </c>
      <c r="D187" s="536"/>
      <c r="E187" s="537">
        <f t="shared" si="83"/>
        <v>58706.34920634907</v>
      </c>
      <c r="F187" s="486"/>
      <c r="G187" s="486"/>
      <c r="H187" s="538"/>
      <c r="I187" s="485">
        <f t="shared" si="76"/>
        <v>47619.047619047618</v>
      </c>
      <c r="J187" s="486"/>
      <c r="K187" s="486"/>
      <c r="L187" s="538"/>
      <c r="M187" s="485">
        <f t="shared" si="84"/>
        <v>11087.301587301454</v>
      </c>
      <c r="N187" s="486"/>
      <c r="O187" s="486"/>
      <c r="P187" s="538"/>
      <c r="Q187" s="136">
        <f t="shared" si="77"/>
        <v>12047619.047618899</v>
      </c>
      <c r="R187" s="485"/>
      <c r="S187" s="486"/>
      <c r="T187" s="486"/>
      <c r="U187" s="538"/>
      <c r="V187" s="485"/>
      <c r="W187" s="530"/>
      <c r="X187" s="530"/>
      <c r="Y187" s="531"/>
      <c r="Z187" s="485"/>
      <c r="AA187" s="530"/>
      <c r="AB187" s="530"/>
      <c r="AC187" s="531"/>
      <c r="AD187" s="135">
        <f t="shared" si="87"/>
        <v>0</v>
      </c>
      <c r="AE187" s="532">
        <f t="shared" si="86"/>
        <v>2456623.0158730051</v>
      </c>
      <c r="AF187" s="533"/>
      <c r="AG187" s="533"/>
      <c r="AH187" s="534"/>
      <c r="AI187" s="485">
        <f t="shared" si="78"/>
        <v>12047619.047618899</v>
      </c>
      <c r="AJ187" s="486"/>
      <c r="AK187" s="486"/>
      <c r="AL187" s="486"/>
      <c r="AM187" s="487"/>
      <c r="AN187" s="527">
        <f t="shared" si="65"/>
        <v>1.1000000000000001</v>
      </c>
      <c r="AO187" s="528"/>
      <c r="AP187" s="529"/>
      <c r="AQ187" s="26"/>
      <c r="AR187" s="26"/>
      <c r="AS187" s="26"/>
      <c r="AT187" s="469"/>
      <c r="AU187" s="469"/>
      <c r="AV187" s="469"/>
      <c r="AW187" s="469"/>
      <c r="AX187" s="27"/>
      <c r="AY187" s="27">
        <f t="shared" si="66"/>
        <v>0</v>
      </c>
      <c r="AZ187" s="27">
        <f t="shared" si="79"/>
        <v>0</v>
      </c>
      <c r="BA187" s="27">
        <f t="shared" si="80"/>
        <v>0</v>
      </c>
      <c r="BB187" s="27">
        <f t="shared" si="67"/>
        <v>0</v>
      </c>
      <c r="BC187" s="27">
        <f t="shared" si="68"/>
        <v>0</v>
      </c>
      <c r="BD187" s="27">
        <f t="shared" si="69"/>
        <v>47619.047619047618</v>
      </c>
      <c r="BE187" s="27">
        <f t="shared" si="70"/>
        <v>11087.301587301454</v>
      </c>
      <c r="BF187" s="27">
        <f t="shared" si="71"/>
        <v>0</v>
      </c>
      <c r="BG187" s="27"/>
      <c r="BH187" s="27"/>
      <c r="BI187" s="65">
        <f>BI183</f>
        <v>1.1000000000000001</v>
      </c>
      <c r="BJ187" s="66">
        <f>BJ183</f>
        <v>0.75</v>
      </c>
      <c r="BK187" s="59">
        <f>BK183</f>
        <v>1.1000000000000001</v>
      </c>
      <c r="BL187" s="66">
        <f>BL183</f>
        <v>1.27</v>
      </c>
      <c r="BM187" s="67">
        <f>BM183</f>
        <v>1.27</v>
      </c>
      <c r="BN187" s="61"/>
      <c r="BO187" s="61" t="str">
        <f t="shared" si="81"/>
        <v xml:space="preserve"> </v>
      </c>
      <c r="BP187" s="62" t="str">
        <f t="shared" si="72"/>
        <v xml:space="preserve"> </v>
      </c>
      <c r="BQ187" s="62" t="e">
        <f t="shared" si="73"/>
        <v>#VALUE!</v>
      </c>
      <c r="BR187" s="63">
        <f t="shared" si="74"/>
        <v>1.1000000000000001</v>
      </c>
      <c r="BS187" s="64">
        <f t="shared" si="82"/>
        <v>1.1000000000000001</v>
      </c>
      <c r="BT187" s="60">
        <f t="shared" si="75"/>
        <v>58706.34920634907</v>
      </c>
      <c r="BU187" s="33"/>
    </row>
    <row r="188" spans="2:73" s="22" customFormat="1" ht="13.5" x14ac:dyDescent="0.15">
      <c r="B188" s="564"/>
      <c r="C188" s="518">
        <v>168</v>
      </c>
      <c r="D188" s="519"/>
      <c r="E188" s="520">
        <f t="shared" si="83"/>
        <v>58662.698412698279</v>
      </c>
      <c r="F188" s="521"/>
      <c r="G188" s="521"/>
      <c r="H188" s="522"/>
      <c r="I188" s="509">
        <f t="shared" si="76"/>
        <v>47619.047619047618</v>
      </c>
      <c r="J188" s="521"/>
      <c r="K188" s="521"/>
      <c r="L188" s="522"/>
      <c r="M188" s="509">
        <f t="shared" si="84"/>
        <v>11043.65079365066</v>
      </c>
      <c r="N188" s="521"/>
      <c r="O188" s="521"/>
      <c r="P188" s="522"/>
      <c r="Q188" s="134">
        <f t="shared" si="77"/>
        <v>11999999.999999851</v>
      </c>
      <c r="R188" s="509">
        <f>V188+Z188</f>
        <v>0</v>
      </c>
      <c r="S188" s="521"/>
      <c r="T188" s="521"/>
      <c r="U188" s="522"/>
      <c r="V188" s="509">
        <f>IF(28&gt;$I$5*2,0,$I$6/$I$5/2)</f>
        <v>0</v>
      </c>
      <c r="W188" s="510"/>
      <c r="X188" s="510"/>
      <c r="Y188" s="511"/>
      <c r="Z188" s="509">
        <f>IF(AD182&gt;0,AD182*AN188/100/2,0)</f>
        <v>0</v>
      </c>
      <c r="AA188" s="510"/>
      <c r="AB188" s="510"/>
      <c r="AC188" s="511"/>
      <c r="AD188" s="133">
        <f t="shared" si="87"/>
        <v>0</v>
      </c>
      <c r="AE188" s="512">
        <f t="shared" si="86"/>
        <v>2467666.6666666558</v>
      </c>
      <c r="AF188" s="513"/>
      <c r="AG188" s="513"/>
      <c r="AH188" s="514"/>
      <c r="AI188" s="485">
        <f t="shared" si="78"/>
        <v>11999999.999999851</v>
      </c>
      <c r="AJ188" s="486"/>
      <c r="AK188" s="486"/>
      <c r="AL188" s="486"/>
      <c r="AM188" s="487"/>
      <c r="AN188" s="515">
        <f t="shared" si="65"/>
        <v>1.1000000000000001</v>
      </c>
      <c r="AO188" s="516"/>
      <c r="AP188" s="517"/>
      <c r="AQ188" s="25"/>
      <c r="AR188" s="25"/>
      <c r="AS188" s="25"/>
      <c r="AT188" s="469"/>
      <c r="AU188" s="469"/>
      <c r="AV188" s="469"/>
      <c r="AW188" s="469"/>
      <c r="AX188" s="27"/>
      <c r="AY188" s="27">
        <f t="shared" si="66"/>
        <v>0</v>
      </c>
      <c r="AZ188" s="27">
        <f t="shared" si="79"/>
        <v>0</v>
      </c>
      <c r="BA188" s="27">
        <f t="shared" si="80"/>
        <v>0</v>
      </c>
      <c r="BB188" s="27">
        <f t="shared" si="67"/>
        <v>0</v>
      </c>
      <c r="BC188" s="27">
        <f t="shared" si="68"/>
        <v>0</v>
      </c>
      <c r="BD188" s="27">
        <f t="shared" si="69"/>
        <v>47619.047619047618</v>
      </c>
      <c r="BE188" s="27">
        <f t="shared" si="70"/>
        <v>11043.65079365066</v>
      </c>
      <c r="BF188" s="27">
        <f t="shared" si="71"/>
        <v>0</v>
      </c>
      <c r="BG188" s="27"/>
      <c r="BH188" s="27"/>
      <c r="BI188" s="65">
        <f>BI183</f>
        <v>1.1000000000000001</v>
      </c>
      <c r="BJ188" s="66">
        <f>BJ183</f>
        <v>0.75</v>
      </c>
      <c r="BK188" s="59">
        <f>BK183</f>
        <v>1.1000000000000001</v>
      </c>
      <c r="BL188" s="66">
        <f>BL183</f>
        <v>1.27</v>
      </c>
      <c r="BM188" s="67">
        <f>BM183</f>
        <v>1.27</v>
      </c>
      <c r="BN188" s="61"/>
      <c r="BO188" s="61" t="str">
        <f t="shared" si="81"/>
        <v xml:space="preserve"> </v>
      </c>
      <c r="BP188" s="62" t="str">
        <f t="shared" si="72"/>
        <v xml:space="preserve"> </v>
      </c>
      <c r="BQ188" s="62" t="e">
        <f t="shared" si="73"/>
        <v>#VALUE!</v>
      </c>
      <c r="BR188" s="63">
        <f t="shared" si="74"/>
        <v>1.1000000000000001</v>
      </c>
      <c r="BS188" s="64">
        <f t="shared" si="82"/>
        <v>1.1000000000000001</v>
      </c>
      <c r="BT188" s="60">
        <f t="shared" si="75"/>
        <v>58662.698412698279</v>
      </c>
      <c r="BU188" s="33"/>
    </row>
    <row r="189" spans="2:73" s="22" customFormat="1" ht="13.5" x14ac:dyDescent="0.15">
      <c r="B189" s="540">
        <v>15</v>
      </c>
      <c r="C189" s="543">
        <v>169</v>
      </c>
      <c r="D189" s="544"/>
      <c r="E189" s="598">
        <f t="shared" si="83"/>
        <v>58619.04761904748</v>
      </c>
      <c r="F189" s="599"/>
      <c r="G189" s="599"/>
      <c r="H189" s="600"/>
      <c r="I189" s="549">
        <f t="shared" si="76"/>
        <v>47619.047619047618</v>
      </c>
      <c r="J189" s="599"/>
      <c r="K189" s="599"/>
      <c r="L189" s="600"/>
      <c r="M189" s="552">
        <f t="shared" si="84"/>
        <v>10999.999999999864</v>
      </c>
      <c r="N189" s="553"/>
      <c r="O189" s="553"/>
      <c r="P189" s="554"/>
      <c r="Q189" s="48">
        <f t="shared" si="77"/>
        <v>11952380.952380802</v>
      </c>
      <c r="R189" s="549"/>
      <c r="S189" s="599"/>
      <c r="T189" s="599"/>
      <c r="U189" s="600"/>
      <c r="V189" s="549"/>
      <c r="W189" s="550"/>
      <c r="X189" s="550"/>
      <c r="Y189" s="551"/>
      <c r="Z189" s="549"/>
      <c r="AA189" s="550"/>
      <c r="AB189" s="550"/>
      <c r="AC189" s="551"/>
      <c r="AD189" s="137">
        <f t="shared" si="87"/>
        <v>0</v>
      </c>
      <c r="AE189" s="552">
        <f t="shared" si="86"/>
        <v>2478666.6666666558</v>
      </c>
      <c r="AF189" s="553"/>
      <c r="AG189" s="553"/>
      <c r="AH189" s="554"/>
      <c r="AI189" s="552">
        <f t="shared" si="78"/>
        <v>11952380.952380802</v>
      </c>
      <c r="AJ189" s="553"/>
      <c r="AK189" s="553"/>
      <c r="AL189" s="553"/>
      <c r="AM189" s="555"/>
      <c r="AN189" s="556">
        <f t="shared" si="65"/>
        <v>1.1000000000000001</v>
      </c>
      <c r="AO189" s="557"/>
      <c r="AP189" s="558"/>
      <c r="AQ189" s="51"/>
      <c r="AR189" s="51"/>
      <c r="AS189" s="51"/>
      <c r="AT189" s="469"/>
      <c r="AU189" s="469"/>
      <c r="AV189" s="469"/>
      <c r="AW189" s="469"/>
      <c r="AX189" s="27"/>
      <c r="AY189" s="27">
        <f t="shared" si="66"/>
        <v>0</v>
      </c>
      <c r="AZ189" s="27">
        <f t="shared" si="79"/>
        <v>0</v>
      </c>
      <c r="BA189" s="27">
        <f t="shared" si="80"/>
        <v>0</v>
      </c>
      <c r="BB189" s="27">
        <f t="shared" si="67"/>
        <v>0</v>
      </c>
      <c r="BC189" s="27">
        <f t="shared" si="68"/>
        <v>0</v>
      </c>
      <c r="BD189" s="27">
        <f t="shared" si="69"/>
        <v>47619.047619047618</v>
      </c>
      <c r="BE189" s="27">
        <f t="shared" si="70"/>
        <v>10999.999999999864</v>
      </c>
      <c r="BF189" s="27">
        <f t="shared" si="71"/>
        <v>0</v>
      </c>
      <c r="BG189" s="27"/>
      <c r="BH189" s="27"/>
      <c r="BI189" s="72">
        <f t="shared" ref="BI189:BL189" si="93">BI183</f>
        <v>1.1000000000000001</v>
      </c>
      <c r="BJ189" s="72">
        <f t="shared" si="93"/>
        <v>0.75</v>
      </c>
      <c r="BK189" s="72">
        <f t="shared" si="93"/>
        <v>1.1000000000000001</v>
      </c>
      <c r="BL189" s="72">
        <f t="shared" si="93"/>
        <v>1.27</v>
      </c>
      <c r="BM189" s="73">
        <f>BM183</f>
        <v>1.27</v>
      </c>
      <c r="BN189" s="61"/>
      <c r="BO189" s="61" t="str">
        <f t="shared" si="81"/>
        <v xml:space="preserve"> </v>
      </c>
      <c r="BP189" s="62" t="str">
        <f t="shared" si="72"/>
        <v xml:space="preserve"> </v>
      </c>
      <c r="BQ189" s="62" t="e">
        <f t="shared" si="73"/>
        <v>#VALUE!</v>
      </c>
      <c r="BR189" s="63">
        <f t="shared" si="74"/>
        <v>1.1000000000000001</v>
      </c>
      <c r="BS189" s="64">
        <f t="shared" si="82"/>
        <v>1.1000000000000001</v>
      </c>
      <c r="BT189" s="60">
        <f t="shared" si="75"/>
        <v>58619.04761904748</v>
      </c>
      <c r="BU189" s="33"/>
    </row>
    <row r="190" spans="2:73" s="22" customFormat="1" ht="13.5" x14ac:dyDescent="0.15">
      <c r="B190" s="541"/>
      <c r="C190" s="497">
        <v>170</v>
      </c>
      <c r="D190" s="498"/>
      <c r="E190" s="499">
        <f t="shared" si="83"/>
        <v>58575.396825396689</v>
      </c>
      <c r="F190" s="471"/>
      <c r="G190" s="471"/>
      <c r="H190" s="472"/>
      <c r="I190" s="470">
        <f t="shared" si="76"/>
        <v>47619.047619047618</v>
      </c>
      <c r="J190" s="471"/>
      <c r="K190" s="471"/>
      <c r="L190" s="472"/>
      <c r="M190" s="474">
        <f t="shared" si="84"/>
        <v>10956.34920634907</v>
      </c>
      <c r="N190" s="480"/>
      <c r="O190" s="480"/>
      <c r="P190" s="696"/>
      <c r="Q190" s="47">
        <f t="shared" si="77"/>
        <v>11904761.904761754</v>
      </c>
      <c r="R190" s="470"/>
      <c r="S190" s="471"/>
      <c r="T190" s="471"/>
      <c r="U190" s="472"/>
      <c r="V190" s="470"/>
      <c r="W190" s="475"/>
      <c r="X190" s="475"/>
      <c r="Y190" s="476"/>
      <c r="Z190" s="470"/>
      <c r="AA190" s="475"/>
      <c r="AB190" s="475"/>
      <c r="AC190" s="476"/>
      <c r="AD190" s="131">
        <f t="shared" si="87"/>
        <v>0</v>
      </c>
      <c r="AE190" s="477">
        <f t="shared" si="86"/>
        <v>2489623.0158730047</v>
      </c>
      <c r="AF190" s="478"/>
      <c r="AG190" s="478"/>
      <c r="AH190" s="479"/>
      <c r="AI190" s="474">
        <f t="shared" si="78"/>
        <v>11904761.904761754</v>
      </c>
      <c r="AJ190" s="480"/>
      <c r="AK190" s="480"/>
      <c r="AL190" s="480"/>
      <c r="AM190" s="481"/>
      <c r="AN190" s="482">
        <f t="shared" si="65"/>
        <v>1.1000000000000001</v>
      </c>
      <c r="AO190" s="483"/>
      <c r="AP190" s="484"/>
      <c r="AQ190" s="26"/>
      <c r="AR190" s="26"/>
      <c r="AS190" s="26"/>
      <c r="AT190" s="469"/>
      <c r="AU190" s="469"/>
      <c r="AV190" s="469"/>
      <c r="AW190" s="469"/>
      <c r="AX190" s="27"/>
      <c r="AY190" s="27">
        <f t="shared" si="66"/>
        <v>0</v>
      </c>
      <c r="AZ190" s="27">
        <f t="shared" si="79"/>
        <v>0</v>
      </c>
      <c r="BA190" s="27">
        <f t="shared" si="80"/>
        <v>0</v>
      </c>
      <c r="BB190" s="27">
        <f t="shared" si="67"/>
        <v>0</v>
      </c>
      <c r="BC190" s="27">
        <f t="shared" si="68"/>
        <v>0</v>
      </c>
      <c r="BD190" s="27">
        <f t="shared" si="69"/>
        <v>47619.047619047618</v>
      </c>
      <c r="BE190" s="27">
        <f t="shared" si="70"/>
        <v>10956.34920634907</v>
      </c>
      <c r="BF190" s="27">
        <f t="shared" si="71"/>
        <v>0</v>
      </c>
      <c r="BG190" s="27"/>
      <c r="BH190" s="27"/>
      <c r="BI190" s="65">
        <f>BI189</f>
        <v>1.1000000000000001</v>
      </c>
      <c r="BJ190" s="66">
        <f>BJ189</f>
        <v>0.75</v>
      </c>
      <c r="BK190" s="59">
        <f>BK189</f>
        <v>1.1000000000000001</v>
      </c>
      <c r="BL190" s="66">
        <f>BL189</f>
        <v>1.27</v>
      </c>
      <c r="BM190" s="67">
        <f>BM189</f>
        <v>1.27</v>
      </c>
      <c r="BN190" s="61"/>
      <c r="BO190" s="61" t="str">
        <f t="shared" si="81"/>
        <v xml:space="preserve"> </v>
      </c>
      <c r="BP190" s="62" t="str">
        <f t="shared" si="72"/>
        <v xml:space="preserve"> </v>
      </c>
      <c r="BQ190" s="62" t="e">
        <f t="shared" si="73"/>
        <v>#VALUE!</v>
      </c>
      <c r="BR190" s="63">
        <f t="shared" si="74"/>
        <v>1.1000000000000001</v>
      </c>
      <c r="BS190" s="64">
        <f t="shared" si="82"/>
        <v>1.1000000000000001</v>
      </c>
      <c r="BT190" s="60">
        <f t="shared" si="75"/>
        <v>58575.396825396689</v>
      </c>
      <c r="BU190" s="33"/>
    </row>
    <row r="191" spans="2:73" s="22" customFormat="1" ht="13.5" x14ac:dyDescent="0.15">
      <c r="B191" s="541"/>
      <c r="C191" s="497">
        <v>171</v>
      </c>
      <c r="D191" s="498"/>
      <c r="E191" s="499">
        <f t="shared" si="83"/>
        <v>58531.746031745897</v>
      </c>
      <c r="F191" s="471"/>
      <c r="G191" s="471"/>
      <c r="H191" s="472"/>
      <c r="I191" s="470">
        <f t="shared" si="76"/>
        <v>47619.047619047618</v>
      </c>
      <c r="J191" s="471"/>
      <c r="K191" s="471"/>
      <c r="L191" s="472"/>
      <c r="M191" s="474">
        <f t="shared" si="84"/>
        <v>10912.698412698277</v>
      </c>
      <c r="N191" s="480"/>
      <c r="O191" s="480"/>
      <c r="P191" s="696"/>
      <c r="Q191" s="47">
        <f t="shared" si="77"/>
        <v>11857142.857142705</v>
      </c>
      <c r="R191" s="470"/>
      <c r="S191" s="471"/>
      <c r="T191" s="471"/>
      <c r="U191" s="472"/>
      <c r="V191" s="470"/>
      <c r="W191" s="475"/>
      <c r="X191" s="475"/>
      <c r="Y191" s="476"/>
      <c r="Z191" s="470"/>
      <c r="AA191" s="475"/>
      <c r="AB191" s="475"/>
      <c r="AC191" s="476"/>
      <c r="AD191" s="131">
        <f t="shared" si="87"/>
        <v>0</v>
      </c>
      <c r="AE191" s="477">
        <f t="shared" si="86"/>
        <v>2500535.7142857029</v>
      </c>
      <c r="AF191" s="478"/>
      <c r="AG191" s="478"/>
      <c r="AH191" s="479"/>
      <c r="AI191" s="474">
        <f t="shared" si="78"/>
        <v>11857142.857142705</v>
      </c>
      <c r="AJ191" s="480"/>
      <c r="AK191" s="480"/>
      <c r="AL191" s="480"/>
      <c r="AM191" s="481"/>
      <c r="AN191" s="482">
        <f t="shared" si="65"/>
        <v>1.1000000000000001</v>
      </c>
      <c r="AO191" s="483"/>
      <c r="AP191" s="484"/>
      <c r="AQ191" s="26"/>
      <c r="AR191" s="26"/>
      <c r="AS191" s="26"/>
      <c r="AT191" s="469"/>
      <c r="AU191" s="469"/>
      <c r="AV191" s="469"/>
      <c r="AW191" s="469"/>
      <c r="AX191" s="27"/>
      <c r="AY191" s="27">
        <f t="shared" si="66"/>
        <v>0</v>
      </c>
      <c r="AZ191" s="27">
        <f t="shared" si="79"/>
        <v>0</v>
      </c>
      <c r="BA191" s="27">
        <f t="shared" si="80"/>
        <v>0</v>
      </c>
      <c r="BB191" s="27">
        <f t="shared" si="67"/>
        <v>0</v>
      </c>
      <c r="BC191" s="27">
        <f t="shared" si="68"/>
        <v>0</v>
      </c>
      <c r="BD191" s="27">
        <f t="shared" si="69"/>
        <v>47619.047619047618</v>
      </c>
      <c r="BE191" s="27">
        <f t="shared" si="70"/>
        <v>10912.698412698277</v>
      </c>
      <c r="BF191" s="27">
        <f t="shared" si="71"/>
        <v>0</v>
      </c>
      <c r="BG191" s="27"/>
      <c r="BH191" s="27"/>
      <c r="BI191" s="65">
        <f>BI189</f>
        <v>1.1000000000000001</v>
      </c>
      <c r="BJ191" s="66">
        <f>BJ189</f>
        <v>0.75</v>
      </c>
      <c r="BK191" s="59">
        <f>BK189</f>
        <v>1.1000000000000001</v>
      </c>
      <c r="BL191" s="66">
        <f>BL189</f>
        <v>1.27</v>
      </c>
      <c r="BM191" s="67">
        <f>BM189</f>
        <v>1.27</v>
      </c>
      <c r="BN191" s="61"/>
      <c r="BO191" s="61" t="str">
        <f t="shared" si="81"/>
        <v xml:space="preserve"> </v>
      </c>
      <c r="BP191" s="62" t="str">
        <f t="shared" si="72"/>
        <v xml:space="preserve"> </v>
      </c>
      <c r="BQ191" s="62" t="e">
        <f t="shared" si="73"/>
        <v>#VALUE!</v>
      </c>
      <c r="BR191" s="63">
        <f t="shared" si="74"/>
        <v>1.1000000000000001</v>
      </c>
      <c r="BS191" s="64">
        <f t="shared" si="82"/>
        <v>1.1000000000000001</v>
      </c>
      <c r="BT191" s="60">
        <f t="shared" si="75"/>
        <v>58531.746031745897</v>
      </c>
      <c r="BU191" s="33"/>
    </row>
    <row r="192" spans="2:73" s="22" customFormat="1" ht="13.5" x14ac:dyDescent="0.15">
      <c r="B192" s="541"/>
      <c r="C192" s="497">
        <v>172</v>
      </c>
      <c r="D192" s="498"/>
      <c r="E192" s="499">
        <f t="shared" si="83"/>
        <v>58488.095238095098</v>
      </c>
      <c r="F192" s="471"/>
      <c r="G192" s="471"/>
      <c r="H192" s="472"/>
      <c r="I192" s="470">
        <f t="shared" si="76"/>
        <v>47619.047619047618</v>
      </c>
      <c r="J192" s="471"/>
      <c r="K192" s="471"/>
      <c r="L192" s="472"/>
      <c r="M192" s="474">
        <f t="shared" si="84"/>
        <v>10869.047619047482</v>
      </c>
      <c r="N192" s="480"/>
      <c r="O192" s="480"/>
      <c r="P192" s="696"/>
      <c r="Q192" s="47">
        <f t="shared" si="77"/>
        <v>11809523.809523657</v>
      </c>
      <c r="R192" s="470"/>
      <c r="S192" s="471"/>
      <c r="T192" s="471"/>
      <c r="U192" s="472"/>
      <c r="V192" s="470"/>
      <c r="W192" s="475"/>
      <c r="X192" s="475"/>
      <c r="Y192" s="476"/>
      <c r="Z192" s="470"/>
      <c r="AA192" s="475"/>
      <c r="AB192" s="475"/>
      <c r="AC192" s="476"/>
      <c r="AD192" s="131">
        <f t="shared" si="87"/>
        <v>0</v>
      </c>
      <c r="AE192" s="477">
        <f t="shared" si="86"/>
        <v>2511404.7619047505</v>
      </c>
      <c r="AF192" s="478"/>
      <c r="AG192" s="478"/>
      <c r="AH192" s="479"/>
      <c r="AI192" s="474">
        <f t="shared" si="78"/>
        <v>11809523.809523657</v>
      </c>
      <c r="AJ192" s="480"/>
      <c r="AK192" s="480"/>
      <c r="AL192" s="480"/>
      <c r="AM192" s="481"/>
      <c r="AN192" s="482">
        <f t="shared" si="65"/>
        <v>1.1000000000000001</v>
      </c>
      <c r="AO192" s="483"/>
      <c r="AP192" s="484"/>
      <c r="AQ192" s="26"/>
      <c r="AR192" s="26"/>
      <c r="AS192" s="26"/>
      <c r="AT192" s="469"/>
      <c r="AU192" s="469"/>
      <c r="AV192" s="469"/>
      <c r="AW192" s="469"/>
      <c r="AX192" s="27"/>
      <c r="AY192" s="27">
        <f t="shared" si="66"/>
        <v>0</v>
      </c>
      <c r="AZ192" s="27">
        <f t="shared" si="79"/>
        <v>0</v>
      </c>
      <c r="BA192" s="27">
        <f t="shared" si="80"/>
        <v>0</v>
      </c>
      <c r="BB192" s="27">
        <f t="shared" si="67"/>
        <v>0</v>
      </c>
      <c r="BC192" s="27">
        <f t="shared" si="68"/>
        <v>0</v>
      </c>
      <c r="BD192" s="27">
        <f t="shared" si="69"/>
        <v>47619.047619047618</v>
      </c>
      <c r="BE192" s="27">
        <f t="shared" si="70"/>
        <v>10869.047619047482</v>
      </c>
      <c r="BF192" s="27">
        <f t="shared" si="71"/>
        <v>0</v>
      </c>
      <c r="BG192" s="27"/>
      <c r="BH192" s="27"/>
      <c r="BI192" s="65">
        <f>BI189</f>
        <v>1.1000000000000001</v>
      </c>
      <c r="BJ192" s="66">
        <f>BJ189</f>
        <v>0.75</v>
      </c>
      <c r="BK192" s="59">
        <f>BK189</f>
        <v>1.1000000000000001</v>
      </c>
      <c r="BL192" s="66">
        <f>BL189</f>
        <v>1.27</v>
      </c>
      <c r="BM192" s="67">
        <f>BM189</f>
        <v>1.27</v>
      </c>
      <c r="BN192" s="61"/>
      <c r="BO192" s="61" t="str">
        <f t="shared" si="81"/>
        <v xml:space="preserve"> </v>
      </c>
      <c r="BP192" s="62" t="str">
        <f t="shared" si="72"/>
        <v xml:space="preserve"> </v>
      </c>
      <c r="BQ192" s="62" t="e">
        <f t="shared" si="73"/>
        <v>#VALUE!</v>
      </c>
      <c r="BR192" s="63">
        <f t="shared" si="74"/>
        <v>1.1000000000000001</v>
      </c>
      <c r="BS192" s="64">
        <f t="shared" si="82"/>
        <v>1.1000000000000001</v>
      </c>
      <c r="BT192" s="60">
        <f t="shared" si="75"/>
        <v>58488.095238095098</v>
      </c>
      <c r="BU192" s="33"/>
    </row>
    <row r="193" spans="2:73" s="22" customFormat="1" ht="13.5" x14ac:dyDescent="0.15">
      <c r="B193" s="541"/>
      <c r="C193" s="497">
        <v>173</v>
      </c>
      <c r="D193" s="498"/>
      <c r="E193" s="499">
        <f t="shared" si="83"/>
        <v>58444.444444444307</v>
      </c>
      <c r="F193" s="471"/>
      <c r="G193" s="471"/>
      <c r="H193" s="472"/>
      <c r="I193" s="470">
        <f t="shared" si="76"/>
        <v>47619.047619047618</v>
      </c>
      <c r="J193" s="471"/>
      <c r="K193" s="471"/>
      <c r="L193" s="472"/>
      <c r="M193" s="474">
        <f t="shared" si="84"/>
        <v>10825.396825396687</v>
      </c>
      <c r="N193" s="480"/>
      <c r="O193" s="480"/>
      <c r="P193" s="696"/>
      <c r="Q193" s="47">
        <f t="shared" si="77"/>
        <v>11761904.761904608</v>
      </c>
      <c r="R193" s="470"/>
      <c r="S193" s="471"/>
      <c r="T193" s="471"/>
      <c r="U193" s="472"/>
      <c r="V193" s="470"/>
      <c r="W193" s="475"/>
      <c r="X193" s="475"/>
      <c r="Y193" s="476"/>
      <c r="Z193" s="470"/>
      <c r="AA193" s="475"/>
      <c r="AB193" s="475"/>
      <c r="AC193" s="476"/>
      <c r="AD193" s="131">
        <f t="shared" si="87"/>
        <v>0</v>
      </c>
      <c r="AE193" s="477">
        <f t="shared" si="86"/>
        <v>2522230.1587301469</v>
      </c>
      <c r="AF193" s="478"/>
      <c r="AG193" s="478"/>
      <c r="AH193" s="479"/>
      <c r="AI193" s="474">
        <f t="shared" si="78"/>
        <v>11761904.761904608</v>
      </c>
      <c r="AJ193" s="480"/>
      <c r="AK193" s="480"/>
      <c r="AL193" s="480"/>
      <c r="AM193" s="481"/>
      <c r="AN193" s="482">
        <f t="shared" si="65"/>
        <v>1.1000000000000001</v>
      </c>
      <c r="AO193" s="483"/>
      <c r="AP193" s="484"/>
      <c r="AQ193" s="26"/>
      <c r="AR193" s="26"/>
      <c r="AS193" s="26"/>
      <c r="AT193" s="469"/>
      <c r="AU193" s="469"/>
      <c r="AV193" s="469"/>
      <c r="AW193" s="469"/>
      <c r="AX193" s="27"/>
      <c r="AY193" s="27">
        <f t="shared" si="66"/>
        <v>0</v>
      </c>
      <c r="AZ193" s="27">
        <f t="shared" si="79"/>
        <v>0</v>
      </c>
      <c r="BA193" s="27">
        <f t="shared" si="80"/>
        <v>0</v>
      </c>
      <c r="BB193" s="27">
        <f t="shared" si="67"/>
        <v>0</v>
      </c>
      <c r="BC193" s="27">
        <f t="shared" si="68"/>
        <v>0</v>
      </c>
      <c r="BD193" s="27">
        <f t="shared" si="69"/>
        <v>47619.047619047618</v>
      </c>
      <c r="BE193" s="27">
        <f t="shared" si="70"/>
        <v>10825.396825396687</v>
      </c>
      <c r="BF193" s="27">
        <f t="shared" si="71"/>
        <v>0</v>
      </c>
      <c r="BG193" s="27"/>
      <c r="BH193" s="27"/>
      <c r="BI193" s="65">
        <f>BI189</f>
        <v>1.1000000000000001</v>
      </c>
      <c r="BJ193" s="66">
        <f>BJ189</f>
        <v>0.75</v>
      </c>
      <c r="BK193" s="59">
        <f>BK189</f>
        <v>1.1000000000000001</v>
      </c>
      <c r="BL193" s="66">
        <f>BL189</f>
        <v>1.27</v>
      </c>
      <c r="BM193" s="67">
        <f>BM189</f>
        <v>1.27</v>
      </c>
      <c r="BN193" s="61"/>
      <c r="BO193" s="61" t="str">
        <f t="shared" si="81"/>
        <v xml:space="preserve"> </v>
      </c>
      <c r="BP193" s="62" t="str">
        <f t="shared" si="72"/>
        <v xml:space="preserve"> </v>
      </c>
      <c r="BQ193" s="62" t="e">
        <f t="shared" si="73"/>
        <v>#VALUE!</v>
      </c>
      <c r="BR193" s="63">
        <f t="shared" si="74"/>
        <v>1.1000000000000001</v>
      </c>
      <c r="BS193" s="64">
        <f t="shared" si="82"/>
        <v>1.1000000000000001</v>
      </c>
      <c r="BT193" s="60">
        <f t="shared" si="75"/>
        <v>58444.444444444307</v>
      </c>
      <c r="BU193" s="33"/>
    </row>
    <row r="194" spans="2:73" s="22" customFormat="1" ht="13.5" x14ac:dyDescent="0.15">
      <c r="B194" s="541"/>
      <c r="C194" s="497">
        <v>174</v>
      </c>
      <c r="D194" s="498"/>
      <c r="E194" s="499">
        <f t="shared" si="83"/>
        <v>58400.793650793508</v>
      </c>
      <c r="F194" s="471"/>
      <c r="G194" s="471"/>
      <c r="H194" s="472"/>
      <c r="I194" s="470">
        <f t="shared" si="76"/>
        <v>47619.047619047618</v>
      </c>
      <c r="J194" s="471"/>
      <c r="K194" s="471"/>
      <c r="L194" s="472"/>
      <c r="M194" s="474">
        <f t="shared" si="84"/>
        <v>10781.746031745892</v>
      </c>
      <c r="N194" s="480"/>
      <c r="O194" s="480"/>
      <c r="P194" s="696"/>
      <c r="Q194" s="47">
        <f t="shared" si="77"/>
        <v>11714285.71428556</v>
      </c>
      <c r="R194" s="470">
        <f>V194+Z194</f>
        <v>0</v>
      </c>
      <c r="S194" s="471"/>
      <c r="T194" s="471"/>
      <c r="U194" s="472"/>
      <c r="V194" s="470">
        <f>IF(29&gt;$I$5*2,0,$I$6/$I$5/2)</f>
        <v>0</v>
      </c>
      <c r="W194" s="475"/>
      <c r="X194" s="475"/>
      <c r="Y194" s="476"/>
      <c r="Z194" s="470">
        <f>IF(AD188&gt;0,AD188*AN194/100/2,0)</f>
        <v>0</v>
      </c>
      <c r="AA194" s="475"/>
      <c r="AB194" s="475"/>
      <c r="AC194" s="476"/>
      <c r="AD194" s="131">
        <f t="shared" si="87"/>
        <v>0</v>
      </c>
      <c r="AE194" s="477">
        <f t="shared" si="86"/>
        <v>2533011.9047618927</v>
      </c>
      <c r="AF194" s="478"/>
      <c r="AG194" s="478"/>
      <c r="AH194" s="479"/>
      <c r="AI194" s="474">
        <f t="shared" si="78"/>
        <v>11714285.71428556</v>
      </c>
      <c r="AJ194" s="480"/>
      <c r="AK194" s="480"/>
      <c r="AL194" s="480"/>
      <c r="AM194" s="481"/>
      <c r="AN194" s="482">
        <f t="shared" si="65"/>
        <v>1.1000000000000001</v>
      </c>
      <c r="AO194" s="483"/>
      <c r="AP194" s="484"/>
      <c r="AQ194" s="26"/>
      <c r="AR194" s="26"/>
      <c r="AS194" s="26"/>
      <c r="AT194" s="469"/>
      <c r="AU194" s="469"/>
      <c r="AV194" s="469"/>
      <c r="AW194" s="469"/>
      <c r="AX194" s="27"/>
      <c r="AY194" s="27">
        <f t="shared" si="66"/>
        <v>0</v>
      </c>
      <c r="AZ194" s="27">
        <f t="shared" si="79"/>
        <v>0</v>
      </c>
      <c r="BA194" s="27">
        <f t="shared" si="80"/>
        <v>0</v>
      </c>
      <c r="BB194" s="27">
        <f t="shared" si="67"/>
        <v>0</v>
      </c>
      <c r="BC194" s="27">
        <f t="shared" si="68"/>
        <v>0</v>
      </c>
      <c r="BD194" s="27">
        <f t="shared" si="69"/>
        <v>47619.047619047618</v>
      </c>
      <c r="BE194" s="27">
        <f t="shared" si="70"/>
        <v>10781.746031745892</v>
      </c>
      <c r="BF194" s="27">
        <f t="shared" si="71"/>
        <v>0</v>
      </c>
      <c r="BG194" s="27"/>
      <c r="BH194" s="27"/>
      <c r="BI194" s="65">
        <f>BI189</f>
        <v>1.1000000000000001</v>
      </c>
      <c r="BJ194" s="66">
        <f>BJ189</f>
        <v>0.75</v>
      </c>
      <c r="BK194" s="59">
        <f>BK189</f>
        <v>1.1000000000000001</v>
      </c>
      <c r="BL194" s="66">
        <f>BL189</f>
        <v>1.27</v>
      </c>
      <c r="BM194" s="67">
        <f>BM189</f>
        <v>1.27</v>
      </c>
      <c r="BN194" s="61"/>
      <c r="BO194" s="61" t="str">
        <f t="shared" si="81"/>
        <v xml:space="preserve"> </v>
      </c>
      <c r="BP194" s="62" t="str">
        <f t="shared" si="72"/>
        <v xml:space="preserve"> </v>
      </c>
      <c r="BQ194" s="62" t="e">
        <f t="shared" si="73"/>
        <v>#VALUE!</v>
      </c>
      <c r="BR194" s="63">
        <f t="shared" si="74"/>
        <v>1.1000000000000001</v>
      </c>
      <c r="BS194" s="64">
        <f t="shared" si="82"/>
        <v>1.1000000000000001</v>
      </c>
      <c r="BT194" s="60">
        <f t="shared" si="75"/>
        <v>58400.793650793508</v>
      </c>
      <c r="BU194" s="33"/>
    </row>
    <row r="195" spans="2:73" s="22" customFormat="1" ht="13.5" x14ac:dyDescent="0.15">
      <c r="B195" s="541"/>
      <c r="C195" s="497">
        <v>175</v>
      </c>
      <c r="D195" s="498"/>
      <c r="E195" s="499">
        <f t="shared" si="83"/>
        <v>58357.142857142717</v>
      </c>
      <c r="F195" s="471"/>
      <c r="G195" s="471"/>
      <c r="H195" s="472"/>
      <c r="I195" s="470">
        <f t="shared" si="76"/>
        <v>47619.047619047618</v>
      </c>
      <c r="J195" s="471"/>
      <c r="K195" s="471"/>
      <c r="L195" s="472"/>
      <c r="M195" s="474">
        <f t="shared" si="84"/>
        <v>10738.095238095098</v>
      </c>
      <c r="N195" s="480"/>
      <c r="O195" s="480"/>
      <c r="P195" s="696"/>
      <c r="Q195" s="47">
        <f t="shared" si="77"/>
        <v>11666666.666666511</v>
      </c>
      <c r="R195" s="470"/>
      <c r="S195" s="471"/>
      <c r="T195" s="471"/>
      <c r="U195" s="472"/>
      <c r="V195" s="470"/>
      <c r="W195" s="475"/>
      <c r="X195" s="475"/>
      <c r="Y195" s="476"/>
      <c r="Z195" s="470"/>
      <c r="AA195" s="475"/>
      <c r="AB195" s="475"/>
      <c r="AC195" s="476"/>
      <c r="AD195" s="131">
        <f t="shared" si="87"/>
        <v>0</v>
      </c>
      <c r="AE195" s="477">
        <f t="shared" si="86"/>
        <v>2543749.9999999879</v>
      </c>
      <c r="AF195" s="478"/>
      <c r="AG195" s="478"/>
      <c r="AH195" s="479"/>
      <c r="AI195" s="474">
        <f t="shared" si="78"/>
        <v>11666666.666666511</v>
      </c>
      <c r="AJ195" s="480"/>
      <c r="AK195" s="480"/>
      <c r="AL195" s="480"/>
      <c r="AM195" s="481"/>
      <c r="AN195" s="482">
        <f t="shared" si="65"/>
        <v>1.1000000000000001</v>
      </c>
      <c r="AO195" s="483"/>
      <c r="AP195" s="484"/>
      <c r="AQ195" s="26"/>
      <c r="AR195" s="26"/>
      <c r="AS195" s="26"/>
      <c r="AT195" s="469"/>
      <c r="AU195" s="469"/>
      <c r="AV195" s="469"/>
      <c r="AW195" s="469"/>
      <c r="AX195" s="27"/>
      <c r="AY195" s="27">
        <f t="shared" si="66"/>
        <v>0</v>
      </c>
      <c r="AZ195" s="27">
        <f t="shared" si="79"/>
        <v>0</v>
      </c>
      <c r="BA195" s="27">
        <f t="shared" si="80"/>
        <v>0</v>
      </c>
      <c r="BB195" s="27">
        <f t="shared" si="67"/>
        <v>0</v>
      </c>
      <c r="BC195" s="27">
        <f t="shared" si="68"/>
        <v>0</v>
      </c>
      <c r="BD195" s="27">
        <f t="shared" si="69"/>
        <v>47619.047619047618</v>
      </c>
      <c r="BE195" s="27">
        <f t="shared" si="70"/>
        <v>10738.095238095098</v>
      </c>
      <c r="BF195" s="27">
        <f t="shared" si="71"/>
        <v>0</v>
      </c>
      <c r="BG195" s="27"/>
      <c r="BH195" s="27"/>
      <c r="BI195" s="72">
        <f t="shared" ref="BI195:BL195" si="94">BI189</f>
        <v>1.1000000000000001</v>
      </c>
      <c r="BJ195" s="72">
        <f t="shared" si="94"/>
        <v>0.75</v>
      </c>
      <c r="BK195" s="72">
        <f t="shared" si="94"/>
        <v>1.1000000000000001</v>
      </c>
      <c r="BL195" s="72">
        <f t="shared" si="94"/>
        <v>1.27</v>
      </c>
      <c r="BM195" s="73">
        <f>BM189</f>
        <v>1.27</v>
      </c>
      <c r="BN195" s="61"/>
      <c r="BO195" s="61" t="str">
        <f t="shared" si="81"/>
        <v xml:space="preserve"> </v>
      </c>
      <c r="BP195" s="62" t="str">
        <f t="shared" si="72"/>
        <v xml:space="preserve"> </v>
      </c>
      <c r="BQ195" s="62" t="e">
        <f t="shared" si="73"/>
        <v>#VALUE!</v>
      </c>
      <c r="BR195" s="63">
        <f t="shared" si="74"/>
        <v>1.1000000000000001</v>
      </c>
      <c r="BS195" s="64">
        <f t="shared" si="82"/>
        <v>1.1000000000000001</v>
      </c>
      <c r="BT195" s="60">
        <f t="shared" si="75"/>
        <v>58357.142857142717</v>
      </c>
      <c r="BU195" s="33"/>
    </row>
    <row r="196" spans="2:73" s="22" customFormat="1" ht="13.5" x14ac:dyDescent="0.15">
      <c r="B196" s="541"/>
      <c r="C196" s="497">
        <v>176</v>
      </c>
      <c r="D196" s="498"/>
      <c r="E196" s="499">
        <f t="shared" si="83"/>
        <v>58313.492063491925</v>
      </c>
      <c r="F196" s="471"/>
      <c r="G196" s="471"/>
      <c r="H196" s="472"/>
      <c r="I196" s="470">
        <f t="shared" si="76"/>
        <v>47619.047619047618</v>
      </c>
      <c r="J196" s="471"/>
      <c r="K196" s="471"/>
      <c r="L196" s="472"/>
      <c r="M196" s="474">
        <f t="shared" si="84"/>
        <v>10694.444444444303</v>
      </c>
      <c r="N196" s="480"/>
      <c r="O196" s="480"/>
      <c r="P196" s="696"/>
      <c r="Q196" s="47">
        <f t="shared" si="77"/>
        <v>11619047.619047463</v>
      </c>
      <c r="R196" s="470"/>
      <c r="S196" s="471"/>
      <c r="T196" s="471"/>
      <c r="U196" s="472"/>
      <c r="V196" s="470"/>
      <c r="W196" s="475"/>
      <c r="X196" s="475"/>
      <c r="Y196" s="476"/>
      <c r="Z196" s="470"/>
      <c r="AA196" s="475"/>
      <c r="AB196" s="475"/>
      <c r="AC196" s="476"/>
      <c r="AD196" s="131">
        <f t="shared" si="87"/>
        <v>0</v>
      </c>
      <c r="AE196" s="477">
        <f t="shared" si="86"/>
        <v>2554444.4444444324</v>
      </c>
      <c r="AF196" s="478"/>
      <c r="AG196" s="478"/>
      <c r="AH196" s="479"/>
      <c r="AI196" s="474">
        <f t="shared" si="78"/>
        <v>11619047.619047463</v>
      </c>
      <c r="AJ196" s="480"/>
      <c r="AK196" s="480"/>
      <c r="AL196" s="480"/>
      <c r="AM196" s="481"/>
      <c r="AN196" s="482">
        <f t="shared" si="65"/>
        <v>1.1000000000000001</v>
      </c>
      <c r="AO196" s="483"/>
      <c r="AP196" s="484"/>
      <c r="AQ196" s="26"/>
      <c r="AR196" s="26"/>
      <c r="AS196" s="26"/>
      <c r="AT196" s="469"/>
      <c r="AU196" s="469"/>
      <c r="AV196" s="469"/>
      <c r="AW196" s="469"/>
      <c r="AX196" s="27"/>
      <c r="AY196" s="27">
        <f t="shared" si="66"/>
        <v>0</v>
      </c>
      <c r="AZ196" s="27">
        <f t="shared" si="79"/>
        <v>0</v>
      </c>
      <c r="BA196" s="27">
        <f t="shared" si="80"/>
        <v>0</v>
      </c>
      <c r="BB196" s="27">
        <f t="shared" si="67"/>
        <v>0</v>
      </c>
      <c r="BC196" s="27">
        <f t="shared" si="68"/>
        <v>0</v>
      </c>
      <c r="BD196" s="27">
        <f t="shared" si="69"/>
        <v>47619.047619047618</v>
      </c>
      <c r="BE196" s="27">
        <f t="shared" si="70"/>
        <v>10694.444444444303</v>
      </c>
      <c r="BF196" s="27">
        <f t="shared" si="71"/>
        <v>0</v>
      </c>
      <c r="BG196" s="27"/>
      <c r="BH196" s="27"/>
      <c r="BI196" s="65">
        <f>BI195</f>
        <v>1.1000000000000001</v>
      </c>
      <c r="BJ196" s="66">
        <f>BJ195</f>
        <v>0.75</v>
      </c>
      <c r="BK196" s="59">
        <f>BK195</f>
        <v>1.1000000000000001</v>
      </c>
      <c r="BL196" s="66">
        <f>BL195</f>
        <v>1.27</v>
      </c>
      <c r="BM196" s="67">
        <f>BM195</f>
        <v>1.27</v>
      </c>
      <c r="BN196" s="61"/>
      <c r="BO196" s="61" t="str">
        <f t="shared" si="81"/>
        <v xml:space="preserve"> </v>
      </c>
      <c r="BP196" s="62" t="str">
        <f t="shared" si="72"/>
        <v xml:space="preserve"> </v>
      </c>
      <c r="BQ196" s="62" t="e">
        <f t="shared" si="73"/>
        <v>#VALUE!</v>
      </c>
      <c r="BR196" s="63">
        <f t="shared" si="74"/>
        <v>1.1000000000000001</v>
      </c>
      <c r="BS196" s="64">
        <f t="shared" si="82"/>
        <v>1.1000000000000001</v>
      </c>
      <c r="BT196" s="60">
        <f t="shared" si="75"/>
        <v>58313.492063491925</v>
      </c>
      <c r="BU196" s="33"/>
    </row>
    <row r="197" spans="2:73" s="22" customFormat="1" ht="13.5" x14ac:dyDescent="0.15">
      <c r="B197" s="541"/>
      <c r="C197" s="497">
        <v>177</v>
      </c>
      <c r="D197" s="498"/>
      <c r="E197" s="499">
        <f t="shared" si="83"/>
        <v>58269.841269841127</v>
      </c>
      <c r="F197" s="471"/>
      <c r="G197" s="471"/>
      <c r="H197" s="472"/>
      <c r="I197" s="470">
        <f t="shared" si="76"/>
        <v>47619.047619047618</v>
      </c>
      <c r="J197" s="471"/>
      <c r="K197" s="471"/>
      <c r="L197" s="472"/>
      <c r="M197" s="474">
        <f t="shared" si="84"/>
        <v>10650.79365079351</v>
      </c>
      <c r="N197" s="480"/>
      <c r="O197" s="480"/>
      <c r="P197" s="696"/>
      <c r="Q197" s="47">
        <f t="shared" si="77"/>
        <v>11571428.571428414</v>
      </c>
      <c r="R197" s="470"/>
      <c r="S197" s="471"/>
      <c r="T197" s="471"/>
      <c r="U197" s="472"/>
      <c r="V197" s="470"/>
      <c r="W197" s="475"/>
      <c r="X197" s="475"/>
      <c r="Y197" s="476"/>
      <c r="Z197" s="470"/>
      <c r="AA197" s="475"/>
      <c r="AB197" s="475"/>
      <c r="AC197" s="476"/>
      <c r="AD197" s="131">
        <f t="shared" si="87"/>
        <v>0</v>
      </c>
      <c r="AE197" s="477">
        <f t="shared" si="86"/>
        <v>2565095.2380952258</v>
      </c>
      <c r="AF197" s="478"/>
      <c r="AG197" s="478"/>
      <c r="AH197" s="479"/>
      <c r="AI197" s="474">
        <f t="shared" si="78"/>
        <v>11571428.571428414</v>
      </c>
      <c r="AJ197" s="480"/>
      <c r="AK197" s="480"/>
      <c r="AL197" s="480"/>
      <c r="AM197" s="481"/>
      <c r="AN197" s="482">
        <f t="shared" si="65"/>
        <v>1.1000000000000001</v>
      </c>
      <c r="AO197" s="483"/>
      <c r="AP197" s="484"/>
      <c r="AQ197" s="26"/>
      <c r="AR197" s="26"/>
      <c r="AS197" s="26"/>
      <c r="AT197" s="469"/>
      <c r="AU197" s="469"/>
      <c r="AV197" s="469"/>
      <c r="AW197" s="469"/>
      <c r="AX197" s="27"/>
      <c r="AY197" s="27">
        <f t="shared" si="66"/>
        <v>0</v>
      </c>
      <c r="AZ197" s="27">
        <f t="shared" si="79"/>
        <v>0</v>
      </c>
      <c r="BA197" s="27">
        <f t="shared" si="80"/>
        <v>0</v>
      </c>
      <c r="BB197" s="27">
        <f t="shared" si="67"/>
        <v>0</v>
      </c>
      <c r="BC197" s="27">
        <f t="shared" si="68"/>
        <v>0</v>
      </c>
      <c r="BD197" s="27">
        <f t="shared" si="69"/>
        <v>47619.047619047618</v>
      </c>
      <c r="BE197" s="27">
        <f t="shared" si="70"/>
        <v>10650.79365079351</v>
      </c>
      <c r="BF197" s="27">
        <f t="shared" si="71"/>
        <v>0</v>
      </c>
      <c r="BG197" s="27"/>
      <c r="BH197" s="27"/>
      <c r="BI197" s="65">
        <f>BI195</f>
        <v>1.1000000000000001</v>
      </c>
      <c r="BJ197" s="66">
        <f>BJ195</f>
        <v>0.75</v>
      </c>
      <c r="BK197" s="59">
        <f>BK195</f>
        <v>1.1000000000000001</v>
      </c>
      <c r="BL197" s="66">
        <f>BL195</f>
        <v>1.27</v>
      </c>
      <c r="BM197" s="67">
        <f>BM195</f>
        <v>1.27</v>
      </c>
      <c r="BN197" s="61"/>
      <c r="BO197" s="61" t="str">
        <f t="shared" si="81"/>
        <v xml:space="preserve"> </v>
      </c>
      <c r="BP197" s="62" t="str">
        <f t="shared" si="72"/>
        <v xml:space="preserve"> </v>
      </c>
      <c r="BQ197" s="62" t="e">
        <f t="shared" si="73"/>
        <v>#VALUE!</v>
      </c>
      <c r="BR197" s="63">
        <f t="shared" si="74"/>
        <v>1.1000000000000001</v>
      </c>
      <c r="BS197" s="64">
        <f t="shared" si="82"/>
        <v>1.1000000000000001</v>
      </c>
      <c r="BT197" s="60">
        <f t="shared" si="75"/>
        <v>58269.841269841127</v>
      </c>
      <c r="BU197" s="33"/>
    </row>
    <row r="198" spans="2:73" s="22" customFormat="1" ht="13.5" x14ac:dyDescent="0.15">
      <c r="B198" s="541"/>
      <c r="C198" s="497">
        <v>178</v>
      </c>
      <c r="D198" s="498"/>
      <c r="E198" s="499">
        <f t="shared" si="83"/>
        <v>58226.190476190335</v>
      </c>
      <c r="F198" s="471"/>
      <c r="G198" s="471"/>
      <c r="H198" s="472"/>
      <c r="I198" s="470">
        <f t="shared" si="76"/>
        <v>47619.047619047618</v>
      </c>
      <c r="J198" s="471"/>
      <c r="K198" s="471"/>
      <c r="L198" s="472"/>
      <c r="M198" s="474">
        <f t="shared" si="84"/>
        <v>10607.142857142715</v>
      </c>
      <c r="N198" s="480"/>
      <c r="O198" s="480"/>
      <c r="P198" s="696"/>
      <c r="Q198" s="47">
        <f t="shared" si="77"/>
        <v>11523809.523809366</v>
      </c>
      <c r="R198" s="470"/>
      <c r="S198" s="471"/>
      <c r="T198" s="471"/>
      <c r="U198" s="472"/>
      <c r="V198" s="470"/>
      <c r="W198" s="475"/>
      <c r="X198" s="475"/>
      <c r="Y198" s="476"/>
      <c r="Z198" s="470"/>
      <c r="AA198" s="475"/>
      <c r="AB198" s="475"/>
      <c r="AC198" s="476"/>
      <c r="AD198" s="131">
        <f t="shared" si="87"/>
        <v>0</v>
      </c>
      <c r="AE198" s="477">
        <f t="shared" si="86"/>
        <v>2575702.3809523685</v>
      </c>
      <c r="AF198" s="478"/>
      <c r="AG198" s="478"/>
      <c r="AH198" s="479"/>
      <c r="AI198" s="474">
        <f t="shared" si="78"/>
        <v>11523809.523809366</v>
      </c>
      <c r="AJ198" s="480"/>
      <c r="AK198" s="480"/>
      <c r="AL198" s="480"/>
      <c r="AM198" s="481"/>
      <c r="AN198" s="482">
        <f t="shared" si="65"/>
        <v>1.1000000000000001</v>
      </c>
      <c r="AO198" s="483"/>
      <c r="AP198" s="484"/>
      <c r="AQ198" s="26"/>
      <c r="AR198" s="26"/>
      <c r="AS198" s="26"/>
      <c r="AT198" s="469"/>
      <c r="AU198" s="469"/>
      <c r="AV198" s="469"/>
      <c r="AW198" s="469"/>
      <c r="AX198" s="27"/>
      <c r="AY198" s="27">
        <f t="shared" si="66"/>
        <v>0</v>
      </c>
      <c r="AZ198" s="27">
        <f t="shared" si="79"/>
        <v>0</v>
      </c>
      <c r="BA198" s="27">
        <f t="shared" si="80"/>
        <v>0</v>
      </c>
      <c r="BB198" s="27">
        <f t="shared" si="67"/>
        <v>0</v>
      </c>
      <c r="BC198" s="27">
        <f t="shared" si="68"/>
        <v>0</v>
      </c>
      <c r="BD198" s="27">
        <f t="shared" si="69"/>
        <v>47619.047619047618</v>
      </c>
      <c r="BE198" s="27">
        <f t="shared" si="70"/>
        <v>10607.142857142715</v>
      </c>
      <c r="BF198" s="27">
        <f t="shared" si="71"/>
        <v>0</v>
      </c>
      <c r="BG198" s="27"/>
      <c r="BH198" s="27"/>
      <c r="BI198" s="65">
        <f>BI195</f>
        <v>1.1000000000000001</v>
      </c>
      <c r="BJ198" s="66">
        <f>BJ195</f>
        <v>0.75</v>
      </c>
      <c r="BK198" s="59">
        <f>BK195</f>
        <v>1.1000000000000001</v>
      </c>
      <c r="BL198" s="66">
        <f>BL195</f>
        <v>1.27</v>
      </c>
      <c r="BM198" s="67">
        <f>BM195</f>
        <v>1.27</v>
      </c>
      <c r="BN198" s="61"/>
      <c r="BO198" s="61" t="str">
        <f t="shared" si="81"/>
        <v xml:space="preserve"> </v>
      </c>
      <c r="BP198" s="62" t="str">
        <f t="shared" si="72"/>
        <v xml:space="preserve"> </v>
      </c>
      <c r="BQ198" s="62" t="e">
        <f t="shared" si="73"/>
        <v>#VALUE!</v>
      </c>
      <c r="BR198" s="63">
        <f t="shared" si="74"/>
        <v>1.1000000000000001</v>
      </c>
      <c r="BS198" s="64">
        <f t="shared" si="82"/>
        <v>1.1000000000000001</v>
      </c>
      <c r="BT198" s="60">
        <f t="shared" si="75"/>
        <v>58226.190476190335</v>
      </c>
      <c r="BU198" s="33"/>
    </row>
    <row r="199" spans="2:73" s="22" customFormat="1" ht="13.5" x14ac:dyDescent="0.15">
      <c r="B199" s="541"/>
      <c r="C199" s="497">
        <v>179</v>
      </c>
      <c r="D199" s="498"/>
      <c r="E199" s="499">
        <f t="shared" si="83"/>
        <v>58182.539682539536</v>
      </c>
      <c r="F199" s="471"/>
      <c r="G199" s="471"/>
      <c r="H199" s="472"/>
      <c r="I199" s="470">
        <f t="shared" si="76"/>
        <v>47619.047619047618</v>
      </c>
      <c r="J199" s="471"/>
      <c r="K199" s="471"/>
      <c r="L199" s="472"/>
      <c r="M199" s="474">
        <f t="shared" si="84"/>
        <v>10563.49206349192</v>
      </c>
      <c r="N199" s="480"/>
      <c r="O199" s="480"/>
      <c r="P199" s="696"/>
      <c r="Q199" s="47">
        <f t="shared" si="77"/>
        <v>11476190.476190317</v>
      </c>
      <c r="R199" s="470"/>
      <c r="S199" s="471"/>
      <c r="T199" s="471"/>
      <c r="U199" s="472"/>
      <c r="V199" s="470"/>
      <c r="W199" s="475"/>
      <c r="X199" s="475"/>
      <c r="Y199" s="476"/>
      <c r="Z199" s="470"/>
      <c r="AA199" s="475"/>
      <c r="AB199" s="475"/>
      <c r="AC199" s="476"/>
      <c r="AD199" s="131">
        <f t="shared" si="87"/>
        <v>0</v>
      </c>
      <c r="AE199" s="477">
        <f t="shared" si="86"/>
        <v>2586265.8730158606</v>
      </c>
      <c r="AF199" s="478"/>
      <c r="AG199" s="478"/>
      <c r="AH199" s="479"/>
      <c r="AI199" s="474">
        <f t="shared" si="78"/>
        <v>11476190.476190317</v>
      </c>
      <c r="AJ199" s="480"/>
      <c r="AK199" s="480"/>
      <c r="AL199" s="480"/>
      <c r="AM199" s="481"/>
      <c r="AN199" s="482">
        <f t="shared" si="65"/>
        <v>1.1000000000000001</v>
      </c>
      <c r="AO199" s="483"/>
      <c r="AP199" s="484"/>
      <c r="AQ199" s="26"/>
      <c r="AR199" s="26"/>
      <c r="AS199" s="26"/>
      <c r="AT199" s="469"/>
      <c r="AU199" s="469"/>
      <c r="AV199" s="469"/>
      <c r="AW199" s="469"/>
      <c r="AX199" s="27"/>
      <c r="AY199" s="27">
        <f t="shared" si="66"/>
        <v>0</v>
      </c>
      <c r="AZ199" s="27">
        <f t="shared" si="79"/>
        <v>0</v>
      </c>
      <c r="BA199" s="27">
        <f t="shared" si="80"/>
        <v>0</v>
      </c>
      <c r="BB199" s="27">
        <f t="shared" si="67"/>
        <v>0</v>
      </c>
      <c r="BC199" s="27">
        <f t="shared" si="68"/>
        <v>0</v>
      </c>
      <c r="BD199" s="27">
        <f t="shared" si="69"/>
        <v>47619.047619047618</v>
      </c>
      <c r="BE199" s="27">
        <f t="shared" si="70"/>
        <v>10563.49206349192</v>
      </c>
      <c r="BF199" s="27">
        <f t="shared" si="71"/>
        <v>0</v>
      </c>
      <c r="BG199" s="27"/>
      <c r="BH199" s="27"/>
      <c r="BI199" s="65">
        <f>BI195</f>
        <v>1.1000000000000001</v>
      </c>
      <c r="BJ199" s="66">
        <f>BJ195</f>
        <v>0.75</v>
      </c>
      <c r="BK199" s="59">
        <f>BK195</f>
        <v>1.1000000000000001</v>
      </c>
      <c r="BL199" s="66">
        <f>BL195</f>
        <v>1.27</v>
      </c>
      <c r="BM199" s="67">
        <f>BM195</f>
        <v>1.27</v>
      </c>
      <c r="BN199" s="61"/>
      <c r="BO199" s="61" t="str">
        <f t="shared" si="81"/>
        <v xml:space="preserve"> </v>
      </c>
      <c r="BP199" s="62" t="str">
        <f t="shared" si="72"/>
        <v xml:space="preserve"> </v>
      </c>
      <c r="BQ199" s="62" t="e">
        <f t="shared" si="73"/>
        <v>#VALUE!</v>
      </c>
      <c r="BR199" s="63">
        <f t="shared" si="74"/>
        <v>1.1000000000000001</v>
      </c>
      <c r="BS199" s="64">
        <f t="shared" si="82"/>
        <v>1.1000000000000001</v>
      </c>
      <c r="BT199" s="60">
        <f t="shared" si="75"/>
        <v>58182.539682539536</v>
      </c>
      <c r="BU199" s="33"/>
    </row>
    <row r="200" spans="2:73" s="22" customFormat="1" ht="13.5" x14ac:dyDescent="0.15">
      <c r="B200" s="593"/>
      <c r="C200" s="587">
        <v>180</v>
      </c>
      <c r="D200" s="588"/>
      <c r="E200" s="589">
        <f t="shared" si="83"/>
        <v>58138.888888888745</v>
      </c>
      <c r="F200" s="590"/>
      <c r="G200" s="590"/>
      <c r="H200" s="591"/>
      <c r="I200" s="578">
        <f t="shared" si="76"/>
        <v>47619.047619047618</v>
      </c>
      <c r="J200" s="590"/>
      <c r="K200" s="590"/>
      <c r="L200" s="591"/>
      <c r="M200" s="604">
        <f t="shared" si="84"/>
        <v>10519.841269841125</v>
      </c>
      <c r="N200" s="610"/>
      <c r="O200" s="610"/>
      <c r="P200" s="618"/>
      <c r="Q200" s="47">
        <f t="shared" si="77"/>
        <v>11428571.428571269</v>
      </c>
      <c r="R200" s="578">
        <f>V200+Z200</f>
        <v>0</v>
      </c>
      <c r="S200" s="590"/>
      <c r="T200" s="590"/>
      <c r="U200" s="591"/>
      <c r="V200" s="578">
        <f>IF(30&gt;$I$5*2,0,$I$6/$I$5/2)</f>
        <v>0</v>
      </c>
      <c r="W200" s="579"/>
      <c r="X200" s="579"/>
      <c r="Y200" s="580"/>
      <c r="Z200" s="578">
        <f>IF(AD194&gt;0,AD194*AN200/100/2,0)</f>
        <v>0</v>
      </c>
      <c r="AA200" s="579"/>
      <c r="AB200" s="579"/>
      <c r="AC200" s="580"/>
      <c r="AD200" s="139">
        <f t="shared" si="87"/>
        <v>0</v>
      </c>
      <c r="AE200" s="581">
        <f t="shared" si="86"/>
        <v>2596785.7142857015</v>
      </c>
      <c r="AF200" s="582"/>
      <c r="AG200" s="582"/>
      <c r="AH200" s="583"/>
      <c r="AI200" s="604">
        <f t="shared" si="78"/>
        <v>11428571.428571269</v>
      </c>
      <c r="AJ200" s="610"/>
      <c r="AK200" s="610"/>
      <c r="AL200" s="610"/>
      <c r="AM200" s="611"/>
      <c r="AN200" s="584">
        <f t="shared" si="65"/>
        <v>1.1000000000000001</v>
      </c>
      <c r="AO200" s="585"/>
      <c r="AP200" s="586"/>
      <c r="AQ200" s="25"/>
      <c r="AR200" s="25"/>
      <c r="AS200" s="25"/>
      <c r="AT200" s="469"/>
      <c r="AU200" s="469"/>
      <c r="AV200" s="469"/>
      <c r="AW200" s="469"/>
      <c r="AX200" s="27"/>
      <c r="AY200" s="27">
        <f t="shared" si="66"/>
        <v>0</v>
      </c>
      <c r="AZ200" s="27">
        <f t="shared" si="79"/>
        <v>0</v>
      </c>
      <c r="BA200" s="27">
        <f t="shared" si="80"/>
        <v>0</v>
      </c>
      <c r="BB200" s="27">
        <f t="shared" si="67"/>
        <v>0</v>
      </c>
      <c r="BC200" s="27">
        <f t="shared" si="68"/>
        <v>0</v>
      </c>
      <c r="BD200" s="27">
        <f t="shared" si="69"/>
        <v>47619.047619047618</v>
      </c>
      <c r="BE200" s="27">
        <f t="shared" si="70"/>
        <v>10519.841269841125</v>
      </c>
      <c r="BF200" s="27">
        <f t="shared" si="71"/>
        <v>0</v>
      </c>
      <c r="BG200" s="27"/>
      <c r="BH200" s="27"/>
      <c r="BI200" s="65">
        <f>BI195</f>
        <v>1.1000000000000001</v>
      </c>
      <c r="BJ200" s="66">
        <f>BJ195</f>
        <v>0.75</v>
      </c>
      <c r="BK200" s="59">
        <f>BK195</f>
        <v>1.1000000000000001</v>
      </c>
      <c r="BL200" s="66">
        <f>BL195</f>
        <v>1.27</v>
      </c>
      <c r="BM200" s="67">
        <f>BM195</f>
        <v>1.27</v>
      </c>
      <c r="BN200" s="61"/>
      <c r="BO200" s="61" t="str">
        <f t="shared" si="81"/>
        <v xml:space="preserve"> </v>
      </c>
      <c r="BP200" s="62" t="str">
        <f t="shared" si="72"/>
        <v xml:space="preserve"> </v>
      </c>
      <c r="BQ200" s="62" t="e">
        <f t="shared" si="73"/>
        <v>#VALUE!</v>
      </c>
      <c r="BR200" s="63">
        <f t="shared" si="74"/>
        <v>1.1000000000000001</v>
      </c>
      <c r="BS200" s="64">
        <f t="shared" si="82"/>
        <v>1.1000000000000001</v>
      </c>
      <c r="BT200" s="60">
        <f t="shared" si="75"/>
        <v>58138.888888888745</v>
      </c>
      <c r="BU200" s="33"/>
    </row>
    <row r="201" spans="2:73" s="22" customFormat="1" ht="13.5" x14ac:dyDescent="0.15">
      <c r="B201" s="562">
        <v>16</v>
      </c>
      <c r="C201" s="565">
        <v>181</v>
      </c>
      <c r="D201" s="566"/>
      <c r="E201" s="609">
        <f t="shared" si="83"/>
        <v>58095.238095237946</v>
      </c>
      <c r="F201" s="569"/>
      <c r="G201" s="569"/>
      <c r="H201" s="570"/>
      <c r="I201" s="568">
        <f t="shared" si="76"/>
        <v>47619.047619047618</v>
      </c>
      <c r="J201" s="569"/>
      <c r="K201" s="569"/>
      <c r="L201" s="570"/>
      <c r="M201" s="568">
        <f t="shared" si="84"/>
        <v>10476.190476190332</v>
      </c>
      <c r="N201" s="569"/>
      <c r="O201" s="569"/>
      <c r="P201" s="570"/>
      <c r="Q201" s="30">
        <f t="shared" si="77"/>
        <v>11380952.38095222</v>
      </c>
      <c r="R201" s="568"/>
      <c r="S201" s="569"/>
      <c r="T201" s="569"/>
      <c r="U201" s="570"/>
      <c r="V201" s="568"/>
      <c r="W201" s="572"/>
      <c r="X201" s="572"/>
      <c r="Y201" s="573"/>
      <c r="Z201" s="568"/>
      <c r="AA201" s="572"/>
      <c r="AB201" s="572"/>
      <c r="AC201" s="573"/>
      <c r="AD201" s="138">
        <f t="shared" si="87"/>
        <v>0</v>
      </c>
      <c r="AE201" s="568">
        <f t="shared" si="86"/>
        <v>2607261.9047618918</v>
      </c>
      <c r="AF201" s="569"/>
      <c r="AG201" s="569"/>
      <c r="AH201" s="570"/>
      <c r="AI201" s="568">
        <f t="shared" si="78"/>
        <v>11380952.38095222</v>
      </c>
      <c r="AJ201" s="569"/>
      <c r="AK201" s="569"/>
      <c r="AL201" s="569"/>
      <c r="AM201" s="574"/>
      <c r="AN201" s="575">
        <f t="shared" si="65"/>
        <v>1.1000000000000001</v>
      </c>
      <c r="AO201" s="576"/>
      <c r="AP201" s="577"/>
      <c r="AQ201" s="52">
        <f>PMT(AN201/100/12,($I$5-B189)*12-$AX$19,-AI200+AD200)</f>
        <v>53070.785897282913</v>
      </c>
      <c r="AR201" s="53">
        <f>E200*1.25</f>
        <v>72673.611111110935</v>
      </c>
      <c r="AS201" s="53">
        <f>IF(AQ201&gt;AR201,AR201,AQ201)</f>
        <v>53070.785897282913</v>
      </c>
      <c r="AT201" s="469"/>
      <c r="AU201" s="469"/>
      <c r="AV201" s="469"/>
      <c r="AW201" s="469"/>
      <c r="AX201" s="27"/>
      <c r="AY201" s="27">
        <f t="shared" si="66"/>
        <v>0</v>
      </c>
      <c r="AZ201" s="27">
        <f t="shared" si="79"/>
        <v>0</v>
      </c>
      <c r="BA201" s="27">
        <f t="shared" si="80"/>
        <v>0</v>
      </c>
      <c r="BB201" s="27">
        <f t="shared" si="67"/>
        <v>0</v>
      </c>
      <c r="BC201" s="27">
        <f t="shared" si="68"/>
        <v>0</v>
      </c>
      <c r="BD201" s="27">
        <f t="shared" si="69"/>
        <v>47619.047619047618</v>
      </c>
      <c r="BE201" s="27">
        <f t="shared" si="70"/>
        <v>10476.190476190332</v>
      </c>
      <c r="BF201" s="27">
        <f t="shared" si="71"/>
        <v>0</v>
      </c>
      <c r="BG201" s="27"/>
      <c r="BH201" s="27"/>
      <c r="BI201" s="72">
        <f>BL7</f>
        <v>1.1000000000000001</v>
      </c>
      <c r="BJ201" s="72">
        <f>BM7</f>
        <v>0.75</v>
      </c>
      <c r="BK201" s="72">
        <f t="shared" ref="BK201:BL201" si="95">BK195</f>
        <v>1.1000000000000001</v>
      </c>
      <c r="BL201" s="72">
        <f t="shared" si="95"/>
        <v>1.27</v>
      </c>
      <c r="BM201" s="73">
        <f>BM195</f>
        <v>1.27</v>
      </c>
      <c r="BN201" s="61"/>
      <c r="BO201" s="61" t="str">
        <f t="shared" si="81"/>
        <v xml:space="preserve"> </v>
      </c>
      <c r="BP201" s="62" t="str">
        <f t="shared" si="72"/>
        <v xml:space="preserve"> </v>
      </c>
      <c r="BQ201" s="62" t="e">
        <f t="shared" si="73"/>
        <v>#VALUE!</v>
      </c>
      <c r="BR201" s="63">
        <f t="shared" si="74"/>
        <v>1.1000000000000001</v>
      </c>
      <c r="BS201" s="64">
        <f t="shared" si="82"/>
        <v>1.1000000000000001</v>
      </c>
      <c r="BT201" s="60">
        <f t="shared" si="75"/>
        <v>58095.238095237946</v>
      </c>
      <c r="BU201" s="33"/>
    </row>
    <row r="202" spans="2:73" s="22" customFormat="1" ht="13.5" x14ac:dyDescent="0.15">
      <c r="B202" s="563"/>
      <c r="C202" s="535">
        <v>182</v>
      </c>
      <c r="D202" s="536"/>
      <c r="E202" s="537">
        <f t="shared" si="83"/>
        <v>58051.587301587155</v>
      </c>
      <c r="F202" s="486"/>
      <c r="G202" s="486"/>
      <c r="H202" s="538"/>
      <c r="I202" s="485">
        <f t="shared" si="76"/>
        <v>47619.047619047618</v>
      </c>
      <c r="J202" s="486"/>
      <c r="K202" s="486"/>
      <c r="L202" s="538"/>
      <c r="M202" s="485">
        <f t="shared" si="84"/>
        <v>10432.539682539536</v>
      </c>
      <c r="N202" s="486"/>
      <c r="O202" s="486"/>
      <c r="P202" s="538"/>
      <c r="Q202" s="136">
        <f t="shared" si="77"/>
        <v>11333333.333333172</v>
      </c>
      <c r="R202" s="485"/>
      <c r="S202" s="486"/>
      <c r="T202" s="486"/>
      <c r="U202" s="538"/>
      <c r="V202" s="485"/>
      <c r="W202" s="530"/>
      <c r="X202" s="530"/>
      <c r="Y202" s="531"/>
      <c r="Z202" s="485"/>
      <c r="AA202" s="530"/>
      <c r="AB202" s="530"/>
      <c r="AC202" s="531"/>
      <c r="AD202" s="135">
        <f t="shared" si="87"/>
        <v>0</v>
      </c>
      <c r="AE202" s="532">
        <f t="shared" si="86"/>
        <v>2617694.4444444315</v>
      </c>
      <c r="AF202" s="533"/>
      <c r="AG202" s="533"/>
      <c r="AH202" s="534"/>
      <c r="AI202" s="485">
        <f t="shared" si="78"/>
        <v>11333333.333333172</v>
      </c>
      <c r="AJ202" s="486"/>
      <c r="AK202" s="486"/>
      <c r="AL202" s="486"/>
      <c r="AM202" s="487"/>
      <c r="AN202" s="527">
        <f t="shared" si="65"/>
        <v>1.1000000000000001</v>
      </c>
      <c r="AO202" s="528"/>
      <c r="AP202" s="529"/>
      <c r="AQ202" s="26"/>
      <c r="AR202" s="26"/>
      <c r="AS202" s="26"/>
      <c r="AT202" s="469"/>
      <c r="AU202" s="469"/>
      <c r="AV202" s="469"/>
      <c r="AW202" s="469"/>
      <c r="AX202" s="27"/>
      <c r="AY202" s="27">
        <f t="shared" si="66"/>
        <v>0</v>
      </c>
      <c r="AZ202" s="27">
        <f t="shared" si="79"/>
        <v>0</v>
      </c>
      <c r="BA202" s="27">
        <f t="shared" si="80"/>
        <v>0</v>
      </c>
      <c r="BB202" s="27">
        <f t="shared" si="67"/>
        <v>0</v>
      </c>
      <c r="BC202" s="27">
        <f t="shared" si="68"/>
        <v>0</v>
      </c>
      <c r="BD202" s="27">
        <f t="shared" si="69"/>
        <v>47619.047619047618</v>
      </c>
      <c r="BE202" s="27">
        <f t="shared" si="70"/>
        <v>10432.539682539536</v>
      </c>
      <c r="BF202" s="27">
        <f t="shared" si="71"/>
        <v>0</v>
      </c>
      <c r="BG202" s="27"/>
      <c r="BH202" s="27"/>
      <c r="BI202" s="65">
        <f>BI201</f>
        <v>1.1000000000000001</v>
      </c>
      <c r="BJ202" s="66">
        <f>BJ201</f>
        <v>0.75</v>
      </c>
      <c r="BK202" s="59">
        <f>BK201</f>
        <v>1.1000000000000001</v>
      </c>
      <c r="BL202" s="66">
        <f>BL201</f>
        <v>1.27</v>
      </c>
      <c r="BM202" s="67">
        <f>BM201</f>
        <v>1.27</v>
      </c>
      <c r="BN202" s="61"/>
      <c r="BO202" s="61" t="str">
        <f t="shared" si="81"/>
        <v xml:space="preserve"> </v>
      </c>
      <c r="BP202" s="62" t="str">
        <f t="shared" si="72"/>
        <v xml:space="preserve"> </v>
      </c>
      <c r="BQ202" s="62" t="e">
        <f t="shared" si="73"/>
        <v>#VALUE!</v>
      </c>
      <c r="BR202" s="63">
        <f t="shared" si="74"/>
        <v>1.1000000000000001</v>
      </c>
      <c r="BS202" s="64">
        <f t="shared" si="82"/>
        <v>1.1000000000000001</v>
      </c>
      <c r="BT202" s="60">
        <f t="shared" si="75"/>
        <v>58051.587301587155</v>
      </c>
      <c r="BU202" s="33"/>
    </row>
    <row r="203" spans="2:73" s="22" customFormat="1" ht="13.5" x14ac:dyDescent="0.15">
      <c r="B203" s="563"/>
      <c r="C203" s="535">
        <v>183</v>
      </c>
      <c r="D203" s="536"/>
      <c r="E203" s="537">
        <f t="shared" si="83"/>
        <v>58007.936507936363</v>
      </c>
      <c r="F203" s="486"/>
      <c r="G203" s="486"/>
      <c r="H203" s="538"/>
      <c r="I203" s="485">
        <f t="shared" si="76"/>
        <v>47619.047619047618</v>
      </c>
      <c r="J203" s="486"/>
      <c r="K203" s="486"/>
      <c r="L203" s="538"/>
      <c r="M203" s="485">
        <f t="shared" si="84"/>
        <v>10388.888888888743</v>
      </c>
      <c r="N203" s="486"/>
      <c r="O203" s="486"/>
      <c r="P203" s="538"/>
      <c r="Q203" s="136">
        <f t="shared" si="77"/>
        <v>11285714.285714123</v>
      </c>
      <c r="R203" s="485"/>
      <c r="S203" s="486"/>
      <c r="T203" s="486"/>
      <c r="U203" s="538"/>
      <c r="V203" s="485"/>
      <c r="W203" s="530"/>
      <c r="X203" s="530"/>
      <c r="Y203" s="531"/>
      <c r="Z203" s="485"/>
      <c r="AA203" s="530"/>
      <c r="AB203" s="530"/>
      <c r="AC203" s="531"/>
      <c r="AD203" s="135">
        <f t="shared" si="87"/>
        <v>0</v>
      </c>
      <c r="AE203" s="532">
        <f t="shared" si="86"/>
        <v>2628083.33333332</v>
      </c>
      <c r="AF203" s="533"/>
      <c r="AG203" s="533"/>
      <c r="AH203" s="534"/>
      <c r="AI203" s="485">
        <f t="shared" si="78"/>
        <v>11285714.285714123</v>
      </c>
      <c r="AJ203" s="486"/>
      <c r="AK203" s="486"/>
      <c r="AL203" s="486"/>
      <c r="AM203" s="487"/>
      <c r="AN203" s="527">
        <f t="shared" si="65"/>
        <v>1.1000000000000001</v>
      </c>
      <c r="AO203" s="528"/>
      <c r="AP203" s="529"/>
      <c r="AQ203" s="26"/>
      <c r="AR203" s="26"/>
      <c r="AS203" s="26"/>
      <c r="AT203" s="469"/>
      <c r="AU203" s="469"/>
      <c r="AV203" s="469"/>
      <c r="AW203" s="469"/>
      <c r="AX203" s="27"/>
      <c r="AY203" s="27">
        <f t="shared" si="66"/>
        <v>0</v>
      </c>
      <c r="AZ203" s="27">
        <f t="shared" si="79"/>
        <v>0</v>
      </c>
      <c r="BA203" s="27">
        <f t="shared" si="80"/>
        <v>0</v>
      </c>
      <c r="BB203" s="27">
        <f t="shared" si="67"/>
        <v>0</v>
      </c>
      <c r="BC203" s="27">
        <f t="shared" si="68"/>
        <v>0</v>
      </c>
      <c r="BD203" s="27">
        <f t="shared" si="69"/>
        <v>47619.047619047618</v>
      </c>
      <c r="BE203" s="27">
        <f t="shared" si="70"/>
        <v>10388.888888888743</v>
      </c>
      <c r="BF203" s="27">
        <f t="shared" si="71"/>
        <v>0</v>
      </c>
      <c r="BG203" s="27"/>
      <c r="BH203" s="27"/>
      <c r="BI203" s="65">
        <f>BI201</f>
        <v>1.1000000000000001</v>
      </c>
      <c r="BJ203" s="66">
        <f>BJ201</f>
        <v>0.75</v>
      </c>
      <c r="BK203" s="59">
        <f>BK201</f>
        <v>1.1000000000000001</v>
      </c>
      <c r="BL203" s="66">
        <f>BL201</f>
        <v>1.27</v>
      </c>
      <c r="BM203" s="67">
        <f>BM201</f>
        <v>1.27</v>
      </c>
      <c r="BN203" s="61"/>
      <c r="BO203" s="61" t="str">
        <f t="shared" si="81"/>
        <v xml:space="preserve"> </v>
      </c>
      <c r="BP203" s="62" t="str">
        <f t="shared" si="72"/>
        <v xml:space="preserve"> </v>
      </c>
      <c r="BQ203" s="62" t="e">
        <f t="shared" si="73"/>
        <v>#VALUE!</v>
      </c>
      <c r="BR203" s="63">
        <f t="shared" si="74"/>
        <v>1.1000000000000001</v>
      </c>
      <c r="BS203" s="64">
        <f t="shared" si="82"/>
        <v>1.1000000000000001</v>
      </c>
      <c r="BT203" s="60">
        <f t="shared" si="75"/>
        <v>58007.936507936363</v>
      </c>
      <c r="BU203" s="33"/>
    </row>
    <row r="204" spans="2:73" s="22" customFormat="1" ht="13.5" x14ac:dyDescent="0.15">
      <c r="B204" s="563"/>
      <c r="C204" s="535">
        <v>184</v>
      </c>
      <c r="D204" s="536"/>
      <c r="E204" s="537">
        <f t="shared" si="83"/>
        <v>57964.285714285565</v>
      </c>
      <c r="F204" s="486"/>
      <c r="G204" s="486"/>
      <c r="H204" s="538"/>
      <c r="I204" s="485">
        <f t="shared" si="76"/>
        <v>47619.047619047618</v>
      </c>
      <c r="J204" s="486"/>
      <c r="K204" s="486"/>
      <c r="L204" s="538"/>
      <c r="M204" s="485">
        <f t="shared" si="84"/>
        <v>10345.238095237948</v>
      </c>
      <c r="N204" s="486"/>
      <c r="O204" s="486"/>
      <c r="P204" s="538"/>
      <c r="Q204" s="136">
        <f t="shared" si="77"/>
        <v>11238095.238095075</v>
      </c>
      <c r="R204" s="485"/>
      <c r="S204" s="486"/>
      <c r="T204" s="486"/>
      <c r="U204" s="538"/>
      <c r="V204" s="485"/>
      <c r="W204" s="530"/>
      <c r="X204" s="530"/>
      <c r="Y204" s="531"/>
      <c r="Z204" s="485"/>
      <c r="AA204" s="530"/>
      <c r="AB204" s="530"/>
      <c r="AC204" s="531"/>
      <c r="AD204" s="135">
        <f t="shared" si="87"/>
        <v>0</v>
      </c>
      <c r="AE204" s="532">
        <f t="shared" si="86"/>
        <v>2638428.5714285579</v>
      </c>
      <c r="AF204" s="533"/>
      <c r="AG204" s="533"/>
      <c r="AH204" s="534"/>
      <c r="AI204" s="485">
        <f t="shared" si="78"/>
        <v>11238095.238095075</v>
      </c>
      <c r="AJ204" s="486"/>
      <c r="AK204" s="486"/>
      <c r="AL204" s="486"/>
      <c r="AM204" s="487"/>
      <c r="AN204" s="527">
        <f t="shared" si="65"/>
        <v>1.1000000000000001</v>
      </c>
      <c r="AO204" s="528"/>
      <c r="AP204" s="529"/>
      <c r="AQ204" s="26"/>
      <c r="AR204" s="26"/>
      <c r="AS204" s="26"/>
      <c r="AT204" s="469"/>
      <c r="AU204" s="469"/>
      <c r="AV204" s="469"/>
      <c r="AW204" s="469"/>
      <c r="AX204" s="27"/>
      <c r="AY204" s="27">
        <f t="shared" si="66"/>
        <v>0</v>
      </c>
      <c r="AZ204" s="27">
        <f t="shared" si="79"/>
        <v>0</v>
      </c>
      <c r="BA204" s="27">
        <f t="shared" si="80"/>
        <v>0</v>
      </c>
      <c r="BB204" s="27">
        <f t="shared" si="67"/>
        <v>0</v>
      </c>
      <c r="BC204" s="27">
        <f t="shared" si="68"/>
        <v>0</v>
      </c>
      <c r="BD204" s="27">
        <f t="shared" si="69"/>
        <v>47619.047619047618</v>
      </c>
      <c r="BE204" s="27">
        <f t="shared" si="70"/>
        <v>10345.238095237948</v>
      </c>
      <c r="BF204" s="27">
        <f t="shared" si="71"/>
        <v>0</v>
      </c>
      <c r="BG204" s="27"/>
      <c r="BH204" s="27"/>
      <c r="BI204" s="65">
        <f>BI201</f>
        <v>1.1000000000000001</v>
      </c>
      <c r="BJ204" s="66">
        <f>BJ201</f>
        <v>0.75</v>
      </c>
      <c r="BK204" s="59">
        <f>BK201</f>
        <v>1.1000000000000001</v>
      </c>
      <c r="BL204" s="66">
        <f>BL201</f>
        <v>1.27</v>
      </c>
      <c r="BM204" s="67">
        <f>BM201</f>
        <v>1.27</v>
      </c>
      <c r="BN204" s="61"/>
      <c r="BO204" s="61" t="str">
        <f t="shared" si="81"/>
        <v xml:space="preserve"> </v>
      </c>
      <c r="BP204" s="62" t="str">
        <f t="shared" si="72"/>
        <v xml:space="preserve"> </v>
      </c>
      <c r="BQ204" s="62" t="e">
        <f t="shared" si="73"/>
        <v>#VALUE!</v>
      </c>
      <c r="BR204" s="63">
        <f t="shared" si="74"/>
        <v>1.1000000000000001</v>
      </c>
      <c r="BS204" s="64">
        <f t="shared" si="82"/>
        <v>1.1000000000000001</v>
      </c>
      <c r="BT204" s="60">
        <f t="shared" si="75"/>
        <v>57964.285714285565</v>
      </c>
      <c r="BU204" s="33"/>
    </row>
    <row r="205" spans="2:73" s="22" customFormat="1" ht="13.5" x14ac:dyDescent="0.15">
      <c r="B205" s="563"/>
      <c r="C205" s="535">
        <v>185</v>
      </c>
      <c r="D205" s="536"/>
      <c r="E205" s="537">
        <f t="shared" si="83"/>
        <v>57920.634920634773</v>
      </c>
      <c r="F205" s="486"/>
      <c r="G205" s="486"/>
      <c r="H205" s="538"/>
      <c r="I205" s="485">
        <f t="shared" si="76"/>
        <v>47619.047619047618</v>
      </c>
      <c r="J205" s="486"/>
      <c r="K205" s="486"/>
      <c r="L205" s="538"/>
      <c r="M205" s="485">
        <f t="shared" si="84"/>
        <v>10301.587301587153</v>
      </c>
      <c r="N205" s="486"/>
      <c r="O205" s="486"/>
      <c r="P205" s="538"/>
      <c r="Q205" s="136">
        <f t="shared" si="77"/>
        <v>11190476.190476026</v>
      </c>
      <c r="R205" s="485"/>
      <c r="S205" s="486"/>
      <c r="T205" s="486"/>
      <c r="U205" s="538"/>
      <c r="V205" s="485"/>
      <c r="W205" s="530"/>
      <c r="X205" s="530"/>
      <c r="Y205" s="531"/>
      <c r="Z205" s="485"/>
      <c r="AA205" s="530"/>
      <c r="AB205" s="530"/>
      <c r="AC205" s="531"/>
      <c r="AD205" s="135">
        <f t="shared" si="87"/>
        <v>0</v>
      </c>
      <c r="AE205" s="532">
        <f t="shared" si="86"/>
        <v>2648730.1587301451</v>
      </c>
      <c r="AF205" s="533"/>
      <c r="AG205" s="533"/>
      <c r="AH205" s="534"/>
      <c r="AI205" s="485">
        <f t="shared" si="78"/>
        <v>11190476.190476026</v>
      </c>
      <c r="AJ205" s="486"/>
      <c r="AK205" s="486"/>
      <c r="AL205" s="486"/>
      <c r="AM205" s="487"/>
      <c r="AN205" s="527">
        <f t="shared" si="65"/>
        <v>1.1000000000000001</v>
      </c>
      <c r="AO205" s="528"/>
      <c r="AP205" s="529"/>
      <c r="AQ205" s="26"/>
      <c r="AR205" s="26"/>
      <c r="AS205" s="26"/>
      <c r="AT205" s="469"/>
      <c r="AU205" s="469"/>
      <c r="AV205" s="469"/>
      <c r="AW205" s="469"/>
      <c r="AX205" s="27"/>
      <c r="AY205" s="27">
        <f t="shared" si="66"/>
        <v>0</v>
      </c>
      <c r="AZ205" s="27">
        <f t="shared" si="79"/>
        <v>0</v>
      </c>
      <c r="BA205" s="27">
        <f t="shared" si="80"/>
        <v>0</v>
      </c>
      <c r="BB205" s="27">
        <f t="shared" si="67"/>
        <v>0</v>
      </c>
      <c r="BC205" s="27">
        <f t="shared" si="68"/>
        <v>0</v>
      </c>
      <c r="BD205" s="27">
        <f t="shared" si="69"/>
        <v>47619.047619047618</v>
      </c>
      <c r="BE205" s="27">
        <f t="shared" si="70"/>
        <v>10301.587301587153</v>
      </c>
      <c r="BF205" s="27">
        <f t="shared" si="71"/>
        <v>0</v>
      </c>
      <c r="BG205" s="27"/>
      <c r="BH205" s="27"/>
      <c r="BI205" s="65">
        <f>BI201</f>
        <v>1.1000000000000001</v>
      </c>
      <c r="BJ205" s="66">
        <f>BJ201</f>
        <v>0.75</v>
      </c>
      <c r="BK205" s="59">
        <f>BK201</f>
        <v>1.1000000000000001</v>
      </c>
      <c r="BL205" s="66">
        <f>BL201</f>
        <v>1.27</v>
      </c>
      <c r="BM205" s="67">
        <f>BM201</f>
        <v>1.27</v>
      </c>
      <c r="BN205" s="61"/>
      <c r="BO205" s="61" t="str">
        <f t="shared" si="81"/>
        <v xml:space="preserve"> </v>
      </c>
      <c r="BP205" s="62" t="str">
        <f t="shared" si="72"/>
        <v xml:space="preserve"> </v>
      </c>
      <c r="BQ205" s="62" t="e">
        <f t="shared" si="73"/>
        <v>#VALUE!</v>
      </c>
      <c r="BR205" s="63">
        <f t="shared" si="74"/>
        <v>1.1000000000000001</v>
      </c>
      <c r="BS205" s="64">
        <f t="shared" si="82"/>
        <v>1.1000000000000001</v>
      </c>
      <c r="BT205" s="60">
        <f t="shared" si="75"/>
        <v>57920.634920634773</v>
      </c>
      <c r="BU205" s="33"/>
    </row>
    <row r="206" spans="2:73" s="22" customFormat="1" ht="13.5" x14ac:dyDescent="0.15">
      <c r="B206" s="563"/>
      <c r="C206" s="535">
        <v>186</v>
      </c>
      <c r="D206" s="536"/>
      <c r="E206" s="537">
        <f t="shared" si="83"/>
        <v>57876.984126983974</v>
      </c>
      <c r="F206" s="486"/>
      <c r="G206" s="486"/>
      <c r="H206" s="538"/>
      <c r="I206" s="485">
        <f t="shared" si="76"/>
        <v>47619.047619047618</v>
      </c>
      <c r="J206" s="486"/>
      <c r="K206" s="486"/>
      <c r="L206" s="538"/>
      <c r="M206" s="485">
        <f t="shared" si="84"/>
        <v>10257.936507936358</v>
      </c>
      <c r="N206" s="486"/>
      <c r="O206" s="486"/>
      <c r="P206" s="538"/>
      <c r="Q206" s="136">
        <f t="shared" si="77"/>
        <v>11142857.142856978</v>
      </c>
      <c r="R206" s="485">
        <f>V206+Z206</f>
        <v>0</v>
      </c>
      <c r="S206" s="486"/>
      <c r="T206" s="486"/>
      <c r="U206" s="538"/>
      <c r="V206" s="485">
        <f>IF(31&gt;$I$5*2,0,$I$6/$I$5/2)</f>
        <v>0</v>
      </c>
      <c r="W206" s="530"/>
      <c r="X206" s="530"/>
      <c r="Y206" s="531"/>
      <c r="Z206" s="485">
        <f>IF(AD200&gt;0,AD200*AN206/100/2,0)</f>
        <v>0</v>
      </c>
      <c r="AA206" s="530"/>
      <c r="AB206" s="530"/>
      <c r="AC206" s="531"/>
      <c r="AD206" s="135">
        <f t="shared" si="87"/>
        <v>0</v>
      </c>
      <c r="AE206" s="532">
        <f t="shared" si="86"/>
        <v>2658988.0952380816</v>
      </c>
      <c r="AF206" s="533"/>
      <c r="AG206" s="533"/>
      <c r="AH206" s="534"/>
      <c r="AI206" s="485">
        <f t="shared" si="78"/>
        <v>11142857.142856978</v>
      </c>
      <c r="AJ206" s="486"/>
      <c r="AK206" s="486"/>
      <c r="AL206" s="486"/>
      <c r="AM206" s="487"/>
      <c r="AN206" s="527">
        <f t="shared" si="65"/>
        <v>1.1000000000000001</v>
      </c>
      <c r="AO206" s="528"/>
      <c r="AP206" s="529"/>
      <c r="AQ206" s="28">
        <f>PMT(AN206/100/2,($I$5-B189)*2-$AX$19,-AD200)</f>
        <v>0</v>
      </c>
      <c r="AR206" s="27">
        <f>R200*1.25</f>
        <v>0</v>
      </c>
      <c r="AS206" s="27">
        <f>IF(AQ206&gt;AR206,AR206,AQ206)</f>
        <v>0</v>
      </c>
      <c r="AT206" s="469"/>
      <c r="AU206" s="469"/>
      <c r="AV206" s="469"/>
      <c r="AW206" s="469"/>
      <c r="AX206" s="27"/>
      <c r="AY206" s="27">
        <f t="shared" si="66"/>
        <v>0</v>
      </c>
      <c r="AZ206" s="27">
        <f t="shared" si="79"/>
        <v>0</v>
      </c>
      <c r="BA206" s="27">
        <f t="shared" si="80"/>
        <v>0</v>
      </c>
      <c r="BB206" s="27">
        <f t="shared" si="67"/>
        <v>0</v>
      </c>
      <c r="BC206" s="27">
        <f t="shared" si="68"/>
        <v>0</v>
      </c>
      <c r="BD206" s="27">
        <f t="shared" si="69"/>
        <v>47619.047619047618</v>
      </c>
      <c r="BE206" s="27">
        <f t="shared" si="70"/>
        <v>10257.936507936358</v>
      </c>
      <c r="BF206" s="27">
        <f t="shared" si="71"/>
        <v>0</v>
      </c>
      <c r="BG206" s="27"/>
      <c r="BH206" s="27"/>
      <c r="BI206" s="65">
        <f>BI201</f>
        <v>1.1000000000000001</v>
      </c>
      <c r="BJ206" s="66">
        <f>BJ201</f>
        <v>0.75</v>
      </c>
      <c r="BK206" s="59">
        <f>BK201</f>
        <v>1.1000000000000001</v>
      </c>
      <c r="BL206" s="66">
        <f>BL201</f>
        <v>1.27</v>
      </c>
      <c r="BM206" s="67">
        <f>BM201</f>
        <v>1.27</v>
      </c>
      <c r="BN206" s="61"/>
      <c r="BO206" s="61" t="str">
        <f t="shared" si="81"/>
        <v xml:space="preserve"> </v>
      </c>
      <c r="BP206" s="62" t="str">
        <f t="shared" si="72"/>
        <v xml:space="preserve"> </v>
      </c>
      <c r="BQ206" s="62" t="e">
        <f t="shared" si="73"/>
        <v>#VALUE!</v>
      </c>
      <c r="BR206" s="63">
        <f t="shared" si="74"/>
        <v>1.1000000000000001</v>
      </c>
      <c r="BS206" s="64">
        <f t="shared" si="82"/>
        <v>1.1000000000000001</v>
      </c>
      <c r="BT206" s="60">
        <f t="shared" si="75"/>
        <v>57876.984126983974</v>
      </c>
      <c r="BU206" s="33"/>
    </row>
    <row r="207" spans="2:73" s="22" customFormat="1" ht="13.5" x14ac:dyDescent="0.15">
      <c r="B207" s="563"/>
      <c r="C207" s="535">
        <v>187</v>
      </c>
      <c r="D207" s="536"/>
      <c r="E207" s="537">
        <f t="shared" si="83"/>
        <v>57833.333333333183</v>
      </c>
      <c r="F207" s="486"/>
      <c r="G207" s="486"/>
      <c r="H207" s="538"/>
      <c r="I207" s="485">
        <f t="shared" si="76"/>
        <v>47619.047619047618</v>
      </c>
      <c r="J207" s="486"/>
      <c r="K207" s="486"/>
      <c r="L207" s="538"/>
      <c r="M207" s="485">
        <f t="shared" si="84"/>
        <v>10214.285714285565</v>
      </c>
      <c r="N207" s="486"/>
      <c r="O207" s="486"/>
      <c r="P207" s="538"/>
      <c r="Q207" s="136">
        <f t="shared" si="77"/>
        <v>11095238.095237929</v>
      </c>
      <c r="R207" s="485"/>
      <c r="S207" s="486"/>
      <c r="T207" s="486"/>
      <c r="U207" s="538"/>
      <c r="V207" s="532"/>
      <c r="W207" s="607"/>
      <c r="X207" s="607"/>
      <c r="Y207" s="608"/>
      <c r="Z207" s="485"/>
      <c r="AA207" s="530"/>
      <c r="AB207" s="530"/>
      <c r="AC207" s="531"/>
      <c r="AD207" s="135">
        <f t="shared" si="87"/>
        <v>0</v>
      </c>
      <c r="AE207" s="532">
        <f t="shared" si="86"/>
        <v>2669202.3809523671</v>
      </c>
      <c r="AF207" s="533"/>
      <c r="AG207" s="533"/>
      <c r="AH207" s="534"/>
      <c r="AI207" s="485">
        <f t="shared" si="78"/>
        <v>11095238.095237929</v>
      </c>
      <c r="AJ207" s="486"/>
      <c r="AK207" s="486"/>
      <c r="AL207" s="486"/>
      <c r="AM207" s="487"/>
      <c r="AN207" s="527">
        <f t="shared" si="65"/>
        <v>1.1000000000000001</v>
      </c>
      <c r="AO207" s="528"/>
      <c r="AP207" s="529"/>
      <c r="AQ207" s="26"/>
      <c r="AR207" s="26"/>
      <c r="AS207" s="26"/>
      <c r="AT207" s="469"/>
      <c r="AU207" s="469"/>
      <c r="AV207" s="469"/>
      <c r="AW207" s="469"/>
      <c r="AX207" s="27"/>
      <c r="AY207" s="27">
        <f t="shared" si="66"/>
        <v>0</v>
      </c>
      <c r="AZ207" s="27">
        <f t="shared" si="79"/>
        <v>0</v>
      </c>
      <c r="BA207" s="27">
        <f t="shared" si="80"/>
        <v>0</v>
      </c>
      <c r="BB207" s="27">
        <f t="shared" si="67"/>
        <v>0</v>
      </c>
      <c r="BC207" s="27">
        <f t="shared" si="68"/>
        <v>0</v>
      </c>
      <c r="BD207" s="27">
        <f t="shared" si="69"/>
        <v>47619.047619047618</v>
      </c>
      <c r="BE207" s="27">
        <f t="shared" si="70"/>
        <v>10214.285714285565</v>
      </c>
      <c r="BF207" s="27">
        <f t="shared" si="71"/>
        <v>0</v>
      </c>
      <c r="BG207" s="27"/>
      <c r="BH207" s="27"/>
      <c r="BI207" s="72">
        <f t="shared" ref="BI207:BL207" si="96">BI201</f>
        <v>1.1000000000000001</v>
      </c>
      <c r="BJ207" s="72">
        <f t="shared" si="96"/>
        <v>0.75</v>
      </c>
      <c r="BK207" s="72">
        <f t="shared" si="96"/>
        <v>1.1000000000000001</v>
      </c>
      <c r="BL207" s="72">
        <f t="shared" si="96"/>
        <v>1.27</v>
      </c>
      <c r="BM207" s="73">
        <f>BM201</f>
        <v>1.27</v>
      </c>
      <c r="BN207" s="61"/>
      <c r="BO207" s="61" t="str">
        <f t="shared" si="81"/>
        <v xml:space="preserve"> </v>
      </c>
      <c r="BP207" s="62" t="str">
        <f t="shared" si="72"/>
        <v xml:space="preserve"> </v>
      </c>
      <c r="BQ207" s="62" t="e">
        <f t="shared" si="73"/>
        <v>#VALUE!</v>
      </c>
      <c r="BR207" s="63">
        <f t="shared" si="74"/>
        <v>1.1000000000000001</v>
      </c>
      <c r="BS207" s="64">
        <f t="shared" si="82"/>
        <v>1.1000000000000001</v>
      </c>
      <c r="BT207" s="60">
        <f t="shared" si="75"/>
        <v>57833.333333333183</v>
      </c>
      <c r="BU207" s="33"/>
    </row>
    <row r="208" spans="2:73" s="22" customFormat="1" ht="13.5" x14ac:dyDescent="0.15">
      <c r="B208" s="563"/>
      <c r="C208" s="535">
        <v>188</v>
      </c>
      <c r="D208" s="536"/>
      <c r="E208" s="537">
        <f t="shared" si="83"/>
        <v>57789.682539682392</v>
      </c>
      <c r="F208" s="486"/>
      <c r="G208" s="486"/>
      <c r="H208" s="538"/>
      <c r="I208" s="485">
        <f t="shared" si="76"/>
        <v>47619.047619047618</v>
      </c>
      <c r="J208" s="486"/>
      <c r="K208" s="486"/>
      <c r="L208" s="538"/>
      <c r="M208" s="485">
        <f t="shared" si="84"/>
        <v>10170.634920634771</v>
      </c>
      <c r="N208" s="486"/>
      <c r="O208" s="486"/>
      <c r="P208" s="538"/>
      <c r="Q208" s="136">
        <f t="shared" si="77"/>
        <v>11047619.047618881</v>
      </c>
      <c r="R208" s="485"/>
      <c r="S208" s="486"/>
      <c r="T208" s="486"/>
      <c r="U208" s="538"/>
      <c r="V208" s="485"/>
      <c r="W208" s="530"/>
      <c r="X208" s="530"/>
      <c r="Y208" s="531"/>
      <c r="Z208" s="485"/>
      <c r="AA208" s="530"/>
      <c r="AB208" s="530"/>
      <c r="AC208" s="531"/>
      <c r="AD208" s="135">
        <f t="shared" si="87"/>
        <v>0</v>
      </c>
      <c r="AE208" s="532">
        <f t="shared" si="86"/>
        <v>2679373.0158730019</v>
      </c>
      <c r="AF208" s="533"/>
      <c r="AG208" s="533"/>
      <c r="AH208" s="534"/>
      <c r="AI208" s="485">
        <f t="shared" si="78"/>
        <v>11047619.047618881</v>
      </c>
      <c r="AJ208" s="486"/>
      <c r="AK208" s="486"/>
      <c r="AL208" s="486"/>
      <c r="AM208" s="487"/>
      <c r="AN208" s="527">
        <f t="shared" si="65"/>
        <v>1.1000000000000001</v>
      </c>
      <c r="AO208" s="528"/>
      <c r="AP208" s="529"/>
      <c r="AQ208" s="26"/>
      <c r="AR208" s="26"/>
      <c r="AS208" s="26"/>
      <c r="AT208" s="469"/>
      <c r="AU208" s="469"/>
      <c r="AV208" s="469"/>
      <c r="AW208" s="469"/>
      <c r="AX208" s="27"/>
      <c r="AY208" s="27">
        <f t="shared" si="66"/>
        <v>0</v>
      </c>
      <c r="AZ208" s="27">
        <f t="shared" si="79"/>
        <v>0</v>
      </c>
      <c r="BA208" s="27">
        <f t="shared" si="80"/>
        <v>0</v>
      </c>
      <c r="BB208" s="27">
        <f t="shared" si="67"/>
        <v>0</v>
      </c>
      <c r="BC208" s="27">
        <f t="shared" si="68"/>
        <v>0</v>
      </c>
      <c r="BD208" s="27">
        <f t="shared" si="69"/>
        <v>47619.047619047618</v>
      </c>
      <c r="BE208" s="27">
        <f t="shared" si="70"/>
        <v>10170.634920634771</v>
      </c>
      <c r="BF208" s="27">
        <f t="shared" si="71"/>
        <v>0</v>
      </c>
      <c r="BG208" s="27"/>
      <c r="BH208" s="27"/>
      <c r="BI208" s="65">
        <f>BI207</f>
        <v>1.1000000000000001</v>
      </c>
      <c r="BJ208" s="66">
        <f>BJ207</f>
        <v>0.75</v>
      </c>
      <c r="BK208" s="59">
        <f>BK207</f>
        <v>1.1000000000000001</v>
      </c>
      <c r="BL208" s="66">
        <f>BL207</f>
        <v>1.27</v>
      </c>
      <c r="BM208" s="67">
        <f>BM207</f>
        <v>1.27</v>
      </c>
      <c r="BN208" s="61"/>
      <c r="BO208" s="61" t="str">
        <f t="shared" si="81"/>
        <v xml:space="preserve"> </v>
      </c>
      <c r="BP208" s="62" t="str">
        <f t="shared" si="72"/>
        <v xml:space="preserve"> </v>
      </c>
      <c r="BQ208" s="62" t="e">
        <f t="shared" si="73"/>
        <v>#VALUE!</v>
      </c>
      <c r="BR208" s="63">
        <f t="shared" si="74"/>
        <v>1.1000000000000001</v>
      </c>
      <c r="BS208" s="64">
        <f t="shared" si="82"/>
        <v>1.1000000000000001</v>
      </c>
      <c r="BT208" s="60">
        <f t="shared" si="75"/>
        <v>57789.682539682392</v>
      </c>
      <c r="BU208" s="33"/>
    </row>
    <row r="209" spans="2:73" s="22" customFormat="1" ht="13.5" x14ac:dyDescent="0.15">
      <c r="B209" s="563"/>
      <c r="C209" s="535">
        <v>189</v>
      </c>
      <c r="D209" s="536"/>
      <c r="E209" s="537">
        <f t="shared" si="83"/>
        <v>57746.031746031593</v>
      </c>
      <c r="F209" s="486"/>
      <c r="G209" s="486"/>
      <c r="H209" s="538"/>
      <c r="I209" s="485">
        <f t="shared" si="76"/>
        <v>47619.047619047618</v>
      </c>
      <c r="J209" s="486"/>
      <c r="K209" s="486"/>
      <c r="L209" s="538"/>
      <c r="M209" s="485">
        <f t="shared" si="84"/>
        <v>10126.984126983976</v>
      </c>
      <c r="N209" s="486"/>
      <c r="O209" s="486"/>
      <c r="P209" s="538"/>
      <c r="Q209" s="136">
        <f t="shared" si="77"/>
        <v>10999999.999999832</v>
      </c>
      <c r="R209" s="485"/>
      <c r="S209" s="486"/>
      <c r="T209" s="486"/>
      <c r="U209" s="538"/>
      <c r="V209" s="485"/>
      <c r="W209" s="530"/>
      <c r="X209" s="530"/>
      <c r="Y209" s="531"/>
      <c r="Z209" s="485"/>
      <c r="AA209" s="530"/>
      <c r="AB209" s="530"/>
      <c r="AC209" s="531"/>
      <c r="AD209" s="135">
        <f t="shared" si="87"/>
        <v>0</v>
      </c>
      <c r="AE209" s="532">
        <f t="shared" si="86"/>
        <v>2689499.999999986</v>
      </c>
      <c r="AF209" s="533"/>
      <c r="AG209" s="533"/>
      <c r="AH209" s="534"/>
      <c r="AI209" s="485">
        <f t="shared" si="78"/>
        <v>10999999.999999832</v>
      </c>
      <c r="AJ209" s="486"/>
      <c r="AK209" s="486"/>
      <c r="AL209" s="486"/>
      <c r="AM209" s="487"/>
      <c r="AN209" s="527">
        <f t="shared" si="65"/>
        <v>1.1000000000000001</v>
      </c>
      <c r="AO209" s="528"/>
      <c r="AP209" s="529"/>
      <c r="AQ209" s="26"/>
      <c r="AR209" s="26"/>
      <c r="AS209" s="26"/>
      <c r="AT209" s="469"/>
      <c r="AU209" s="469"/>
      <c r="AV209" s="469"/>
      <c r="AW209" s="469"/>
      <c r="AX209" s="27"/>
      <c r="AY209" s="27">
        <f t="shared" si="66"/>
        <v>0</v>
      </c>
      <c r="AZ209" s="27">
        <f t="shared" si="79"/>
        <v>0</v>
      </c>
      <c r="BA209" s="27">
        <f t="shared" si="80"/>
        <v>0</v>
      </c>
      <c r="BB209" s="27">
        <f t="shared" si="67"/>
        <v>0</v>
      </c>
      <c r="BC209" s="27">
        <f t="shared" si="68"/>
        <v>0</v>
      </c>
      <c r="BD209" s="27">
        <f t="shared" si="69"/>
        <v>47619.047619047618</v>
      </c>
      <c r="BE209" s="27">
        <f t="shared" si="70"/>
        <v>10126.984126983976</v>
      </c>
      <c r="BF209" s="27">
        <f t="shared" si="71"/>
        <v>0</v>
      </c>
      <c r="BG209" s="27"/>
      <c r="BH209" s="27"/>
      <c r="BI209" s="65">
        <f>BI207</f>
        <v>1.1000000000000001</v>
      </c>
      <c r="BJ209" s="66">
        <f>BJ207</f>
        <v>0.75</v>
      </c>
      <c r="BK209" s="59">
        <f>BK207</f>
        <v>1.1000000000000001</v>
      </c>
      <c r="BL209" s="66">
        <f>BL207</f>
        <v>1.27</v>
      </c>
      <c r="BM209" s="67">
        <f>BM207</f>
        <v>1.27</v>
      </c>
      <c r="BN209" s="61"/>
      <c r="BO209" s="61" t="str">
        <f t="shared" si="81"/>
        <v xml:space="preserve"> </v>
      </c>
      <c r="BP209" s="62" t="str">
        <f t="shared" si="72"/>
        <v xml:space="preserve"> </v>
      </c>
      <c r="BQ209" s="62" t="e">
        <f t="shared" si="73"/>
        <v>#VALUE!</v>
      </c>
      <c r="BR209" s="63">
        <f t="shared" si="74"/>
        <v>1.1000000000000001</v>
      </c>
      <c r="BS209" s="64">
        <f t="shared" si="82"/>
        <v>1.1000000000000001</v>
      </c>
      <c r="BT209" s="60">
        <f t="shared" si="75"/>
        <v>57746.031746031593</v>
      </c>
      <c r="BU209" s="33"/>
    </row>
    <row r="210" spans="2:73" s="22" customFormat="1" ht="13.5" x14ac:dyDescent="0.15">
      <c r="B210" s="563"/>
      <c r="C210" s="535">
        <v>190</v>
      </c>
      <c r="D210" s="536"/>
      <c r="E210" s="537">
        <f t="shared" si="83"/>
        <v>57702.380952380801</v>
      </c>
      <c r="F210" s="486"/>
      <c r="G210" s="486"/>
      <c r="H210" s="538"/>
      <c r="I210" s="485">
        <f t="shared" si="76"/>
        <v>47619.047619047618</v>
      </c>
      <c r="J210" s="486"/>
      <c r="K210" s="486"/>
      <c r="L210" s="538"/>
      <c r="M210" s="485">
        <f t="shared" si="84"/>
        <v>10083.333333333181</v>
      </c>
      <c r="N210" s="486"/>
      <c r="O210" s="486"/>
      <c r="P210" s="538"/>
      <c r="Q210" s="136">
        <f t="shared" si="77"/>
        <v>10952380.952380784</v>
      </c>
      <c r="R210" s="485"/>
      <c r="S210" s="486"/>
      <c r="T210" s="486"/>
      <c r="U210" s="538"/>
      <c r="V210" s="485"/>
      <c r="W210" s="530"/>
      <c r="X210" s="530"/>
      <c r="Y210" s="531"/>
      <c r="Z210" s="485"/>
      <c r="AA210" s="530"/>
      <c r="AB210" s="530"/>
      <c r="AC210" s="531"/>
      <c r="AD210" s="135">
        <f t="shared" si="87"/>
        <v>0</v>
      </c>
      <c r="AE210" s="532">
        <f t="shared" si="86"/>
        <v>2699583.3333333191</v>
      </c>
      <c r="AF210" s="533"/>
      <c r="AG210" s="533"/>
      <c r="AH210" s="534"/>
      <c r="AI210" s="485">
        <f t="shared" si="78"/>
        <v>10952380.952380784</v>
      </c>
      <c r="AJ210" s="486"/>
      <c r="AK210" s="486"/>
      <c r="AL210" s="486"/>
      <c r="AM210" s="487"/>
      <c r="AN210" s="527">
        <f t="shared" si="65"/>
        <v>1.1000000000000001</v>
      </c>
      <c r="AO210" s="528"/>
      <c r="AP210" s="529"/>
      <c r="AQ210" s="26"/>
      <c r="AR210" s="26"/>
      <c r="AS210" s="26"/>
      <c r="AT210" s="469"/>
      <c r="AU210" s="469"/>
      <c r="AV210" s="469"/>
      <c r="AW210" s="469"/>
      <c r="AX210" s="27"/>
      <c r="AY210" s="27">
        <f t="shared" si="66"/>
        <v>0</v>
      </c>
      <c r="AZ210" s="27">
        <f t="shared" si="79"/>
        <v>0</v>
      </c>
      <c r="BA210" s="27">
        <f t="shared" si="80"/>
        <v>0</v>
      </c>
      <c r="BB210" s="27">
        <f t="shared" si="67"/>
        <v>0</v>
      </c>
      <c r="BC210" s="27">
        <f t="shared" si="68"/>
        <v>0</v>
      </c>
      <c r="BD210" s="27">
        <f t="shared" si="69"/>
        <v>47619.047619047618</v>
      </c>
      <c r="BE210" s="27">
        <f t="shared" si="70"/>
        <v>10083.333333333181</v>
      </c>
      <c r="BF210" s="27">
        <f t="shared" si="71"/>
        <v>0</v>
      </c>
      <c r="BG210" s="27"/>
      <c r="BH210" s="27"/>
      <c r="BI210" s="65">
        <f>BI207</f>
        <v>1.1000000000000001</v>
      </c>
      <c r="BJ210" s="66">
        <f>BJ207</f>
        <v>0.75</v>
      </c>
      <c r="BK210" s="59">
        <f>BK207</f>
        <v>1.1000000000000001</v>
      </c>
      <c r="BL210" s="66">
        <f>BL207</f>
        <v>1.27</v>
      </c>
      <c r="BM210" s="67">
        <f>BM207</f>
        <v>1.27</v>
      </c>
      <c r="BN210" s="61"/>
      <c r="BO210" s="61" t="str">
        <f t="shared" si="81"/>
        <v xml:space="preserve"> </v>
      </c>
      <c r="BP210" s="62" t="str">
        <f t="shared" si="72"/>
        <v xml:space="preserve"> </v>
      </c>
      <c r="BQ210" s="62" t="e">
        <f t="shared" si="73"/>
        <v>#VALUE!</v>
      </c>
      <c r="BR210" s="63">
        <f t="shared" si="74"/>
        <v>1.1000000000000001</v>
      </c>
      <c r="BS210" s="64">
        <f t="shared" si="82"/>
        <v>1.1000000000000001</v>
      </c>
      <c r="BT210" s="60">
        <f t="shared" si="75"/>
        <v>57702.380952380801</v>
      </c>
      <c r="BU210" s="33"/>
    </row>
    <row r="211" spans="2:73" s="22" customFormat="1" ht="13.5" x14ac:dyDescent="0.15">
      <c r="B211" s="563"/>
      <c r="C211" s="535">
        <v>191</v>
      </c>
      <c r="D211" s="536"/>
      <c r="E211" s="537">
        <f t="shared" si="83"/>
        <v>57658.730158730003</v>
      </c>
      <c r="F211" s="486"/>
      <c r="G211" s="486"/>
      <c r="H211" s="538"/>
      <c r="I211" s="485">
        <f t="shared" si="76"/>
        <v>47619.047619047618</v>
      </c>
      <c r="J211" s="486"/>
      <c r="K211" s="486"/>
      <c r="L211" s="538"/>
      <c r="M211" s="485">
        <f t="shared" si="84"/>
        <v>10039.682539682386</v>
      </c>
      <c r="N211" s="486"/>
      <c r="O211" s="486"/>
      <c r="P211" s="538"/>
      <c r="Q211" s="136">
        <f t="shared" si="77"/>
        <v>10904761.904761735</v>
      </c>
      <c r="R211" s="485"/>
      <c r="S211" s="486"/>
      <c r="T211" s="486"/>
      <c r="U211" s="538"/>
      <c r="V211" s="485"/>
      <c r="W211" s="530"/>
      <c r="X211" s="530"/>
      <c r="Y211" s="531"/>
      <c r="Z211" s="485"/>
      <c r="AA211" s="530"/>
      <c r="AB211" s="530"/>
      <c r="AC211" s="531"/>
      <c r="AD211" s="135">
        <f t="shared" si="87"/>
        <v>0</v>
      </c>
      <c r="AE211" s="532">
        <f t="shared" si="86"/>
        <v>2709623.0158730014</v>
      </c>
      <c r="AF211" s="533"/>
      <c r="AG211" s="533"/>
      <c r="AH211" s="534"/>
      <c r="AI211" s="485">
        <f t="shared" si="78"/>
        <v>10904761.904761735</v>
      </c>
      <c r="AJ211" s="486"/>
      <c r="AK211" s="486"/>
      <c r="AL211" s="486"/>
      <c r="AM211" s="487"/>
      <c r="AN211" s="527">
        <f t="shared" si="65"/>
        <v>1.1000000000000001</v>
      </c>
      <c r="AO211" s="528"/>
      <c r="AP211" s="529"/>
      <c r="AQ211" s="26"/>
      <c r="AR211" s="26"/>
      <c r="AS211" s="26"/>
      <c r="AT211" s="469"/>
      <c r="AU211" s="469"/>
      <c r="AV211" s="469"/>
      <c r="AW211" s="469"/>
      <c r="AX211" s="27"/>
      <c r="AY211" s="27">
        <f t="shared" si="66"/>
        <v>0</v>
      </c>
      <c r="AZ211" s="27">
        <f t="shared" si="79"/>
        <v>0</v>
      </c>
      <c r="BA211" s="27">
        <f t="shared" si="80"/>
        <v>0</v>
      </c>
      <c r="BB211" s="27">
        <f t="shared" si="67"/>
        <v>0</v>
      </c>
      <c r="BC211" s="27">
        <f t="shared" si="68"/>
        <v>0</v>
      </c>
      <c r="BD211" s="27">
        <f t="shared" si="69"/>
        <v>47619.047619047618</v>
      </c>
      <c r="BE211" s="27">
        <f t="shared" si="70"/>
        <v>10039.682539682386</v>
      </c>
      <c r="BF211" s="27">
        <f t="shared" si="71"/>
        <v>0</v>
      </c>
      <c r="BG211" s="27"/>
      <c r="BH211" s="27"/>
      <c r="BI211" s="65">
        <f>BI207</f>
        <v>1.1000000000000001</v>
      </c>
      <c r="BJ211" s="66">
        <f>BJ207</f>
        <v>0.75</v>
      </c>
      <c r="BK211" s="59">
        <f>BK207</f>
        <v>1.1000000000000001</v>
      </c>
      <c r="BL211" s="66">
        <f>BL207</f>
        <v>1.27</v>
      </c>
      <c r="BM211" s="67">
        <f>BM207</f>
        <v>1.27</v>
      </c>
      <c r="BN211" s="61"/>
      <c r="BO211" s="61" t="str">
        <f t="shared" si="81"/>
        <v xml:space="preserve"> </v>
      </c>
      <c r="BP211" s="62" t="str">
        <f t="shared" si="72"/>
        <v xml:space="preserve"> </v>
      </c>
      <c r="BQ211" s="62" t="e">
        <f t="shared" si="73"/>
        <v>#VALUE!</v>
      </c>
      <c r="BR211" s="63">
        <f t="shared" si="74"/>
        <v>1.1000000000000001</v>
      </c>
      <c r="BS211" s="64">
        <f t="shared" si="82"/>
        <v>1.1000000000000001</v>
      </c>
      <c r="BT211" s="60">
        <f t="shared" si="75"/>
        <v>57658.730158730003</v>
      </c>
      <c r="BU211" s="33"/>
    </row>
    <row r="212" spans="2:73" s="22" customFormat="1" ht="13.5" x14ac:dyDescent="0.15">
      <c r="B212" s="564"/>
      <c r="C212" s="518">
        <v>192</v>
      </c>
      <c r="D212" s="519"/>
      <c r="E212" s="520">
        <f t="shared" si="83"/>
        <v>57615.079365079211</v>
      </c>
      <c r="F212" s="521"/>
      <c r="G212" s="521"/>
      <c r="H212" s="522"/>
      <c r="I212" s="509">
        <f t="shared" si="76"/>
        <v>47619.047619047618</v>
      </c>
      <c r="J212" s="521"/>
      <c r="K212" s="521"/>
      <c r="L212" s="522"/>
      <c r="M212" s="509">
        <f t="shared" si="84"/>
        <v>9996.0317460315928</v>
      </c>
      <c r="N212" s="521"/>
      <c r="O212" s="521"/>
      <c r="P212" s="522"/>
      <c r="Q212" s="134">
        <f t="shared" si="77"/>
        <v>10857142.857142687</v>
      </c>
      <c r="R212" s="509">
        <f>V212+Z212</f>
        <v>0</v>
      </c>
      <c r="S212" s="521"/>
      <c r="T212" s="521"/>
      <c r="U212" s="522"/>
      <c r="V212" s="509">
        <f>IF(32&gt;$I$5*2,0,$I$6/$I$5/2)</f>
        <v>0</v>
      </c>
      <c r="W212" s="510"/>
      <c r="X212" s="510"/>
      <c r="Y212" s="511"/>
      <c r="Z212" s="509">
        <f>IF(AD206&gt;0,AD206*AN212/100/2,0)</f>
        <v>0</v>
      </c>
      <c r="AA212" s="510"/>
      <c r="AB212" s="510"/>
      <c r="AC212" s="511"/>
      <c r="AD212" s="133">
        <f t="shared" si="87"/>
        <v>0</v>
      </c>
      <c r="AE212" s="512">
        <f t="shared" si="86"/>
        <v>2719619.0476190331</v>
      </c>
      <c r="AF212" s="513"/>
      <c r="AG212" s="513"/>
      <c r="AH212" s="514"/>
      <c r="AI212" s="485">
        <f t="shared" si="78"/>
        <v>10857142.857142687</v>
      </c>
      <c r="AJ212" s="486"/>
      <c r="AK212" s="486"/>
      <c r="AL212" s="486"/>
      <c r="AM212" s="487"/>
      <c r="AN212" s="515">
        <f t="shared" si="65"/>
        <v>1.1000000000000001</v>
      </c>
      <c r="AO212" s="516"/>
      <c r="AP212" s="517"/>
      <c r="AQ212" s="25"/>
      <c r="AR212" s="25"/>
      <c r="AS212" s="25"/>
      <c r="AT212" s="469"/>
      <c r="AU212" s="469"/>
      <c r="AV212" s="469"/>
      <c r="AW212" s="469"/>
      <c r="AX212" s="27"/>
      <c r="AY212" s="27">
        <f t="shared" si="66"/>
        <v>0</v>
      </c>
      <c r="AZ212" s="27">
        <f t="shared" si="79"/>
        <v>0</v>
      </c>
      <c r="BA212" s="27">
        <f t="shared" si="80"/>
        <v>0</v>
      </c>
      <c r="BB212" s="27">
        <f t="shared" si="67"/>
        <v>0</v>
      </c>
      <c r="BC212" s="27">
        <f t="shared" si="68"/>
        <v>0</v>
      </c>
      <c r="BD212" s="27">
        <f t="shared" si="69"/>
        <v>47619.047619047618</v>
      </c>
      <c r="BE212" s="27">
        <f t="shared" si="70"/>
        <v>9996.0317460315928</v>
      </c>
      <c r="BF212" s="27">
        <f t="shared" si="71"/>
        <v>0</v>
      </c>
      <c r="BG212" s="27"/>
      <c r="BH212" s="27"/>
      <c r="BI212" s="65">
        <f>BI207</f>
        <v>1.1000000000000001</v>
      </c>
      <c r="BJ212" s="66">
        <f>BJ207</f>
        <v>0.75</v>
      </c>
      <c r="BK212" s="59">
        <f>BK207</f>
        <v>1.1000000000000001</v>
      </c>
      <c r="BL212" s="66">
        <f>BL207</f>
        <v>1.27</v>
      </c>
      <c r="BM212" s="67">
        <f>BM207</f>
        <v>1.27</v>
      </c>
      <c r="BN212" s="61"/>
      <c r="BO212" s="61" t="str">
        <f t="shared" si="81"/>
        <v xml:space="preserve"> </v>
      </c>
      <c r="BP212" s="62" t="str">
        <f t="shared" si="72"/>
        <v xml:space="preserve"> </v>
      </c>
      <c r="BQ212" s="62" t="e">
        <f t="shared" si="73"/>
        <v>#VALUE!</v>
      </c>
      <c r="BR212" s="63">
        <f t="shared" si="74"/>
        <v>1.1000000000000001</v>
      </c>
      <c r="BS212" s="64">
        <f t="shared" si="82"/>
        <v>1.1000000000000001</v>
      </c>
      <c r="BT212" s="60">
        <f t="shared" si="75"/>
        <v>57615.079365079211</v>
      </c>
      <c r="BU212" s="33"/>
    </row>
    <row r="213" spans="2:73" s="22" customFormat="1" ht="13.5" x14ac:dyDescent="0.15">
      <c r="B213" s="540">
        <v>17</v>
      </c>
      <c r="C213" s="543">
        <v>193</v>
      </c>
      <c r="D213" s="544"/>
      <c r="E213" s="598">
        <f t="shared" si="83"/>
        <v>57571.42857142842</v>
      </c>
      <c r="F213" s="599"/>
      <c r="G213" s="599"/>
      <c r="H213" s="600"/>
      <c r="I213" s="549">
        <f t="shared" si="76"/>
        <v>47619.047619047618</v>
      </c>
      <c r="J213" s="599"/>
      <c r="K213" s="599"/>
      <c r="L213" s="600"/>
      <c r="M213" s="552">
        <f t="shared" si="84"/>
        <v>9952.3809523807977</v>
      </c>
      <c r="N213" s="553"/>
      <c r="O213" s="553"/>
      <c r="P213" s="554"/>
      <c r="Q213" s="48">
        <f t="shared" si="77"/>
        <v>10809523.809523638</v>
      </c>
      <c r="R213" s="549"/>
      <c r="S213" s="599"/>
      <c r="T213" s="599"/>
      <c r="U213" s="600"/>
      <c r="V213" s="549"/>
      <c r="W213" s="550"/>
      <c r="X213" s="550"/>
      <c r="Y213" s="551"/>
      <c r="Z213" s="549"/>
      <c r="AA213" s="550"/>
      <c r="AB213" s="550"/>
      <c r="AC213" s="551"/>
      <c r="AD213" s="137">
        <f t="shared" si="87"/>
        <v>0</v>
      </c>
      <c r="AE213" s="552">
        <f t="shared" si="86"/>
        <v>2729571.4285714137</v>
      </c>
      <c r="AF213" s="553"/>
      <c r="AG213" s="553"/>
      <c r="AH213" s="554"/>
      <c r="AI213" s="552">
        <f t="shared" si="78"/>
        <v>10809523.809523638</v>
      </c>
      <c r="AJ213" s="553"/>
      <c r="AK213" s="553"/>
      <c r="AL213" s="553"/>
      <c r="AM213" s="555"/>
      <c r="AN213" s="556">
        <f t="shared" ref="AN213:AN276" si="97">BS213</f>
        <v>1.1000000000000001</v>
      </c>
      <c r="AO213" s="557"/>
      <c r="AP213" s="558"/>
      <c r="AQ213" s="51"/>
      <c r="AR213" s="51"/>
      <c r="AS213" s="51"/>
      <c r="AT213" s="469"/>
      <c r="AU213" s="469"/>
      <c r="AV213" s="469"/>
      <c r="AW213" s="469"/>
      <c r="AX213" s="27"/>
      <c r="AY213" s="27">
        <f t="shared" ref="AY213:AY276" si="98">IF($AK$5=C213,1,0)</f>
        <v>0</v>
      </c>
      <c r="AZ213" s="27">
        <f t="shared" si="79"/>
        <v>0</v>
      </c>
      <c r="BA213" s="27">
        <f t="shared" si="80"/>
        <v>0</v>
      </c>
      <c r="BB213" s="27">
        <f t="shared" ref="BB213:BB276" si="99">AZ213-BA213</f>
        <v>0</v>
      </c>
      <c r="BC213" s="27">
        <f t="shared" ref="BC213:BC276" si="100">IF(BA213&gt;0,BE213,0)</f>
        <v>0</v>
      </c>
      <c r="BD213" s="27">
        <f t="shared" ref="BD213:BD276" si="101">I213</f>
        <v>47619.047619047618</v>
      </c>
      <c r="BE213" s="27">
        <f t="shared" ref="BE213:BE276" si="102">M213</f>
        <v>9952.3809523807977</v>
      </c>
      <c r="BF213" s="27">
        <f t="shared" ref="BF213:BF276" si="103">IF(BC213&gt;0,1,0)</f>
        <v>0</v>
      </c>
      <c r="BG213" s="27"/>
      <c r="BH213" s="27"/>
      <c r="BI213" s="72">
        <f t="shared" ref="BI213:BL213" si="104">BI207</f>
        <v>1.1000000000000001</v>
      </c>
      <c r="BJ213" s="72">
        <f t="shared" si="104"/>
        <v>0.75</v>
      </c>
      <c r="BK213" s="72">
        <f t="shared" si="104"/>
        <v>1.1000000000000001</v>
      </c>
      <c r="BL213" s="72">
        <f t="shared" si="104"/>
        <v>1.27</v>
      </c>
      <c r="BM213" s="73">
        <f>BM207</f>
        <v>1.27</v>
      </c>
      <c r="BN213" s="61"/>
      <c r="BO213" s="61" t="str">
        <f t="shared" si="81"/>
        <v xml:space="preserve"> </v>
      </c>
      <c r="BP213" s="62" t="str">
        <f t="shared" ref="BP213:BP276" si="105">IF(BN213=0," ",M213-BO213)</f>
        <v xml:space="preserve"> </v>
      </c>
      <c r="BQ213" s="62" t="e">
        <f t="shared" ref="BQ213:BQ276" si="106">I213+BP213</f>
        <v>#VALUE!</v>
      </c>
      <c r="BR213" s="63">
        <f t="shared" ref="BR213:BR276" si="107">IF($V$1=1,BI213,IF($V$1=2,BJ213,IF($V$1=3,BK213,IF($V$1=4,BL213,IF($V$1=5,BM213)))))</f>
        <v>1.1000000000000001</v>
      </c>
      <c r="BS213" s="64">
        <f t="shared" si="82"/>
        <v>1.1000000000000001</v>
      </c>
      <c r="BT213" s="60">
        <f t="shared" ref="BT213:BT276" si="108">IF(E213=0,NA(),E213)</f>
        <v>57571.42857142842</v>
      </c>
      <c r="BU213" s="33"/>
    </row>
    <row r="214" spans="2:73" s="22" customFormat="1" ht="13.5" x14ac:dyDescent="0.15">
      <c r="B214" s="541"/>
      <c r="C214" s="497">
        <v>194</v>
      </c>
      <c r="D214" s="498"/>
      <c r="E214" s="499">
        <f t="shared" si="83"/>
        <v>57527.777777777621</v>
      </c>
      <c r="F214" s="471"/>
      <c r="G214" s="471"/>
      <c r="H214" s="472"/>
      <c r="I214" s="470">
        <f t="shared" ref="I214:I277" si="109">IF(C214&gt;$I$5*12,0,$I$7/($I$5*12))</f>
        <v>47619.047619047618</v>
      </c>
      <c r="J214" s="471"/>
      <c r="K214" s="471"/>
      <c r="L214" s="472"/>
      <c r="M214" s="474">
        <f t="shared" si="84"/>
        <v>9908.7301587300044</v>
      </c>
      <c r="N214" s="480"/>
      <c r="O214" s="480"/>
      <c r="P214" s="696"/>
      <c r="Q214" s="47">
        <f t="shared" ref="Q214:Q277" si="110">IF((Q213-I214)&lt;0,0,Q213-I214-AT214)</f>
        <v>10761904.76190459</v>
      </c>
      <c r="R214" s="470"/>
      <c r="S214" s="471"/>
      <c r="T214" s="471"/>
      <c r="U214" s="472"/>
      <c r="V214" s="470"/>
      <c r="W214" s="475"/>
      <c r="X214" s="475"/>
      <c r="Y214" s="476"/>
      <c r="Z214" s="470"/>
      <c r="AA214" s="475"/>
      <c r="AB214" s="475"/>
      <c r="AC214" s="476"/>
      <c r="AD214" s="131">
        <f t="shared" si="87"/>
        <v>0</v>
      </c>
      <c r="AE214" s="477">
        <f t="shared" si="86"/>
        <v>2739480.1587301437</v>
      </c>
      <c r="AF214" s="478"/>
      <c r="AG214" s="478"/>
      <c r="AH214" s="479"/>
      <c r="AI214" s="474">
        <f t="shared" ref="AI214:AI277" si="111">Q214+AD214</f>
        <v>10761904.76190459</v>
      </c>
      <c r="AJ214" s="480"/>
      <c r="AK214" s="480"/>
      <c r="AL214" s="480"/>
      <c r="AM214" s="481"/>
      <c r="AN214" s="482">
        <f t="shared" si="97"/>
        <v>1.1000000000000001</v>
      </c>
      <c r="AO214" s="483"/>
      <c r="AP214" s="484"/>
      <c r="AQ214" s="26"/>
      <c r="AR214" s="26"/>
      <c r="AS214" s="26"/>
      <c r="AT214" s="469"/>
      <c r="AU214" s="469"/>
      <c r="AV214" s="469"/>
      <c r="AW214" s="469"/>
      <c r="AX214" s="27"/>
      <c r="AY214" s="27">
        <f t="shared" si="98"/>
        <v>0</v>
      </c>
      <c r="AZ214" s="27">
        <f t="shared" ref="AZ214:AZ277" si="112">IF(AY213=1,$AK$4,IF(AZ213&gt;0,BB213,0))</f>
        <v>0</v>
      </c>
      <c r="BA214" s="27">
        <f t="shared" ref="BA214:BA277" si="113">IF(AY213=1,BD214,IF(AZ214&gt;0,BD214,0))</f>
        <v>0</v>
      </c>
      <c r="BB214" s="27">
        <f t="shared" si="99"/>
        <v>0</v>
      </c>
      <c r="BC214" s="27">
        <f t="shared" si="100"/>
        <v>0</v>
      </c>
      <c r="BD214" s="27">
        <f t="shared" si="101"/>
        <v>47619.047619047618</v>
      </c>
      <c r="BE214" s="27">
        <f t="shared" si="102"/>
        <v>9908.7301587300044</v>
      </c>
      <c r="BF214" s="27">
        <f t="shared" si="103"/>
        <v>0</v>
      </c>
      <c r="BG214" s="27"/>
      <c r="BH214" s="27"/>
      <c r="BI214" s="65">
        <f>BI213</f>
        <v>1.1000000000000001</v>
      </c>
      <c r="BJ214" s="66">
        <f>BJ213</f>
        <v>0.75</v>
      </c>
      <c r="BK214" s="59">
        <f>BK213</f>
        <v>1.1000000000000001</v>
      </c>
      <c r="BL214" s="66">
        <f>BL213</f>
        <v>1.27</v>
      </c>
      <c r="BM214" s="67">
        <f>BM213</f>
        <v>1.27</v>
      </c>
      <c r="BN214" s="61"/>
      <c r="BO214" s="61" t="str">
        <f t="shared" ref="BO214:BO277" si="114">IF(BN214=0," ",M214-(AI213-BN214)*AN214/100/12)</f>
        <v xml:space="preserve"> </v>
      </c>
      <c r="BP214" s="62" t="str">
        <f t="shared" si="105"/>
        <v xml:space="preserve"> </v>
      </c>
      <c r="BQ214" s="62" t="e">
        <f t="shared" si="106"/>
        <v>#VALUE!</v>
      </c>
      <c r="BR214" s="63">
        <f t="shared" si="107"/>
        <v>1.1000000000000001</v>
      </c>
      <c r="BS214" s="64">
        <f t="shared" ref="BS214:BS277" si="115">IF(AI213=0,NA(),BR214)</f>
        <v>1.1000000000000001</v>
      </c>
      <c r="BT214" s="60">
        <f t="shared" si="108"/>
        <v>57527.777777777621</v>
      </c>
      <c r="BU214" s="33"/>
    </row>
    <row r="215" spans="2:73" s="22" customFormat="1" ht="13.5" x14ac:dyDescent="0.15">
      <c r="B215" s="541"/>
      <c r="C215" s="497">
        <v>195</v>
      </c>
      <c r="D215" s="498"/>
      <c r="E215" s="499">
        <f t="shared" ref="E215:E278" si="116">I215+M215</f>
        <v>57484.126984126829</v>
      </c>
      <c r="F215" s="471"/>
      <c r="G215" s="471"/>
      <c r="H215" s="472"/>
      <c r="I215" s="470">
        <f t="shared" si="109"/>
        <v>47619.047619047618</v>
      </c>
      <c r="J215" s="471"/>
      <c r="K215" s="471"/>
      <c r="L215" s="472"/>
      <c r="M215" s="474">
        <f t="shared" ref="M215:M278" si="117">(Q214*AN215/100)/12</f>
        <v>9865.0793650792093</v>
      </c>
      <c r="N215" s="480"/>
      <c r="O215" s="480"/>
      <c r="P215" s="696"/>
      <c r="Q215" s="47">
        <f t="shared" si="110"/>
        <v>10714285.714285541</v>
      </c>
      <c r="R215" s="470"/>
      <c r="S215" s="471"/>
      <c r="T215" s="471"/>
      <c r="U215" s="472"/>
      <c r="V215" s="470"/>
      <c r="W215" s="475"/>
      <c r="X215" s="475"/>
      <c r="Y215" s="476"/>
      <c r="Z215" s="470"/>
      <c r="AA215" s="475"/>
      <c r="AB215" s="475"/>
      <c r="AC215" s="476"/>
      <c r="AD215" s="131">
        <f t="shared" si="87"/>
        <v>0</v>
      </c>
      <c r="AE215" s="477">
        <f t="shared" si="86"/>
        <v>2749345.238095223</v>
      </c>
      <c r="AF215" s="478"/>
      <c r="AG215" s="478"/>
      <c r="AH215" s="479"/>
      <c r="AI215" s="474">
        <f t="shared" si="111"/>
        <v>10714285.714285541</v>
      </c>
      <c r="AJ215" s="480"/>
      <c r="AK215" s="480"/>
      <c r="AL215" s="480"/>
      <c r="AM215" s="481"/>
      <c r="AN215" s="482">
        <f t="shared" si="97"/>
        <v>1.1000000000000001</v>
      </c>
      <c r="AO215" s="483"/>
      <c r="AP215" s="484"/>
      <c r="AQ215" s="26"/>
      <c r="AR215" s="26"/>
      <c r="AS215" s="26"/>
      <c r="AT215" s="469"/>
      <c r="AU215" s="469"/>
      <c r="AV215" s="469"/>
      <c r="AW215" s="469"/>
      <c r="AX215" s="27"/>
      <c r="AY215" s="27">
        <f t="shared" si="98"/>
        <v>0</v>
      </c>
      <c r="AZ215" s="27">
        <f t="shared" si="112"/>
        <v>0</v>
      </c>
      <c r="BA215" s="27">
        <f t="shared" si="113"/>
        <v>0</v>
      </c>
      <c r="BB215" s="27">
        <f t="shared" si="99"/>
        <v>0</v>
      </c>
      <c r="BC215" s="27">
        <f t="shared" si="100"/>
        <v>0</v>
      </c>
      <c r="BD215" s="27">
        <f t="shared" si="101"/>
        <v>47619.047619047618</v>
      </c>
      <c r="BE215" s="27">
        <f t="shared" si="102"/>
        <v>9865.0793650792093</v>
      </c>
      <c r="BF215" s="27">
        <f t="shared" si="103"/>
        <v>0</v>
      </c>
      <c r="BG215" s="27"/>
      <c r="BH215" s="27"/>
      <c r="BI215" s="65">
        <f>BI213</f>
        <v>1.1000000000000001</v>
      </c>
      <c r="BJ215" s="66">
        <f>BJ213</f>
        <v>0.75</v>
      </c>
      <c r="BK215" s="59">
        <f>BK213</f>
        <v>1.1000000000000001</v>
      </c>
      <c r="BL215" s="66">
        <f>BL213</f>
        <v>1.27</v>
      </c>
      <c r="BM215" s="67">
        <f>BM213</f>
        <v>1.27</v>
      </c>
      <c r="BN215" s="61"/>
      <c r="BO215" s="61" t="str">
        <f t="shared" si="114"/>
        <v xml:space="preserve"> </v>
      </c>
      <c r="BP215" s="62" t="str">
        <f t="shared" si="105"/>
        <v xml:space="preserve"> </v>
      </c>
      <c r="BQ215" s="62" t="e">
        <f t="shared" si="106"/>
        <v>#VALUE!</v>
      </c>
      <c r="BR215" s="63">
        <f t="shared" si="107"/>
        <v>1.1000000000000001</v>
      </c>
      <c r="BS215" s="64">
        <f t="shared" si="115"/>
        <v>1.1000000000000001</v>
      </c>
      <c r="BT215" s="60">
        <f t="shared" si="108"/>
        <v>57484.126984126829</v>
      </c>
      <c r="BU215" s="33"/>
    </row>
    <row r="216" spans="2:73" s="22" customFormat="1" ht="13.5" x14ac:dyDescent="0.15">
      <c r="B216" s="541"/>
      <c r="C216" s="497">
        <v>196</v>
      </c>
      <c r="D216" s="498"/>
      <c r="E216" s="499">
        <f t="shared" si="116"/>
        <v>57440.476190476031</v>
      </c>
      <c r="F216" s="471"/>
      <c r="G216" s="471"/>
      <c r="H216" s="472"/>
      <c r="I216" s="470">
        <f t="shared" si="109"/>
        <v>47619.047619047618</v>
      </c>
      <c r="J216" s="471"/>
      <c r="K216" s="471"/>
      <c r="L216" s="472"/>
      <c r="M216" s="474">
        <f t="shared" si="117"/>
        <v>9821.4285714284142</v>
      </c>
      <c r="N216" s="480"/>
      <c r="O216" s="480"/>
      <c r="P216" s="696"/>
      <c r="Q216" s="47">
        <f t="shared" si="110"/>
        <v>10666666.666666493</v>
      </c>
      <c r="R216" s="470"/>
      <c r="S216" s="471"/>
      <c r="T216" s="471"/>
      <c r="U216" s="472"/>
      <c r="V216" s="470"/>
      <c r="W216" s="475"/>
      <c r="X216" s="475"/>
      <c r="Y216" s="476"/>
      <c r="Z216" s="470"/>
      <c r="AA216" s="475"/>
      <c r="AB216" s="475"/>
      <c r="AC216" s="476"/>
      <c r="AD216" s="131">
        <f t="shared" si="87"/>
        <v>0</v>
      </c>
      <c r="AE216" s="477">
        <f t="shared" si="86"/>
        <v>2759166.6666666516</v>
      </c>
      <c r="AF216" s="478"/>
      <c r="AG216" s="478"/>
      <c r="AH216" s="479"/>
      <c r="AI216" s="474">
        <f t="shared" si="111"/>
        <v>10666666.666666493</v>
      </c>
      <c r="AJ216" s="480"/>
      <c r="AK216" s="480"/>
      <c r="AL216" s="480"/>
      <c r="AM216" s="481"/>
      <c r="AN216" s="482">
        <f t="shared" si="97"/>
        <v>1.1000000000000001</v>
      </c>
      <c r="AO216" s="483"/>
      <c r="AP216" s="484"/>
      <c r="AQ216" s="26"/>
      <c r="AR216" s="26"/>
      <c r="AS216" s="26"/>
      <c r="AT216" s="469"/>
      <c r="AU216" s="469"/>
      <c r="AV216" s="469"/>
      <c r="AW216" s="469"/>
      <c r="AX216" s="27"/>
      <c r="AY216" s="27">
        <f t="shared" si="98"/>
        <v>0</v>
      </c>
      <c r="AZ216" s="27">
        <f t="shared" si="112"/>
        <v>0</v>
      </c>
      <c r="BA216" s="27">
        <f t="shared" si="113"/>
        <v>0</v>
      </c>
      <c r="BB216" s="27">
        <f t="shared" si="99"/>
        <v>0</v>
      </c>
      <c r="BC216" s="27">
        <f t="shared" si="100"/>
        <v>0</v>
      </c>
      <c r="BD216" s="27">
        <f t="shared" si="101"/>
        <v>47619.047619047618</v>
      </c>
      <c r="BE216" s="27">
        <f t="shared" si="102"/>
        <v>9821.4285714284142</v>
      </c>
      <c r="BF216" s="27">
        <f t="shared" si="103"/>
        <v>0</v>
      </c>
      <c r="BG216" s="27"/>
      <c r="BH216" s="27"/>
      <c r="BI216" s="65">
        <f>BI213</f>
        <v>1.1000000000000001</v>
      </c>
      <c r="BJ216" s="66">
        <f>BJ213</f>
        <v>0.75</v>
      </c>
      <c r="BK216" s="59">
        <f>BK213</f>
        <v>1.1000000000000001</v>
      </c>
      <c r="BL216" s="66">
        <f>BL213</f>
        <v>1.27</v>
      </c>
      <c r="BM216" s="67">
        <f>BM213</f>
        <v>1.27</v>
      </c>
      <c r="BN216" s="61"/>
      <c r="BO216" s="61" t="str">
        <f t="shared" si="114"/>
        <v xml:space="preserve"> </v>
      </c>
      <c r="BP216" s="62" t="str">
        <f t="shared" si="105"/>
        <v xml:space="preserve"> </v>
      </c>
      <c r="BQ216" s="62" t="e">
        <f t="shared" si="106"/>
        <v>#VALUE!</v>
      </c>
      <c r="BR216" s="63">
        <f t="shared" si="107"/>
        <v>1.1000000000000001</v>
      </c>
      <c r="BS216" s="64">
        <f t="shared" si="115"/>
        <v>1.1000000000000001</v>
      </c>
      <c r="BT216" s="60">
        <f t="shared" si="108"/>
        <v>57440.476190476031</v>
      </c>
      <c r="BU216" s="33"/>
    </row>
    <row r="217" spans="2:73" s="22" customFormat="1" ht="13.5" x14ac:dyDescent="0.15">
      <c r="B217" s="541"/>
      <c r="C217" s="497">
        <v>197</v>
      </c>
      <c r="D217" s="498"/>
      <c r="E217" s="499">
        <f t="shared" si="116"/>
        <v>57396.825396825239</v>
      </c>
      <c r="F217" s="471"/>
      <c r="G217" s="471"/>
      <c r="H217" s="472"/>
      <c r="I217" s="470">
        <f t="shared" si="109"/>
        <v>47619.047619047618</v>
      </c>
      <c r="J217" s="471"/>
      <c r="K217" s="471"/>
      <c r="L217" s="472"/>
      <c r="M217" s="474">
        <f t="shared" si="117"/>
        <v>9777.7777777776191</v>
      </c>
      <c r="N217" s="480"/>
      <c r="O217" s="480"/>
      <c r="P217" s="696"/>
      <c r="Q217" s="47">
        <f t="shared" si="110"/>
        <v>10619047.619047444</v>
      </c>
      <c r="R217" s="470"/>
      <c r="S217" s="471"/>
      <c r="T217" s="471"/>
      <c r="U217" s="472"/>
      <c r="V217" s="470"/>
      <c r="W217" s="475"/>
      <c r="X217" s="475"/>
      <c r="Y217" s="476"/>
      <c r="Z217" s="470"/>
      <c r="AA217" s="475"/>
      <c r="AB217" s="475"/>
      <c r="AC217" s="476"/>
      <c r="AD217" s="131">
        <f t="shared" si="87"/>
        <v>0</v>
      </c>
      <c r="AE217" s="477">
        <f t="shared" si="86"/>
        <v>2768944.4444444291</v>
      </c>
      <c r="AF217" s="478"/>
      <c r="AG217" s="478"/>
      <c r="AH217" s="479"/>
      <c r="AI217" s="474">
        <f t="shared" si="111"/>
        <v>10619047.619047444</v>
      </c>
      <c r="AJ217" s="480"/>
      <c r="AK217" s="480"/>
      <c r="AL217" s="480"/>
      <c r="AM217" s="481"/>
      <c r="AN217" s="482">
        <f t="shared" si="97"/>
        <v>1.1000000000000001</v>
      </c>
      <c r="AO217" s="483"/>
      <c r="AP217" s="484"/>
      <c r="AQ217" s="26"/>
      <c r="AR217" s="26"/>
      <c r="AS217" s="26"/>
      <c r="AT217" s="469"/>
      <c r="AU217" s="469"/>
      <c r="AV217" s="469"/>
      <c r="AW217" s="469"/>
      <c r="AX217" s="27"/>
      <c r="AY217" s="27">
        <f t="shared" si="98"/>
        <v>0</v>
      </c>
      <c r="AZ217" s="27">
        <f t="shared" si="112"/>
        <v>0</v>
      </c>
      <c r="BA217" s="27">
        <f t="shared" si="113"/>
        <v>0</v>
      </c>
      <c r="BB217" s="27">
        <f t="shared" si="99"/>
        <v>0</v>
      </c>
      <c r="BC217" s="27">
        <f t="shared" si="100"/>
        <v>0</v>
      </c>
      <c r="BD217" s="27">
        <f t="shared" si="101"/>
        <v>47619.047619047618</v>
      </c>
      <c r="BE217" s="27">
        <f t="shared" si="102"/>
        <v>9777.7777777776191</v>
      </c>
      <c r="BF217" s="27">
        <f t="shared" si="103"/>
        <v>0</v>
      </c>
      <c r="BG217" s="27"/>
      <c r="BH217" s="27"/>
      <c r="BI217" s="65">
        <f>BI213</f>
        <v>1.1000000000000001</v>
      </c>
      <c r="BJ217" s="66">
        <f>BJ213</f>
        <v>0.75</v>
      </c>
      <c r="BK217" s="59">
        <f>BK213</f>
        <v>1.1000000000000001</v>
      </c>
      <c r="BL217" s="66">
        <f>BL213</f>
        <v>1.27</v>
      </c>
      <c r="BM217" s="67">
        <f>BM213</f>
        <v>1.27</v>
      </c>
      <c r="BN217" s="61"/>
      <c r="BO217" s="61" t="str">
        <f t="shared" si="114"/>
        <v xml:space="preserve"> </v>
      </c>
      <c r="BP217" s="62" t="str">
        <f t="shared" si="105"/>
        <v xml:space="preserve"> </v>
      </c>
      <c r="BQ217" s="62" t="e">
        <f t="shared" si="106"/>
        <v>#VALUE!</v>
      </c>
      <c r="BR217" s="63">
        <f t="shared" si="107"/>
        <v>1.1000000000000001</v>
      </c>
      <c r="BS217" s="64">
        <f t="shared" si="115"/>
        <v>1.1000000000000001</v>
      </c>
      <c r="BT217" s="60">
        <f t="shared" si="108"/>
        <v>57396.825396825239</v>
      </c>
      <c r="BU217" s="33"/>
    </row>
    <row r="218" spans="2:73" s="22" customFormat="1" ht="13.5" x14ac:dyDescent="0.15">
      <c r="B218" s="541"/>
      <c r="C218" s="497">
        <v>198</v>
      </c>
      <c r="D218" s="498"/>
      <c r="E218" s="499">
        <f t="shared" si="116"/>
        <v>57353.174603174441</v>
      </c>
      <c r="F218" s="471"/>
      <c r="G218" s="471"/>
      <c r="H218" s="472"/>
      <c r="I218" s="470">
        <f t="shared" si="109"/>
        <v>47619.047619047618</v>
      </c>
      <c r="J218" s="471"/>
      <c r="K218" s="471"/>
      <c r="L218" s="472"/>
      <c r="M218" s="474">
        <f t="shared" si="117"/>
        <v>9734.1269841268258</v>
      </c>
      <c r="N218" s="480"/>
      <c r="O218" s="480"/>
      <c r="P218" s="696"/>
      <c r="Q218" s="47">
        <f t="shared" si="110"/>
        <v>10571428.571428396</v>
      </c>
      <c r="R218" s="470">
        <f>V218+Z218</f>
        <v>0</v>
      </c>
      <c r="S218" s="471"/>
      <c r="T218" s="471"/>
      <c r="U218" s="472"/>
      <c r="V218" s="470">
        <f>IF(33&gt;$I$5*2,0,$I$6/$I$5/2)</f>
        <v>0</v>
      </c>
      <c r="W218" s="475"/>
      <c r="X218" s="475"/>
      <c r="Y218" s="476"/>
      <c r="Z218" s="470">
        <f>IF(AD212&gt;0,AD212*AN218/100/2,0)</f>
        <v>0</v>
      </c>
      <c r="AA218" s="475"/>
      <c r="AB218" s="475"/>
      <c r="AC218" s="476"/>
      <c r="AD218" s="131">
        <f t="shared" si="87"/>
        <v>0</v>
      </c>
      <c r="AE218" s="477">
        <f t="shared" ref="AE218:AE281" si="118">IF(M218&lt;=0,0,AE217+M218+Z218)</f>
        <v>2778678.571428556</v>
      </c>
      <c r="AF218" s="478"/>
      <c r="AG218" s="478"/>
      <c r="AH218" s="479"/>
      <c r="AI218" s="474">
        <f t="shared" si="111"/>
        <v>10571428.571428396</v>
      </c>
      <c r="AJ218" s="480"/>
      <c r="AK218" s="480"/>
      <c r="AL218" s="480"/>
      <c r="AM218" s="481"/>
      <c r="AN218" s="482">
        <f t="shared" si="97"/>
        <v>1.1000000000000001</v>
      </c>
      <c r="AO218" s="483"/>
      <c r="AP218" s="484"/>
      <c r="AQ218" s="26"/>
      <c r="AR218" s="26"/>
      <c r="AS218" s="26"/>
      <c r="AT218" s="469"/>
      <c r="AU218" s="469"/>
      <c r="AV218" s="469"/>
      <c r="AW218" s="469"/>
      <c r="AX218" s="27"/>
      <c r="AY218" s="27">
        <f t="shared" si="98"/>
        <v>0</v>
      </c>
      <c r="AZ218" s="27">
        <f t="shared" si="112"/>
        <v>0</v>
      </c>
      <c r="BA218" s="27">
        <f t="shared" si="113"/>
        <v>0</v>
      </c>
      <c r="BB218" s="27">
        <f t="shared" si="99"/>
        <v>0</v>
      </c>
      <c r="BC218" s="27">
        <f t="shared" si="100"/>
        <v>0</v>
      </c>
      <c r="BD218" s="27">
        <f t="shared" si="101"/>
        <v>47619.047619047618</v>
      </c>
      <c r="BE218" s="27">
        <f t="shared" si="102"/>
        <v>9734.1269841268258</v>
      </c>
      <c r="BF218" s="27">
        <f t="shared" si="103"/>
        <v>0</v>
      </c>
      <c r="BG218" s="27"/>
      <c r="BH218" s="27"/>
      <c r="BI218" s="65">
        <f>BI213</f>
        <v>1.1000000000000001</v>
      </c>
      <c r="BJ218" s="66">
        <f>BJ213</f>
        <v>0.75</v>
      </c>
      <c r="BK218" s="59">
        <f>BK213</f>
        <v>1.1000000000000001</v>
      </c>
      <c r="BL218" s="66">
        <f>BL213</f>
        <v>1.27</v>
      </c>
      <c r="BM218" s="67">
        <f>BM213</f>
        <v>1.27</v>
      </c>
      <c r="BN218" s="61"/>
      <c r="BO218" s="61" t="str">
        <f t="shared" si="114"/>
        <v xml:space="preserve"> </v>
      </c>
      <c r="BP218" s="62" t="str">
        <f t="shared" si="105"/>
        <v xml:space="preserve"> </v>
      </c>
      <c r="BQ218" s="62" t="e">
        <f t="shared" si="106"/>
        <v>#VALUE!</v>
      </c>
      <c r="BR218" s="63">
        <f t="shared" si="107"/>
        <v>1.1000000000000001</v>
      </c>
      <c r="BS218" s="64">
        <f t="shared" si="115"/>
        <v>1.1000000000000001</v>
      </c>
      <c r="BT218" s="60">
        <f t="shared" si="108"/>
        <v>57353.174603174441</v>
      </c>
      <c r="BU218" s="33"/>
    </row>
    <row r="219" spans="2:73" s="22" customFormat="1" ht="13.5" x14ac:dyDescent="0.15">
      <c r="B219" s="541"/>
      <c r="C219" s="497">
        <v>199</v>
      </c>
      <c r="D219" s="498"/>
      <c r="E219" s="499">
        <f t="shared" si="116"/>
        <v>57309.523809523649</v>
      </c>
      <c r="F219" s="471"/>
      <c r="G219" s="471"/>
      <c r="H219" s="472"/>
      <c r="I219" s="470">
        <f t="shared" si="109"/>
        <v>47619.047619047618</v>
      </c>
      <c r="J219" s="471"/>
      <c r="K219" s="471"/>
      <c r="L219" s="472"/>
      <c r="M219" s="474">
        <f t="shared" si="117"/>
        <v>9690.4761904760308</v>
      </c>
      <c r="N219" s="480"/>
      <c r="O219" s="480"/>
      <c r="P219" s="696"/>
      <c r="Q219" s="47">
        <f t="shared" si="110"/>
        <v>10523809.523809347</v>
      </c>
      <c r="R219" s="470"/>
      <c r="S219" s="471"/>
      <c r="T219" s="471"/>
      <c r="U219" s="472"/>
      <c r="V219" s="470"/>
      <c r="W219" s="475"/>
      <c r="X219" s="475"/>
      <c r="Y219" s="476"/>
      <c r="Z219" s="470"/>
      <c r="AA219" s="475"/>
      <c r="AB219" s="475"/>
      <c r="AC219" s="476"/>
      <c r="AD219" s="131">
        <f t="shared" ref="AD219:AD282" si="119">AD218-V219-BG219</f>
        <v>0</v>
      </c>
      <c r="AE219" s="477">
        <f t="shared" si="118"/>
        <v>2788369.0476190322</v>
      </c>
      <c r="AF219" s="478"/>
      <c r="AG219" s="478"/>
      <c r="AH219" s="479"/>
      <c r="AI219" s="474">
        <f t="shared" si="111"/>
        <v>10523809.523809347</v>
      </c>
      <c r="AJ219" s="480"/>
      <c r="AK219" s="480"/>
      <c r="AL219" s="480"/>
      <c r="AM219" s="481"/>
      <c r="AN219" s="482">
        <f t="shared" si="97"/>
        <v>1.1000000000000001</v>
      </c>
      <c r="AO219" s="483"/>
      <c r="AP219" s="484"/>
      <c r="AQ219" s="26"/>
      <c r="AR219" s="26"/>
      <c r="AS219" s="26"/>
      <c r="AT219" s="469"/>
      <c r="AU219" s="469"/>
      <c r="AV219" s="469"/>
      <c r="AW219" s="469"/>
      <c r="AX219" s="27"/>
      <c r="AY219" s="27">
        <f t="shared" si="98"/>
        <v>0</v>
      </c>
      <c r="AZ219" s="27">
        <f t="shared" si="112"/>
        <v>0</v>
      </c>
      <c r="BA219" s="27">
        <f t="shared" si="113"/>
        <v>0</v>
      </c>
      <c r="BB219" s="27">
        <f t="shared" si="99"/>
        <v>0</v>
      </c>
      <c r="BC219" s="27">
        <f t="shared" si="100"/>
        <v>0</v>
      </c>
      <c r="BD219" s="27">
        <f t="shared" si="101"/>
        <v>47619.047619047618</v>
      </c>
      <c r="BE219" s="27">
        <f t="shared" si="102"/>
        <v>9690.4761904760308</v>
      </c>
      <c r="BF219" s="27">
        <f t="shared" si="103"/>
        <v>0</v>
      </c>
      <c r="BG219" s="27"/>
      <c r="BH219" s="27"/>
      <c r="BI219" s="72">
        <f t="shared" ref="BI219:BL219" si="120">BI213</f>
        <v>1.1000000000000001</v>
      </c>
      <c r="BJ219" s="72">
        <f t="shared" si="120"/>
        <v>0.75</v>
      </c>
      <c r="BK219" s="72">
        <f t="shared" si="120"/>
        <v>1.1000000000000001</v>
      </c>
      <c r="BL219" s="72">
        <f t="shared" si="120"/>
        <v>1.27</v>
      </c>
      <c r="BM219" s="73">
        <f>BM213</f>
        <v>1.27</v>
      </c>
      <c r="BN219" s="61"/>
      <c r="BO219" s="61" t="str">
        <f t="shared" si="114"/>
        <v xml:space="preserve"> </v>
      </c>
      <c r="BP219" s="62" t="str">
        <f t="shared" si="105"/>
        <v xml:space="preserve"> </v>
      </c>
      <c r="BQ219" s="62" t="e">
        <f t="shared" si="106"/>
        <v>#VALUE!</v>
      </c>
      <c r="BR219" s="63">
        <f t="shared" si="107"/>
        <v>1.1000000000000001</v>
      </c>
      <c r="BS219" s="64">
        <f t="shared" si="115"/>
        <v>1.1000000000000001</v>
      </c>
      <c r="BT219" s="60">
        <f t="shared" si="108"/>
        <v>57309.523809523649</v>
      </c>
      <c r="BU219" s="33"/>
    </row>
    <row r="220" spans="2:73" s="22" customFormat="1" ht="13.5" x14ac:dyDescent="0.15">
      <c r="B220" s="541"/>
      <c r="C220" s="497">
        <v>200</v>
      </c>
      <c r="D220" s="498"/>
      <c r="E220" s="499">
        <f t="shared" si="116"/>
        <v>57265.873015872858</v>
      </c>
      <c r="F220" s="471"/>
      <c r="G220" s="471"/>
      <c r="H220" s="472"/>
      <c r="I220" s="470">
        <f t="shared" si="109"/>
        <v>47619.047619047618</v>
      </c>
      <c r="J220" s="471"/>
      <c r="K220" s="471"/>
      <c r="L220" s="472"/>
      <c r="M220" s="474">
        <f t="shared" si="117"/>
        <v>9646.8253968252375</v>
      </c>
      <c r="N220" s="480"/>
      <c r="O220" s="480"/>
      <c r="P220" s="696"/>
      <c r="Q220" s="47">
        <f t="shared" si="110"/>
        <v>10476190.476190299</v>
      </c>
      <c r="R220" s="470"/>
      <c r="S220" s="471"/>
      <c r="T220" s="471"/>
      <c r="U220" s="472"/>
      <c r="V220" s="470"/>
      <c r="W220" s="475"/>
      <c r="X220" s="475"/>
      <c r="Y220" s="476"/>
      <c r="Z220" s="470"/>
      <c r="AA220" s="475"/>
      <c r="AB220" s="475"/>
      <c r="AC220" s="476"/>
      <c r="AD220" s="131">
        <f t="shared" si="119"/>
        <v>0</v>
      </c>
      <c r="AE220" s="477">
        <f t="shared" si="118"/>
        <v>2798015.8730158573</v>
      </c>
      <c r="AF220" s="478"/>
      <c r="AG220" s="478"/>
      <c r="AH220" s="479"/>
      <c r="AI220" s="474">
        <f t="shared" si="111"/>
        <v>10476190.476190299</v>
      </c>
      <c r="AJ220" s="480"/>
      <c r="AK220" s="480"/>
      <c r="AL220" s="480"/>
      <c r="AM220" s="481"/>
      <c r="AN220" s="482">
        <f t="shared" si="97"/>
        <v>1.1000000000000001</v>
      </c>
      <c r="AO220" s="483"/>
      <c r="AP220" s="484"/>
      <c r="AQ220" s="26"/>
      <c r="AR220" s="26"/>
      <c r="AS220" s="26"/>
      <c r="AT220" s="469"/>
      <c r="AU220" s="469"/>
      <c r="AV220" s="469"/>
      <c r="AW220" s="469"/>
      <c r="AX220" s="27"/>
      <c r="AY220" s="27">
        <f t="shared" si="98"/>
        <v>0</v>
      </c>
      <c r="AZ220" s="27">
        <f t="shared" si="112"/>
        <v>0</v>
      </c>
      <c r="BA220" s="27">
        <f t="shared" si="113"/>
        <v>0</v>
      </c>
      <c r="BB220" s="27">
        <f t="shared" si="99"/>
        <v>0</v>
      </c>
      <c r="BC220" s="27">
        <f t="shared" si="100"/>
        <v>0</v>
      </c>
      <c r="BD220" s="27">
        <f t="shared" si="101"/>
        <v>47619.047619047618</v>
      </c>
      <c r="BE220" s="27">
        <f t="shared" si="102"/>
        <v>9646.8253968252375</v>
      </c>
      <c r="BF220" s="27">
        <f t="shared" si="103"/>
        <v>0</v>
      </c>
      <c r="BG220" s="27"/>
      <c r="BH220" s="27"/>
      <c r="BI220" s="65">
        <f>BI219</f>
        <v>1.1000000000000001</v>
      </c>
      <c r="BJ220" s="66">
        <f>BJ219</f>
        <v>0.75</v>
      </c>
      <c r="BK220" s="59">
        <f>BK219</f>
        <v>1.1000000000000001</v>
      </c>
      <c r="BL220" s="66">
        <f>BL219</f>
        <v>1.27</v>
      </c>
      <c r="BM220" s="67">
        <f>BM219</f>
        <v>1.27</v>
      </c>
      <c r="BN220" s="61"/>
      <c r="BO220" s="61" t="str">
        <f t="shared" si="114"/>
        <v xml:space="preserve"> </v>
      </c>
      <c r="BP220" s="62" t="str">
        <f t="shared" si="105"/>
        <v xml:space="preserve"> </v>
      </c>
      <c r="BQ220" s="62" t="e">
        <f t="shared" si="106"/>
        <v>#VALUE!</v>
      </c>
      <c r="BR220" s="63">
        <f t="shared" si="107"/>
        <v>1.1000000000000001</v>
      </c>
      <c r="BS220" s="64">
        <f t="shared" si="115"/>
        <v>1.1000000000000001</v>
      </c>
      <c r="BT220" s="60">
        <f t="shared" si="108"/>
        <v>57265.873015872858</v>
      </c>
      <c r="BU220" s="33"/>
    </row>
    <row r="221" spans="2:73" s="22" customFormat="1" ht="13.5" x14ac:dyDescent="0.15">
      <c r="B221" s="541"/>
      <c r="C221" s="497">
        <v>201</v>
      </c>
      <c r="D221" s="498"/>
      <c r="E221" s="499">
        <f t="shared" si="116"/>
        <v>57222.222222222059</v>
      </c>
      <c r="F221" s="471"/>
      <c r="G221" s="471"/>
      <c r="H221" s="472"/>
      <c r="I221" s="470">
        <f t="shared" si="109"/>
        <v>47619.047619047618</v>
      </c>
      <c r="J221" s="471"/>
      <c r="K221" s="471"/>
      <c r="L221" s="472"/>
      <c r="M221" s="474">
        <f t="shared" si="117"/>
        <v>9603.1746031744406</v>
      </c>
      <c r="N221" s="480"/>
      <c r="O221" s="480"/>
      <c r="P221" s="696"/>
      <c r="Q221" s="47">
        <f t="shared" si="110"/>
        <v>10428571.42857125</v>
      </c>
      <c r="R221" s="470"/>
      <c r="S221" s="471"/>
      <c r="T221" s="471"/>
      <c r="U221" s="472"/>
      <c r="V221" s="470"/>
      <c r="W221" s="475"/>
      <c r="X221" s="475"/>
      <c r="Y221" s="476"/>
      <c r="Z221" s="470"/>
      <c r="AA221" s="475"/>
      <c r="AB221" s="475"/>
      <c r="AC221" s="476"/>
      <c r="AD221" s="131">
        <f t="shared" si="119"/>
        <v>0</v>
      </c>
      <c r="AE221" s="477">
        <f t="shared" si="118"/>
        <v>2807619.0476190317</v>
      </c>
      <c r="AF221" s="478"/>
      <c r="AG221" s="478"/>
      <c r="AH221" s="479"/>
      <c r="AI221" s="474">
        <f t="shared" si="111"/>
        <v>10428571.42857125</v>
      </c>
      <c r="AJ221" s="480"/>
      <c r="AK221" s="480"/>
      <c r="AL221" s="480"/>
      <c r="AM221" s="481"/>
      <c r="AN221" s="482">
        <f t="shared" si="97"/>
        <v>1.1000000000000001</v>
      </c>
      <c r="AO221" s="483"/>
      <c r="AP221" s="484"/>
      <c r="AQ221" s="26"/>
      <c r="AR221" s="26"/>
      <c r="AS221" s="26"/>
      <c r="AT221" s="469"/>
      <c r="AU221" s="469"/>
      <c r="AV221" s="469"/>
      <c r="AW221" s="469"/>
      <c r="AX221" s="27"/>
      <c r="AY221" s="27">
        <f t="shared" si="98"/>
        <v>0</v>
      </c>
      <c r="AZ221" s="27">
        <f t="shared" si="112"/>
        <v>0</v>
      </c>
      <c r="BA221" s="27">
        <f t="shared" si="113"/>
        <v>0</v>
      </c>
      <c r="BB221" s="27">
        <f t="shared" si="99"/>
        <v>0</v>
      </c>
      <c r="BC221" s="27">
        <f t="shared" si="100"/>
        <v>0</v>
      </c>
      <c r="BD221" s="27">
        <f t="shared" si="101"/>
        <v>47619.047619047618</v>
      </c>
      <c r="BE221" s="27">
        <f t="shared" si="102"/>
        <v>9603.1746031744406</v>
      </c>
      <c r="BF221" s="27">
        <f t="shared" si="103"/>
        <v>0</v>
      </c>
      <c r="BG221" s="27"/>
      <c r="BH221" s="27"/>
      <c r="BI221" s="65">
        <f>BI219</f>
        <v>1.1000000000000001</v>
      </c>
      <c r="BJ221" s="66">
        <f>BJ219</f>
        <v>0.75</v>
      </c>
      <c r="BK221" s="59">
        <f>BK219</f>
        <v>1.1000000000000001</v>
      </c>
      <c r="BL221" s="66">
        <f>BL219</f>
        <v>1.27</v>
      </c>
      <c r="BM221" s="67">
        <f>BM219</f>
        <v>1.27</v>
      </c>
      <c r="BN221" s="61"/>
      <c r="BO221" s="61" t="str">
        <f t="shared" si="114"/>
        <v xml:space="preserve"> </v>
      </c>
      <c r="BP221" s="62" t="str">
        <f t="shared" si="105"/>
        <v xml:space="preserve"> </v>
      </c>
      <c r="BQ221" s="62" t="e">
        <f t="shared" si="106"/>
        <v>#VALUE!</v>
      </c>
      <c r="BR221" s="63">
        <f t="shared" si="107"/>
        <v>1.1000000000000001</v>
      </c>
      <c r="BS221" s="64">
        <f t="shared" si="115"/>
        <v>1.1000000000000001</v>
      </c>
      <c r="BT221" s="60">
        <f t="shared" si="108"/>
        <v>57222.222222222059</v>
      </c>
      <c r="BU221" s="33"/>
    </row>
    <row r="222" spans="2:73" s="22" customFormat="1" ht="13.5" x14ac:dyDescent="0.15">
      <c r="B222" s="541"/>
      <c r="C222" s="497">
        <v>202</v>
      </c>
      <c r="D222" s="498"/>
      <c r="E222" s="499">
        <f t="shared" si="116"/>
        <v>57178.571428571267</v>
      </c>
      <c r="F222" s="471"/>
      <c r="G222" s="471"/>
      <c r="H222" s="472"/>
      <c r="I222" s="470">
        <f t="shared" si="109"/>
        <v>47619.047619047618</v>
      </c>
      <c r="J222" s="471"/>
      <c r="K222" s="471"/>
      <c r="L222" s="472"/>
      <c r="M222" s="474">
        <f t="shared" si="117"/>
        <v>9559.5238095236473</v>
      </c>
      <c r="N222" s="480"/>
      <c r="O222" s="480"/>
      <c r="P222" s="696"/>
      <c r="Q222" s="47">
        <f t="shared" si="110"/>
        <v>10380952.380952202</v>
      </c>
      <c r="R222" s="470"/>
      <c r="S222" s="471"/>
      <c r="T222" s="471"/>
      <c r="U222" s="472"/>
      <c r="V222" s="470"/>
      <c r="W222" s="475"/>
      <c r="X222" s="475"/>
      <c r="Y222" s="476"/>
      <c r="Z222" s="470"/>
      <c r="AA222" s="475"/>
      <c r="AB222" s="475"/>
      <c r="AC222" s="476"/>
      <c r="AD222" s="131">
        <f t="shared" si="119"/>
        <v>0</v>
      </c>
      <c r="AE222" s="477">
        <f t="shared" si="118"/>
        <v>2817178.5714285555</v>
      </c>
      <c r="AF222" s="478"/>
      <c r="AG222" s="478"/>
      <c r="AH222" s="479"/>
      <c r="AI222" s="474">
        <f t="shared" si="111"/>
        <v>10380952.380952202</v>
      </c>
      <c r="AJ222" s="480"/>
      <c r="AK222" s="480"/>
      <c r="AL222" s="480"/>
      <c r="AM222" s="481"/>
      <c r="AN222" s="482">
        <f t="shared" si="97"/>
        <v>1.1000000000000001</v>
      </c>
      <c r="AO222" s="483"/>
      <c r="AP222" s="484"/>
      <c r="AQ222" s="26"/>
      <c r="AR222" s="26"/>
      <c r="AS222" s="26"/>
      <c r="AT222" s="469"/>
      <c r="AU222" s="469"/>
      <c r="AV222" s="469"/>
      <c r="AW222" s="469"/>
      <c r="AX222" s="27"/>
      <c r="AY222" s="27">
        <f t="shared" si="98"/>
        <v>0</v>
      </c>
      <c r="AZ222" s="27">
        <f t="shared" si="112"/>
        <v>0</v>
      </c>
      <c r="BA222" s="27">
        <f t="shared" si="113"/>
        <v>0</v>
      </c>
      <c r="BB222" s="27">
        <f t="shared" si="99"/>
        <v>0</v>
      </c>
      <c r="BC222" s="27">
        <f t="shared" si="100"/>
        <v>0</v>
      </c>
      <c r="BD222" s="27">
        <f t="shared" si="101"/>
        <v>47619.047619047618</v>
      </c>
      <c r="BE222" s="27">
        <f t="shared" si="102"/>
        <v>9559.5238095236473</v>
      </c>
      <c r="BF222" s="27">
        <f t="shared" si="103"/>
        <v>0</v>
      </c>
      <c r="BG222" s="27"/>
      <c r="BH222" s="27"/>
      <c r="BI222" s="65">
        <f>BI219</f>
        <v>1.1000000000000001</v>
      </c>
      <c r="BJ222" s="66">
        <f>BJ219</f>
        <v>0.75</v>
      </c>
      <c r="BK222" s="59">
        <f>BK219</f>
        <v>1.1000000000000001</v>
      </c>
      <c r="BL222" s="66">
        <f>BL219</f>
        <v>1.27</v>
      </c>
      <c r="BM222" s="67">
        <f>BM219</f>
        <v>1.27</v>
      </c>
      <c r="BN222" s="61"/>
      <c r="BO222" s="61" t="str">
        <f t="shared" si="114"/>
        <v xml:space="preserve"> </v>
      </c>
      <c r="BP222" s="62" t="str">
        <f t="shared" si="105"/>
        <v xml:space="preserve"> </v>
      </c>
      <c r="BQ222" s="62" t="e">
        <f t="shared" si="106"/>
        <v>#VALUE!</v>
      </c>
      <c r="BR222" s="63">
        <f t="shared" si="107"/>
        <v>1.1000000000000001</v>
      </c>
      <c r="BS222" s="64">
        <f t="shared" si="115"/>
        <v>1.1000000000000001</v>
      </c>
      <c r="BT222" s="60">
        <f t="shared" si="108"/>
        <v>57178.571428571267</v>
      </c>
      <c r="BU222" s="33"/>
    </row>
    <row r="223" spans="2:73" s="22" customFormat="1" ht="13.5" x14ac:dyDescent="0.15">
      <c r="B223" s="541"/>
      <c r="C223" s="497">
        <v>203</v>
      </c>
      <c r="D223" s="498"/>
      <c r="E223" s="499">
        <f t="shared" si="116"/>
        <v>57134.920634920469</v>
      </c>
      <c r="F223" s="471"/>
      <c r="G223" s="471"/>
      <c r="H223" s="472"/>
      <c r="I223" s="470">
        <f t="shared" si="109"/>
        <v>47619.047619047618</v>
      </c>
      <c r="J223" s="471"/>
      <c r="K223" s="471"/>
      <c r="L223" s="472"/>
      <c r="M223" s="474">
        <f t="shared" si="117"/>
        <v>9515.8730158728522</v>
      </c>
      <c r="N223" s="480"/>
      <c r="O223" s="480"/>
      <c r="P223" s="696"/>
      <c r="Q223" s="47">
        <f t="shared" si="110"/>
        <v>10333333.333333153</v>
      </c>
      <c r="R223" s="470"/>
      <c r="S223" s="471"/>
      <c r="T223" s="471"/>
      <c r="U223" s="472"/>
      <c r="V223" s="470"/>
      <c r="W223" s="475"/>
      <c r="X223" s="475"/>
      <c r="Y223" s="476"/>
      <c r="Z223" s="470"/>
      <c r="AA223" s="475"/>
      <c r="AB223" s="475"/>
      <c r="AC223" s="476"/>
      <c r="AD223" s="131">
        <f t="shared" si="119"/>
        <v>0</v>
      </c>
      <c r="AE223" s="477">
        <f t="shared" si="118"/>
        <v>2826694.4444444282</v>
      </c>
      <c r="AF223" s="478"/>
      <c r="AG223" s="478"/>
      <c r="AH223" s="479"/>
      <c r="AI223" s="474">
        <f t="shared" si="111"/>
        <v>10333333.333333153</v>
      </c>
      <c r="AJ223" s="480"/>
      <c r="AK223" s="480"/>
      <c r="AL223" s="480"/>
      <c r="AM223" s="481"/>
      <c r="AN223" s="482">
        <f t="shared" si="97"/>
        <v>1.1000000000000001</v>
      </c>
      <c r="AO223" s="483"/>
      <c r="AP223" s="484"/>
      <c r="AQ223" s="26"/>
      <c r="AR223" s="26"/>
      <c r="AS223" s="26"/>
      <c r="AT223" s="469"/>
      <c r="AU223" s="469"/>
      <c r="AV223" s="469"/>
      <c r="AW223" s="469"/>
      <c r="AX223" s="27"/>
      <c r="AY223" s="27">
        <f t="shared" si="98"/>
        <v>0</v>
      </c>
      <c r="AZ223" s="27">
        <f t="shared" si="112"/>
        <v>0</v>
      </c>
      <c r="BA223" s="27">
        <f t="shared" si="113"/>
        <v>0</v>
      </c>
      <c r="BB223" s="27">
        <f t="shared" si="99"/>
        <v>0</v>
      </c>
      <c r="BC223" s="27">
        <f t="shared" si="100"/>
        <v>0</v>
      </c>
      <c r="BD223" s="27">
        <f t="shared" si="101"/>
        <v>47619.047619047618</v>
      </c>
      <c r="BE223" s="27">
        <f t="shared" si="102"/>
        <v>9515.8730158728522</v>
      </c>
      <c r="BF223" s="27">
        <f t="shared" si="103"/>
        <v>0</v>
      </c>
      <c r="BG223" s="27"/>
      <c r="BH223" s="27"/>
      <c r="BI223" s="65">
        <f>BI219</f>
        <v>1.1000000000000001</v>
      </c>
      <c r="BJ223" s="66">
        <f>BJ219</f>
        <v>0.75</v>
      </c>
      <c r="BK223" s="59">
        <f>BK219</f>
        <v>1.1000000000000001</v>
      </c>
      <c r="BL223" s="66">
        <f>BL219</f>
        <v>1.27</v>
      </c>
      <c r="BM223" s="67">
        <f>BM219</f>
        <v>1.27</v>
      </c>
      <c r="BN223" s="61"/>
      <c r="BO223" s="61" t="str">
        <f t="shared" si="114"/>
        <v xml:space="preserve"> </v>
      </c>
      <c r="BP223" s="62" t="str">
        <f t="shared" si="105"/>
        <v xml:space="preserve"> </v>
      </c>
      <c r="BQ223" s="62" t="e">
        <f t="shared" si="106"/>
        <v>#VALUE!</v>
      </c>
      <c r="BR223" s="63">
        <f t="shared" si="107"/>
        <v>1.1000000000000001</v>
      </c>
      <c r="BS223" s="64">
        <f t="shared" si="115"/>
        <v>1.1000000000000001</v>
      </c>
      <c r="BT223" s="60">
        <f t="shared" si="108"/>
        <v>57134.920634920469</v>
      </c>
      <c r="BU223" s="33"/>
    </row>
    <row r="224" spans="2:73" s="22" customFormat="1" ht="13.5" x14ac:dyDescent="0.15">
      <c r="B224" s="593"/>
      <c r="C224" s="587">
        <v>204</v>
      </c>
      <c r="D224" s="588"/>
      <c r="E224" s="589">
        <f t="shared" si="116"/>
        <v>57091.269841269677</v>
      </c>
      <c r="F224" s="590"/>
      <c r="G224" s="590"/>
      <c r="H224" s="591"/>
      <c r="I224" s="578">
        <f t="shared" si="109"/>
        <v>47619.047619047618</v>
      </c>
      <c r="J224" s="590"/>
      <c r="K224" s="590"/>
      <c r="L224" s="591"/>
      <c r="M224" s="604">
        <f t="shared" si="117"/>
        <v>9472.2222222220571</v>
      </c>
      <c r="N224" s="610"/>
      <c r="O224" s="610"/>
      <c r="P224" s="618"/>
      <c r="Q224" s="47">
        <f t="shared" si="110"/>
        <v>10285714.285714105</v>
      </c>
      <c r="R224" s="578">
        <f>V224+Z224</f>
        <v>0</v>
      </c>
      <c r="S224" s="590"/>
      <c r="T224" s="590"/>
      <c r="U224" s="591"/>
      <c r="V224" s="578">
        <f>IF(34&gt;$I$5*2,0,$I$6/$I$5/2)</f>
        <v>0</v>
      </c>
      <c r="W224" s="579"/>
      <c r="X224" s="579"/>
      <c r="Y224" s="580"/>
      <c r="Z224" s="578">
        <f>IF(AD218&gt;0,AD218*AN224/100/2,0)</f>
        <v>0</v>
      </c>
      <c r="AA224" s="579"/>
      <c r="AB224" s="579"/>
      <c r="AC224" s="580"/>
      <c r="AD224" s="139">
        <f t="shared" si="119"/>
        <v>0</v>
      </c>
      <c r="AE224" s="581">
        <f t="shared" si="118"/>
        <v>2836166.6666666502</v>
      </c>
      <c r="AF224" s="582"/>
      <c r="AG224" s="582"/>
      <c r="AH224" s="583"/>
      <c r="AI224" s="474">
        <f t="shared" si="111"/>
        <v>10285714.285714105</v>
      </c>
      <c r="AJ224" s="480"/>
      <c r="AK224" s="480"/>
      <c r="AL224" s="480"/>
      <c r="AM224" s="481"/>
      <c r="AN224" s="584">
        <f t="shared" si="97"/>
        <v>1.1000000000000001</v>
      </c>
      <c r="AO224" s="585"/>
      <c r="AP224" s="586"/>
      <c r="AQ224" s="25"/>
      <c r="AR224" s="25"/>
      <c r="AS224" s="25"/>
      <c r="AT224" s="469"/>
      <c r="AU224" s="469"/>
      <c r="AV224" s="469"/>
      <c r="AW224" s="469"/>
      <c r="AX224" s="27"/>
      <c r="AY224" s="27">
        <f t="shared" si="98"/>
        <v>0</v>
      </c>
      <c r="AZ224" s="27">
        <f t="shared" si="112"/>
        <v>0</v>
      </c>
      <c r="BA224" s="27">
        <f t="shared" si="113"/>
        <v>0</v>
      </c>
      <c r="BB224" s="27">
        <f t="shared" si="99"/>
        <v>0</v>
      </c>
      <c r="BC224" s="27">
        <f t="shared" si="100"/>
        <v>0</v>
      </c>
      <c r="BD224" s="27">
        <f t="shared" si="101"/>
        <v>47619.047619047618</v>
      </c>
      <c r="BE224" s="27">
        <f t="shared" si="102"/>
        <v>9472.2222222220571</v>
      </c>
      <c r="BF224" s="27">
        <f t="shared" si="103"/>
        <v>0</v>
      </c>
      <c r="BG224" s="27"/>
      <c r="BH224" s="27"/>
      <c r="BI224" s="65">
        <f>BI219</f>
        <v>1.1000000000000001</v>
      </c>
      <c r="BJ224" s="66">
        <f>BJ219</f>
        <v>0.75</v>
      </c>
      <c r="BK224" s="59">
        <f>BK219</f>
        <v>1.1000000000000001</v>
      </c>
      <c r="BL224" s="66">
        <f>BL219</f>
        <v>1.27</v>
      </c>
      <c r="BM224" s="67">
        <f>BM219</f>
        <v>1.27</v>
      </c>
      <c r="BN224" s="61"/>
      <c r="BO224" s="61" t="str">
        <f t="shared" si="114"/>
        <v xml:space="preserve"> </v>
      </c>
      <c r="BP224" s="62" t="str">
        <f t="shared" si="105"/>
        <v xml:space="preserve"> </v>
      </c>
      <c r="BQ224" s="62" t="e">
        <f t="shared" si="106"/>
        <v>#VALUE!</v>
      </c>
      <c r="BR224" s="63">
        <f t="shared" si="107"/>
        <v>1.1000000000000001</v>
      </c>
      <c r="BS224" s="64">
        <f t="shared" si="115"/>
        <v>1.1000000000000001</v>
      </c>
      <c r="BT224" s="60">
        <f t="shared" si="108"/>
        <v>57091.269841269677</v>
      </c>
      <c r="BU224" s="33"/>
    </row>
    <row r="225" spans="2:73" s="22" customFormat="1" ht="13.5" x14ac:dyDescent="0.15">
      <c r="B225" s="562">
        <v>18</v>
      </c>
      <c r="C225" s="565">
        <v>205</v>
      </c>
      <c r="D225" s="566"/>
      <c r="E225" s="609">
        <f t="shared" si="116"/>
        <v>57047.619047618879</v>
      </c>
      <c r="F225" s="569"/>
      <c r="G225" s="569"/>
      <c r="H225" s="570"/>
      <c r="I225" s="568">
        <f t="shared" si="109"/>
        <v>47619.047619047618</v>
      </c>
      <c r="J225" s="569"/>
      <c r="K225" s="569"/>
      <c r="L225" s="570"/>
      <c r="M225" s="568">
        <f t="shared" si="117"/>
        <v>9428.571428571262</v>
      </c>
      <c r="N225" s="569"/>
      <c r="O225" s="569"/>
      <c r="P225" s="570"/>
      <c r="Q225" s="30">
        <f t="shared" si="110"/>
        <v>10238095.238095056</v>
      </c>
      <c r="R225" s="568"/>
      <c r="S225" s="569"/>
      <c r="T225" s="569"/>
      <c r="U225" s="570"/>
      <c r="V225" s="568"/>
      <c r="W225" s="572"/>
      <c r="X225" s="572"/>
      <c r="Y225" s="573"/>
      <c r="Z225" s="568"/>
      <c r="AA225" s="572"/>
      <c r="AB225" s="572"/>
      <c r="AC225" s="573"/>
      <c r="AD225" s="138">
        <f t="shared" si="119"/>
        <v>0</v>
      </c>
      <c r="AE225" s="568">
        <f t="shared" si="118"/>
        <v>2845595.2380952216</v>
      </c>
      <c r="AF225" s="569"/>
      <c r="AG225" s="569"/>
      <c r="AH225" s="570"/>
      <c r="AI225" s="568">
        <f t="shared" si="111"/>
        <v>10238095.238095056</v>
      </c>
      <c r="AJ225" s="569"/>
      <c r="AK225" s="569"/>
      <c r="AL225" s="569"/>
      <c r="AM225" s="574"/>
      <c r="AN225" s="575">
        <f t="shared" si="97"/>
        <v>1.1000000000000001</v>
      </c>
      <c r="AO225" s="576"/>
      <c r="AP225" s="577"/>
      <c r="AQ225" s="51"/>
      <c r="AR225" s="51"/>
      <c r="AS225" s="51"/>
      <c r="AT225" s="469"/>
      <c r="AU225" s="469"/>
      <c r="AV225" s="469"/>
      <c r="AW225" s="469"/>
      <c r="AX225" s="27"/>
      <c r="AY225" s="27">
        <f t="shared" si="98"/>
        <v>0</v>
      </c>
      <c r="AZ225" s="27">
        <f t="shared" si="112"/>
        <v>0</v>
      </c>
      <c r="BA225" s="27">
        <f t="shared" si="113"/>
        <v>0</v>
      </c>
      <c r="BB225" s="27">
        <f t="shared" si="99"/>
        <v>0</v>
      </c>
      <c r="BC225" s="27">
        <f t="shared" si="100"/>
        <v>0</v>
      </c>
      <c r="BD225" s="27">
        <f t="shared" si="101"/>
        <v>47619.047619047618</v>
      </c>
      <c r="BE225" s="27">
        <f t="shared" si="102"/>
        <v>9428.571428571262</v>
      </c>
      <c r="BF225" s="27">
        <f t="shared" si="103"/>
        <v>0</v>
      </c>
      <c r="BG225" s="27"/>
      <c r="BH225" s="27"/>
      <c r="BI225" s="72">
        <f t="shared" ref="BI225:BL225" si="121">BI219</f>
        <v>1.1000000000000001</v>
      </c>
      <c r="BJ225" s="72">
        <f t="shared" si="121"/>
        <v>0.75</v>
      </c>
      <c r="BK225" s="72">
        <f t="shared" si="121"/>
        <v>1.1000000000000001</v>
      </c>
      <c r="BL225" s="72">
        <f t="shared" si="121"/>
        <v>1.27</v>
      </c>
      <c r="BM225" s="73">
        <f>BM219</f>
        <v>1.27</v>
      </c>
      <c r="BN225" s="61"/>
      <c r="BO225" s="61" t="str">
        <f t="shared" si="114"/>
        <v xml:space="preserve"> </v>
      </c>
      <c r="BP225" s="62" t="str">
        <f t="shared" si="105"/>
        <v xml:space="preserve"> </v>
      </c>
      <c r="BQ225" s="62" t="e">
        <f t="shared" si="106"/>
        <v>#VALUE!</v>
      </c>
      <c r="BR225" s="63">
        <f t="shared" si="107"/>
        <v>1.1000000000000001</v>
      </c>
      <c r="BS225" s="64">
        <f t="shared" si="115"/>
        <v>1.1000000000000001</v>
      </c>
      <c r="BT225" s="60">
        <f t="shared" si="108"/>
        <v>57047.619047618879</v>
      </c>
      <c r="BU225" s="33"/>
    </row>
    <row r="226" spans="2:73" s="22" customFormat="1" ht="13.5" x14ac:dyDescent="0.15">
      <c r="B226" s="563"/>
      <c r="C226" s="535">
        <v>206</v>
      </c>
      <c r="D226" s="536"/>
      <c r="E226" s="537">
        <f t="shared" si="116"/>
        <v>57003.968253968087</v>
      </c>
      <c r="F226" s="486"/>
      <c r="G226" s="486"/>
      <c r="H226" s="538"/>
      <c r="I226" s="485">
        <f t="shared" si="109"/>
        <v>47619.047619047618</v>
      </c>
      <c r="J226" s="486"/>
      <c r="K226" s="486"/>
      <c r="L226" s="538"/>
      <c r="M226" s="485">
        <f t="shared" si="117"/>
        <v>9384.9206349204687</v>
      </c>
      <c r="N226" s="486"/>
      <c r="O226" s="486"/>
      <c r="P226" s="538"/>
      <c r="Q226" s="136">
        <f t="shared" si="110"/>
        <v>10190476.190476008</v>
      </c>
      <c r="R226" s="485"/>
      <c r="S226" s="486"/>
      <c r="T226" s="486"/>
      <c r="U226" s="538"/>
      <c r="V226" s="485"/>
      <c r="W226" s="530"/>
      <c r="X226" s="530"/>
      <c r="Y226" s="531"/>
      <c r="Z226" s="485"/>
      <c r="AA226" s="530"/>
      <c r="AB226" s="530"/>
      <c r="AC226" s="531"/>
      <c r="AD226" s="135">
        <f t="shared" si="119"/>
        <v>0</v>
      </c>
      <c r="AE226" s="532">
        <f t="shared" si="118"/>
        <v>2854980.1587301418</v>
      </c>
      <c r="AF226" s="533"/>
      <c r="AG226" s="533"/>
      <c r="AH226" s="534"/>
      <c r="AI226" s="485">
        <f t="shared" si="111"/>
        <v>10190476.190476008</v>
      </c>
      <c r="AJ226" s="486"/>
      <c r="AK226" s="486"/>
      <c r="AL226" s="486"/>
      <c r="AM226" s="487"/>
      <c r="AN226" s="527">
        <f t="shared" si="97"/>
        <v>1.1000000000000001</v>
      </c>
      <c r="AO226" s="528"/>
      <c r="AP226" s="529"/>
      <c r="AQ226" s="26"/>
      <c r="AR226" s="26"/>
      <c r="AS226" s="26"/>
      <c r="AT226" s="469"/>
      <c r="AU226" s="469"/>
      <c r="AV226" s="469"/>
      <c r="AW226" s="469"/>
      <c r="AX226" s="27"/>
      <c r="AY226" s="27">
        <f t="shared" si="98"/>
        <v>0</v>
      </c>
      <c r="AZ226" s="27">
        <f t="shared" si="112"/>
        <v>0</v>
      </c>
      <c r="BA226" s="27">
        <f t="shared" si="113"/>
        <v>0</v>
      </c>
      <c r="BB226" s="27">
        <f t="shared" si="99"/>
        <v>0</v>
      </c>
      <c r="BC226" s="27">
        <f t="shared" si="100"/>
        <v>0</v>
      </c>
      <c r="BD226" s="27">
        <f t="shared" si="101"/>
        <v>47619.047619047618</v>
      </c>
      <c r="BE226" s="27">
        <f t="shared" si="102"/>
        <v>9384.9206349204687</v>
      </c>
      <c r="BF226" s="27">
        <f t="shared" si="103"/>
        <v>0</v>
      </c>
      <c r="BG226" s="27"/>
      <c r="BH226" s="27"/>
      <c r="BI226" s="65">
        <f>BI225</f>
        <v>1.1000000000000001</v>
      </c>
      <c r="BJ226" s="66">
        <f>BJ225</f>
        <v>0.75</v>
      </c>
      <c r="BK226" s="59">
        <f>BK225</f>
        <v>1.1000000000000001</v>
      </c>
      <c r="BL226" s="66">
        <f>BL225</f>
        <v>1.27</v>
      </c>
      <c r="BM226" s="67">
        <f>BM225</f>
        <v>1.27</v>
      </c>
      <c r="BN226" s="61"/>
      <c r="BO226" s="61" t="str">
        <f t="shared" si="114"/>
        <v xml:space="preserve"> </v>
      </c>
      <c r="BP226" s="62" t="str">
        <f t="shared" si="105"/>
        <v xml:space="preserve"> </v>
      </c>
      <c r="BQ226" s="62" t="e">
        <f t="shared" si="106"/>
        <v>#VALUE!</v>
      </c>
      <c r="BR226" s="63">
        <f t="shared" si="107"/>
        <v>1.1000000000000001</v>
      </c>
      <c r="BS226" s="64">
        <f t="shared" si="115"/>
        <v>1.1000000000000001</v>
      </c>
      <c r="BT226" s="60">
        <f t="shared" si="108"/>
        <v>57003.968253968087</v>
      </c>
      <c r="BU226" s="33"/>
    </row>
    <row r="227" spans="2:73" s="22" customFormat="1" ht="13.5" x14ac:dyDescent="0.15">
      <c r="B227" s="563"/>
      <c r="C227" s="535">
        <v>207</v>
      </c>
      <c r="D227" s="536"/>
      <c r="E227" s="537">
        <f t="shared" si="116"/>
        <v>56960.317460317296</v>
      </c>
      <c r="F227" s="486"/>
      <c r="G227" s="486"/>
      <c r="H227" s="538"/>
      <c r="I227" s="485">
        <f t="shared" si="109"/>
        <v>47619.047619047618</v>
      </c>
      <c r="J227" s="486"/>
      <c r="K227" s="486"/>
      <c r="L227" s="538"/>
      <c r="M227" s="485">
        <f t="shared" si="117"/>
        <v>9341.2698412696736</v>
      </c>
      <c r="N227" s="486"/>
      <c r="O227" s="486"/>
      <c r="P227" s="538"/>
      <c r="Q227" s="136">
        <f t="shared" si="110"/>
        <v>10142857.142856959</v>
      </c>
      <c r="R227" s="485"/>
      <c r="S227" s="486"/>
      <c r="T227" s="486"/>
      <c r="U227" s="538"/>
      <c r="V227" s="485"/>
      <c r="W227" s="530"/>
      <c r="X227" s="530"/>
      <c r="Y227" s="531"/>
      <c r="Z227" s="485"/>
      <c r="AA227" s="530"/>
      <c r="AB227" s="530"/>
      <c r="AC227" s="531"/>
      <c r="AD227" s="135">
        <f t="shared" si="119"/>
        <v>0</v>
      </c>
      <c r="AE227" s="532">
        <f t="shared" si="118"/>
        <v>2864321.4285714114</v>
      </c>
      <c r="AF227" s="533"/>
      <c r="AG227" s="533"/>
      <c r="AH227" s="534"/>
      <c r="AI227" s="485">
        <f t="shared" si="111"/>
        <v>10142857.142856959</v>
      </c>
      <c r="AJ227" s="486"/>
      <c r="AK227" s="486"/>
      <c r="AL227" s="486"/>
      <c r="AM227" s="487"/>
      <c r="AN227" s="527">
        <f t="shared" si="97"/>
        <v>1.1000000000000001</v>
      </c>
      <c r="AO227" s="528"/>
      <c r="AP227" s="529"/>
      <c r="AQ227" s="26"/>
      <c r="AR227" s="26"/>
      <c r="AS227" s="26"/>
      <c r="AT227" s="469"/>
      <c r="AU227" s="469"/>
      <c r="AV227" s="469"/>
      <c r="AW227" s="469"/>
      <c r="AX227" s="27"/>
      <c r="AY227" s="27">
        <f t="shared" si="98"/>
        <v>0</v>
      </c>
      <c r="AZ227" s="27">
        <f t="shared" si="112"/>
        <v>0</v>
      </c>
      <c r="BA227" s="27">
        <f t="shared" si="113"/>
        <v>0</v>
      </c>
      <c r="BB227" s="27">
        <f t="shared" si="99"/>
        <v>0</v>
      </c>
      <c r="BC227" s="27">
        <f t="shared" si="100"/>
        <v>0</v>
      </c>
      <c r="BD227" s="27">
        <f t="shared" si="101"/>
        <v>47619.047619047618</v>
      </c>
      <c r="BE227" s="27">
        <f t="shared" si="102"/>
        <v>9341.2698412696736</v>
      </c>
      <c r="BF227" s="27">
        <f t="shared" si="103"/>
        <v>0</v>
      </c>
      <c r="BG227" s="27"/>
      <c r="BH227" s="27"/>
      <c r="BI227" s="65">
        <f>BI225</f>
        <v>1.1000000000000001</v>
      </c>
      <c r="BJ227" s="66">
        <f>BJ225</f>
        <v>0.75</v>
      </c>
      <c r="BK227" s="59">
        <f>BK225</f>
        <v>1.1000000000000001</v>
      </c>
      <c r="BL227" s="66">
        <f>BL225</f>
        <v>1.27</v>
      </c>
      <c r="BM227" s="67">
        <f>BM225</f>
        <v>1.27</v>
      </c>
      <c r="BN227" s="61"/>
      <c r="BO227" s="61" t="str">
        <f t="shared" si="114"/>
        <v xml:space="preserve"> </v>
      </c>
      <c r="BP227" s="62" t="str">
        <f t="shared" si="105"/>
        <v xml:space="preserve"> </v>
      </c>
      <c r="BQ227" s="62" t="e">
        <f t="shared" si="106"/>
        <v>#VALUE!</v>
      </c>
      <c r="BR227" s="63">
        <f t="shared" si="107"/>
        <v>1.1000000000000001</v>
      </c>
      <c r="BS227" s="64">
        <f t="shared" si="115"/>
        <v>1.1000000000000001</v>
      </c>
      <c r="BT227" s="60">
        <f t="shared" si="108"/>
        <v>56960.317460317296</v>
      </c>
      <c r="BU227" s="33"/>
    </row>
    <row r="228" spans="2:73" s="22" customFormat="1" ht="13.5" x14ac:dyDescent="0.15">
      <c r="B228" s="563"/>
      <c r="C228" s="535">
        <v>208</v>
      </c>
      <c r="D228" s="536"/>
      <c r="E228" s="537">
        <f t="shared" si="116"/>
        <v>56916.666666666497</v>
      </c>
      <c r="F228" s="486"/>
      <c r="G228" s="486"/>
      <c r="H228" s="538"/>
      <c r="I228" s="485">
        <f t="shared" si="109"/>
        <v>47619.047619047618</v>
      </c>
      <c r="J228" s="486"/>
      <c r="K228" s="486"/>
      <c r="L228" s="538"/>
      <c r="M228" s="485">
        <f t="shared" si="117"/>
        <v>9297.6190476188804</v>
      </c>
      <c r="N228" s="486"/>
      <c r="O228" s="486"/>
      <c r="P228" s="538"/>
      <c r="Q228" s="136">
        <f t="shared" si="110"/>
        <v>10095238.095237911</v>
      </c>
      <c r="R228" s="485"/>
      <c r="S228" s="486"/>
      <c r="T228" s="486"/>
      <c r="U228" s="538"/>
      <c r="V228" s="485"/>
      <c r="W228" s="530"/>
      <c r="X228" s="530"/>
      <c r="Y228" s="531"/>
      <c r="Z228" s="485"/>
      <c r="AA228" s="530"/>
      <c r="AB228" s="530"/>
      <c r="AC228" s="531"/>
      <c r="AD228" s="135">
        <f t="shared" si="119"/>
        <v>0</v>
      </c>
      <c r="AE228" s="532">
        <f t="shared" si="118"/>
        <v>2873619.0476190303</v>
      </c>
      <c r="AF228" s="533"/>
      <c r="AG228" s="533"/>
      <c r="AH228" s="534"/>
      <c r="AI228" s="485">
        <f t="shared" si="111"/>
        <v>10095238.095237911</v>
      </c>
      <c r="AJ228" s="486"/>
      <c r="AK228" s="486"/>
      <c r="AL228" s="486"/>
      <c r="AM228" s="487"/>
      <c r="AN228" s="527">
        <f t="shared" si="97"/>
        <v>1.1000000000000001</v>
      </c>
      <c r="AO228" s="528"/>
      <c r="AP228" s="529"/>
      <c r="AQ228" s="26"/>
      <c r="AR228" s="26"/>
      <c r="AS228" s="26"/>
      <c r="AT228" s="469"/>
      <c r="AU228" s="469"/>
      <c r="AV228" s="469"/>
      <c r="AW228" s="469"/>
      <c r="AX228" s="27"/>
      <c r="AY228" s="27">
        <f t="shared" si="98"/>
        <v>0</v>
      </c>
      <c r="AZ228" s="27">
        <f t="shared" si="112"/>
        <v>0</v>
      </c>
      <c r="BA228" s="27">
        <f t="shared" si="113"/>
        <v>0</v>
      </c>
      <c r="BB228" s="27">
        <f t="shared" si="99"/>
        <v>0</v>
      </c>
      <c r="BC228" s="27">
        <f t="shared" si="100"/>
        <v>0</v>
      </c>
      <c r="BD228" s="27">
        <f t="shared" si="101"/>
        <v>47619.047619047618</v>
      </c>
      <c r="BE228" s="27">
        <f t="shared" si="102"/>
        <v>9297.6190476188804</v>
      </c>
      <c r="BF228" s="27">
        <f t="shared" si="103"/>
        <v>0</v>
      </c>
      <c r="BG228" s="27"/>
      <c r="BH228" s="27"/>
      <c r="BI228" s="65">
        <f>BI225</f>
        <v>1.1000000000000001</v>
      </c>
      <c r="BJ228" s="66">
        <f>BJ225</f>
        <v>0.75</v>
      </c>
      <c r="BK228" s="59">
        <f>BK225</f>
        <v>1.1000000000000001</v>
      </c>
      <c r="BL228" s="66">
        <f>BL225</f>
        <v>1.27</v>
      </c>
      <c r="BM228" s="67">
        <f>BM225</f>
        <v>1.27</v>
      </c>
      <c r="BN228" s="61"/>
      <c r="BO228" s="61" t="str">
        <f t="shared" si="114"/>
        <v xml:space="preserve"> </v>
      </c>
      <c r="BP228" s="62" t="str">
        <f t="shared" si="105"/>
        <v xml:space="preserve"> </v>
      </c>
      <c r="BQ228" s="62" t="e">
        <f t="shared" si="106"/>
        <v>#VALUE!</v>
      </c>
      <c r="BR228" s="63">
        <f t="shared" si="107"/>
        <v>1.1000000000000001</v>
      </c>
      <c r="BS228" s="64">
        <f t="shared" si="115"/>
        <v>1.1000000000000001</v>
      </c>
      <c r="BT228" s="60">
        <f t="shared" si="108"/>
        <v>56916.666666666497</v>
      </c>
      <c r="BU228" s="33"/>
    </row>
    <row r="229" spans="2:73" s="22" customFormat="1" ht="13.5" x14ac:dyDescent="0.15">
      <c r="B229" s="563"/>
      <c r="C229" s="535">
        <v>209</v>
      </c>
      <c r="D229" s="536"/>
      <c r="E229" s="537">
        <f t="shared" si="116"/>
        <v>56873.015873015705</v>
      </c>
      <c r="F229" s="486"/>
      <c r="G229" s="486"/>
      <c r="H229" s="538"/>
      <c r="I229" s="485">
        <f t="shared" si="109"/>
        <v>47619.047619047618</v>
      </c>
      <c r="J229" s="486"/>
      <c r="K229" s="486"/>
      <c r="L229" s="538"/>
      <c r="M229" s="485">
        <f t="shared" si="117"/>
        <v>9253.9682539680853</v>
      </c>
      <c r="N229" s="486"/>
      <c r="O229" s="486"/>
      <c r="P229" s="538"/>
      <c r="Q229" s="136">
        <f t="shared" si="110"/>
        <v>10047619.047618862</v>
      </c>
      <c r="R229" s="485"/>
      <c r="S229" s="486"/>
      <c r="T229" s="486"/>
      <c r="U229" s="538"/>
      <c r="V229" s="485"/>
      <c r="W229" s="530"/>
      <c r="X229" s="530"/>
      <c r="Y229" s="531"/>
      <c r="Z229" s="485"/>
      <c r="AA229" s="530"/>
      <c r="AB229" s="530"/>
      <c r="AC229" s="531"/>
      <c r="AD229" s="135">
        <f t="shared" si="119"/>
        <v>0</v>
      </c>
      <c r="AE229" s="532">
        <f t="shared" si="118"/>
        <v>2882873.0158729986</v>
      </c>
      <c r="AF229" s="533"/>
      <c r="AG229" s="533"/>
      <c r="AH229" s="534"/>
      <c r="AI229" s="485">
        <f t="shared" si="111"/>
        <v>10047619.047618862</v>
      </c>
      <c r="AJ229" s="486"/>
      <c r="AK229" s="486"/>
      <c r="AL229" s="486"/>
      <c r="AM229" s="487"/>
      <c r="AN229" s="527">
        <f t="shared" si="97"/>
        <v>1.1000000000000001</v>
      </c>
      <c r="AO229" s="528"/>
      <c r="AP229" s="529"/>
      <c r="AQ229" s="26"/>
      <c r="AR229" s="26"/>
      <c r="AS229" s="26"/>
      <c r="AT229" s="469"/>
      <c r="AU229" s="469"/>
      <c r="AV229" s="469"/>
      <c r="AW229" s="469"/>
      <c r="AX229" s="27"/>
      <c r="AY229" s="27">
        <f t="shared" si="98"/>
        <v>0</v>
      </c>
      <c r="AZ229" s="27">
        <f t="shared" si="112"/>
        <v>0</v>
      </c>
      <c r="BA229" s="27">
        <f t="shared" si="113"/>
        <v>0</v>
      </c>
      <c r="BB229" s="27">
        <f t="shared" si="99"/>
        <v>0</v>
      </c>
      <c r="BC229" s="27">
        <f t="shared" si="100"/>
        <v>0</v>
      </c>
      <c r="BD229" s="27">
        <f t="shared" si="101"/>
        <v>47619.047619047618</v>
      </c>
      <c r="BE229" s="27">
        <f t="shared" si="102"/>
        <v>9253.9682539680853</v>
      </c>
      <c r="BF229" s="27">
        <f t="shared" si="103"/>
        <v>0</v>
      </c>
      <c r="BG229" s="27"/>
      <c r="BH229" s="27"/>
      <c r="BI229" s="65">
        <f>BI225</f>
        <v>1.1000000000000001</v>
      </c>
      <c r="BJ229" s="66">
        <f>BJ225</f>
        <v>0.75</v>
      </c>
      <c r="BK229" s="59">
        <f>BK225</f>
        <v>1.1000000000000001</v>
      </c>
      <c r="BL229" s="66">
        <f>BL225</f>
        <v>1.27</v>
      </c>
      <c r="BM229" s="67">
        <f>BM225</f>
        <v>1.27</v>
      </c>
      <c r="BN229" s="61"/>
      <c r="BO229" s="61" t="str">
        <f t="shared" si="114"/>
        <v xml:space="preserve"> </v>
      </c>
      <c r="BP229" s="62" t="str">
        <f t="shared" si="105"/>
        <v xml:space="preserve"> </v>
      </c>
      <c r="BQ229" s="62" t="e">
        <f t="shared" si="106"/>
        <v>#VALUE!</v>
      </c>
      <c r="BR229" s="63">
        <f t="shared" si="107"/>
        <v>1.1000000000000001</v>
      </c>
      <c r="BS229" s="64">
        <f t="shared" si="115"/>
        <v>1.1000000000000001</v>
      </c>
      <c r="BT229" s="60">
        <f t="shared" si="108"/>
        <v>56873.015873015705</v>
      </c>
      <c r="BU229" s="33"/>
    </row>
    <row r="230" spans="2:73" s="22" customFormat="1" ht="13.5" x14ac:dyDescent="0.15">
      <c r="B230" s="563"/>
      <c r="C230" s="535">
        <v>210</v>
      </c>
      <c r="D230" s="536"/>
      <c r="E230" s="537">
        <f t="shared" si="116"/>
        <v>56829.365079364907</v>
      </c>
      <c r="F230" s="486"/>
      <c r="G230" s="486"/>
      <c r="H230" s="538"/>
      <c r="I230" s="485">
        <f t="shared" si="109"/>
        <v>47619.047619047618</v>
      </c>
      <c r="J230" s="486"/>
      <c r="K230" s="486"/>
      <c r="L230" s="538"/>
      <c r="M230" s="485">
        <f t="shared" si="117"/>
        <v>9210.3174603172902</v>
      </c>
      <c r="N230" s="486"/>
      <c r="O230" s="486"/>
      <c r="P230" s="538"/>
      <c r="Q230" s="136">
        <f t="shared" si="110"/>
        <v>9999999.9999998137</v>
      </c>
      <c r="R230" s="485">
        <f>V230+Z230</f>
        <v>0</v>
      </c>
      <c r="S230" s="486"/>
      <c r="T230" s="486"/>
      <c r="U230" s="538"/>
      <c r="V230" s="485">
        <f>IF(35&gt;$I$5*2,0,$I$6/$I$5/2)</f>
        <v>0</v>
      </c>
      <c r="W230" s="530"/>
      <c r="X230" s="530"/>
      <c r="Y230" s="531"/>
      <c r="Z230" s="485">
        <f>IF(AD224&gt;0,AD224*AN230/100/2,0)</f>
        <v>0</v>
      </c>
      <c r="AA230" s="530"/>
      <c r="AB230" s="530"/>
      <c r="AC230" s="531"/>
      <c r="AD230" s="135">
        <f t="shared" si="119"/>
        <v>0</v>
      </c>
      <c r="AE230" s="532">
        <f t="shared" si="118"/>
        <v>2892083.3333333158</v>
      </c>
      <c r="AF230" s="533"/>
      <c r="AG230" s="533"/>
      <c r="AH230" s="534"/>
      <c r="AI230" s="485">
        <f t="shared" si="111"/>
        <v>9999999.9999998137</v>
      </c>
      <c r="AJ230" s="486"/>
      <c r="AK230" s="486"/>
      <c r="AL230" s="486"/>
      <c r="AM230" s="487"/>
      <c r="AN230" s="527">
        <f t="shared" si="97"/>
        <v>1.1000000000000001</v>
      </c>
      <c r="AO230" s="528"/>
      <c r="AP230" s="529"/>
      <c r="AQ230" s="26"/>
      <c r="AR230" s="26"/>
      <c r="AS230" s="26"/>
      <c r="AT230" s="469"/>
      <c r="AU230" s="469"/>
      <c r="AV230" s="469"/>
      <c r="AW230" s="469"/>
      <c r="AX230" s="27"/>
      <c r="AY230" s="27">
        <f t="shared" si="98"/>
        <v>0</v>
      </c>
      <c r="AZ230" s="27">
        <f t="shared" si="112"/>
        <v>0</v>
      </c>
      <c r="BA230" s="27">
        <f t="shared" si="113"/>
        <v>0</v>
      </c>
      <c r="BB230" s="27">
        <f t="shared" si="99"/>
        <v>0</v>
      </c>
      <c r="BC230" s="27">
        <f t="shared" si="100"/>
        <v>0</v>
      </c>
      <c r="BD230" s="27">
        <f t="shared" si="101"/>
        <v>47619.047619047618</v>
      </c>
      <c r="BE230" s="27">
        <f t="shared" si="102"/>
        <v>9210.3174603172902</v>
      </c>
      <c r="BF230" s="27">
        <f t="shared" si="103"/>
        <v>0</v>
      </c>
      <c r="BG230" s="27"/>
      <c r="BH230" s="27"/>
      <c r="BI230" s="65">
        <f>BI225</f>
        <v>1.1000000000000001</v>
      </c>
      <c r="BJ230" s="66">
        <f>BJ225</f>
        <v>0.75</v>
      </c>
      <c r="BK230" s="59">
        <f>BK225</f>
        <v>1.1000000000000001</v>
      </c>
      <c r="BL230" s="66">
        <f>BL225</f>
        <v>1.27</v>
      </c>
      <c r="BM230" s="67">
        <f>BM225</f>
        <v>1.27</v>
      </c>
      <c r="BN230" s="61"/>
      <c r="BO230" s="61" t="str">
        <f t="shared" si="114"/>
        <v xml:space="preserve"> </v>
      </c>
      <c r="BP230" s="62" t="str">
        <f t="shared" si="105"/>
        <v xml:space="preserve"> </v>
      </c>
      <c r="BQ230" s="62" t="e">
        <f t="shared" si="106"/>
        <v>#VALUE!</v>
      </c>
      <c r="BR230" s="63">
        <f t="shared" si="107"/>
        <v>1.1000000000000001</v>
      </c>
      <c r="BS230" s="64">
        <f t="shared" si="115"/>
        <v>1.1000000000000001</v>
      </c>
      <c r="BT230" s="60">
        <f t="shared" si="108"/>
        <v>56829.365079364907</v>
      </c>
      <c r="BU230" s="33"/>
    </row>
    <row r="231" spans="2:73" s="22" customFormat="1" ht="13.5" x14ac:dyDescent="0.15">
      <c r="B231" s="563"/>
      <c r="C231" s="535">
        <v>211</v>
      </c>
      <c r="D231" s="536"/>
      <c r="E231" s="537">
        <f t="shared" si="116"/>
        <v>56785.714285714115</v>
      </c>
      <c r="F231" s="486"/>
      <c r="G231" s="486"/>
      <c r="H231" s="538"/>
      <c r="I231" s="485">
        <f t="shared" si="109"/>
        <v>47619.047619047618</v>
      </c>
      <c r="J231" s="486"/>
      <c r="K231" s="486"/>
      <c r="L231" s="538"/>
      <c r="M231" s="485">
        <f t="shared" si="117"/>
        <v>9166.6666666664951</v>
      </c>
      <c r="N231" s="486"/>
      <c r="O231" s="486"/>
      <c r="P231" s="538"/>
      <c r="Q231" s="136">
        <f t="shared" si="110"/>
        <v>9952380.9523807652</v>
      </c>
      <c r="R231" s="485"/>
      <c r="S231" s="486"/>
      <c r="T231" s="486"/>
      <c r="U231" s="538"/>
      <c r="V231" s="485"/>
      <c r="W231" s="530"/>
      <c r="X231" s="530"/>
      <c r="Y231" s="531"/>
      <c r="Z231" s="485"/>
      <c r="AA231" s="530"/>
      <c r="AB231" s="530"/>
      <c r="AC231" s="531"/>
      <c r="AD231" s="135">
        <f t="shared" si="119"/>
        <v>0</v>
      </c>
      <c r="AE231" s="532">
        <f t="shared" si="118"/>
        <v>2901249.9999999823</v>
      </c>
      <c r="AF231" s="533"/>
      <c r="AG231" s="533"/>
      <c r="AH231" s="534"/>
      <c r="AI231" s="485">
        <f t="shared" si="111"/>
        <v>9952380.9523807652</v>
      </c>
      <c r="AJ231" s="486"/>
      <c r="AK231" s="486"/>
      <c r="AL231" s="486"/>
      <c r="AM231" s="487"/>
      <c r="AN231" s="527">
        <f t="shared" si="97"/>
        <v>1.1000000000000001</v>
      </c>
      <c r="AO231" s="528"/>
      <c r="AP231" s="529"/>
      <c r="AQ231" s="26"/>
      <c r="AR231" s="26"/>
      <c r="AS231" s="26"/>
      <c r="AT231" s="469"/>
      <c r="AU231" s="469"/>
      <c r="AV231" s="469"/>
      <c r="AW231" s="469"/>
      <c r="AX231" s="27"/>
      <c r="AY231" s="27">
        <f t="shared" si="98"/>
        <v>0</v>
      </c>
      <c r="AZ231" s="27">
        <f t="shared" si="112"/>
        <v>0</v>
      </c>
      <c r="BA231" s="27">
        <f t="shared" si="113"/>
        <v>0</v>
      </c>
      <c r="BB231" s="27">
        <f t="shared" si="99"/>
        <v>0</v>
      </c>
      <c r="BC231" s="27">
        <f t="shared" si="100"/>
        <v>0</v>
      </c>
      <c r="BD231" s="27">
        <f t="shared" si="101"/>
        <v>47619.047619047618</v>
      </c>
      <c r="BE231" s="27">
        <f t="shared" si="102"/>
        <v>9166.6666666664951</v>
      </c>
      <c r="BF231" s="27">
        <f t="shared" si="103"/>
        <v>0</v>
      </c>
      <c r="BG231" s="27"/>
      <c r="BH231" s="27"/>
      <c r="BI231" s="72">
        <f t="shared" ref="BI231:BL231" si="122">BI225</f>
        <v>1.1000000000000001</v>
      </c>
      <c r="BJ231" s="72">
        <f t="shared" si="122"/>
        <v>0.75</v>
      </c>
      <c r="BK231" s="72">
        <f t="shared" si="122"/>
        <v>1.1000000000000001</v>
      </c>
      <c r="BL231" s="72">
        <f t="shared" si="122"/>
        <v>1.27</v>
      </c>
      <c r="BM231" s="73">
        <f>BM225</f>
        <v>1.27</v>
      </c>
      <c r="BN231" s="61"/>
      <c r="BO231" s="61" t="str">
        <f t="shared" si="114"/>
        <v xml:space="preserve"> </v>
      </c>
      <c r="BP231" s="62" t="str">
        <f t="shared" si="105"/>
        <v xml:space="preserve"> </v>
      </c>
      <c r="BQ231" s="62" t="e">
        <f t="shared" si="106"/>
        <v>#VALUE!</v>
      </c>
      <c r="BR231" s="63">
        <f t="shared" si="107"/>
        <v>1.1000000000000001</v>
      </c>
      <c r="BS231" s="64">
        <f t="shared" si="115"/>
        <v>1.1000000000000001</v>
      </c>
      <c r="BT231" s="60">
        <f t="shared" si="108"/>
        <v>56785.714285714115</v>
      </c>
      <c r="BU231" s="33"/>
    </row>
    <row r="232" spans="2:73" s="22" customFormat="1" ht="13.5" x14ac:dyDescent="0.15">
      <c r="B232" s="563"/>
      <c r="C232" s="535">
        <v>212</v>
      </c>
      <c r="D232" s="536"/>
      <c r="E232" s="537">
        <f t="shared" si="116"/>
        <v>56742.063492063317</v>
      </c>
      <c r="F232" s="486"/>
      <c r="G232" s="486"/>
      <c r="H232" s="538"/>
      <c r="I232" s="485">
        <f t="shared" si="109"/>
        <v>47619.047619047618</v>
      </c>
      <c r="J232" s="486"/>
      <c r="K232" s="486"/>
      <c r="L232" s="538"/>
      <c r="M232" s="485">
        <f t="shared" si="117"/>
        <v>9123.0158730157018</v>
      </c>
      <c r="N232" s="486"/>
      <c r="O232" s="486"/>
      <c r="P232" s="538"/>
      <c r="Q232" s="136">
        <f t="shared" si="110"/>
        <v>9904761.9047617167</v>
      </c>
      <c r="R232" s="485"/>
      <c r="S232" s="486"/>
      <c r="T232" s="486"/>
      <c r="U232" s="538"/>
      <c r="V232" s="485"/>
      <c r="W232" s="530"/>
      <c r="X232" s="530"/>
      <c r="Y232" s="531"/>
      <c r="Z232" s="485"/>
      <c r="AA232" s="530"/>
      <c r="AB232" s="530"/>
      <c r="AC232" s="531"/>
      <c r="AD232" s="135">
        <f t="shared" si="119"/>
        <v>0</v>
      </c>
      <c r="AE232" s="532">
        <f t="shared" si="118"/>
        <v>2910373.0158729982</v>
      </c>
      <c r="AF232" s="533"/>
      <c r="AG232" s="533"/>
      <c r="AH232" s="534"/>
      <c r="AI232" s="485">
        <f t="shared" si="111"/>
        <v>9904761.9047617167</v>
      </c>
      <c r="AJ232" s="486"/>
      <c r="AK232" s="486"/>
      <c r="AL232" s="486"/>
      <c r="AM232" s="487"/>
      <c r="AN232" s="527">
        <f t="shared" si="97"/>
        <v>1.1000000000000001</v>
      </c>
      <c r="AO232" s="528"/>
      <c r="AP232" s="529"/>
      <c r="AQ232" s="26"/>
      <c r="AR232" s="26"/>
      <c r="AS232" s="26"/>
      <c r="AT232" s="469"/>
      <c r="AU232" s="469"/>
      <c r="AV232" s="469"/>
      <c r="AW232" s="469"/>
      <c r="AX232" s="27"/>
      <c r="AY232" s="27">
        <f t="shared" si="98"/>
        <v>0</v>
      </c>
      <c r="AZ232" s="27">
        <f t="shared" si="112"/>
        <v>0</v>
      </c>
      <c r="BA232" s="27">
        <f t="shared" si="113"/>
        <v>0</v>
      </c>
      <c r="BB232" s="27">
        <f t="shared" si="99"/>
        <v>0</v>
      </c>
      <c r="BC232" s="27">
        <f t="shared" si="100"/>
        <v>0</v>
      </c>
      <c r="BD232" s="27">
        <f t="shared" si="101"/>
        <v>47619.047619047618</v>
      </c>
      <c r="BE232" s="27">
        <f t="shared" si="102"/>
        <v>9123.0158730157018</v>
      </c>
      <c r="BF232" s="27">
        <f t="shared" si="103"/>
        <v>0</v>
      </c>
      <c r="BG232" s="27"/>
      <c r="BH232" s="27"/>
      <c r="BI232" s="65">
        <f>BI231</f>
        <v>1.1000000000000001</v>
      </c>
      <c r="BJ232" s="66">
        <f>BJ231</f>
        <v>0.75</v>
      </c>
      <c r="BK232" s="59">
        <f>BK231</f>
        <v>1.1000000000000001</v>
      </c>
      <c r="BL232" s="66">
        <f>BL231</f>
        <v>1.27</v>
      </c>
      <c r="BM232" s="67">
        <f>BM231</f>
        <v>1.27</v>
      </c>
      <c r="BN232" s="61"/>
      <c r="BO232" s="61" t="str">
        <f t="shared" si="114"/>
        <v xml:space="preserve"> </v>
      </c>
      <c r="BP232" s="62" t="str">
        <f t="shared" si="105"/>
        <v xml:space="preserve"> </v>
      </c>
      <c r="BQ232" s="62" t="e">
        <f t="shared" si="106"/>
        <v>#VALUE!</v>
      </c>
      <c r="BR232" s="63">
        <f t="shared" si="107"/>
        <v>1.1000000000000001</v>
      </c>
      <c r="BS232" s="64">
        <f t="shared" si="115"/>
        <v>1.1000000000000001</v>
      </c>
      <c r="BT232" s="60">
        <f t="shared" si="108"/>
        <v>56742.063492063317</v>
      </c>
      <c r="BU232" s="33"/>
    </row>
    <row r="233" spans="2:73" s="22" customFormat="1" ht="13.5" x14ac:dyDescent="0.15">
      <c r="B233" s="563"/>
      <c r="C233" s="535">
        <v>213</v>
      </c>
      <c r="D233" s="536"/>
      <c r="E233" s="537">
        <f t="shared" si="116"/>
        <v>56698.412698412525</v>
      </c>
      <c r="F233" s="486"/>
      <c r="G233" s="486"/>
      <c r="H233" s="538"/>
      <c r="I233" s="485">
        <f t="shared" si="109"/>
        <v>47619.047619047618</v>
      </c>
      <c r="J233" s="486"/>
      <c r="K233" s="486"/>
      <c r="L233" s="538"/>
      <c r="M233" s="485">
        <f t="shared" si="117"/>
        <v>9079.3650793649067</v>
      </c>
      <c r="N233" s="486"/>
      <c r="O233" s="486"/>
      <c r="P233" s="538"/>
      <c r="Q233" s="136">
        <f t="shared" si="110"/>
        <v>9857142.8571426682</v>
      </c>
      <c r="R233" s="485"/>
      <c r="S233" s="486"/>
      <c r="T233" s="486"/>
      <c r="U233" s="538"/>
      <c r="V233" s="485"/>
      <c r="W233" s="530"/>
      <c r="X233" s="530"/>
      <c r="Y233" s="531"/>
      <c r="Z233" s="485"/>
      <c r="AA233" s="530"/>
      <c r="AB233" s="530"/>
      <c r="AC233" s="531"/>
      <c r="AD233" s="135">
        <f t="shared" si="119"/>
        <v>0</v>
      </c>
      <c r="AE233" s="532">
        <f t="shared" si="118"/>
        <v>2919452.3809523629</v>
      </c>
      <c r="AF233" s="533"/>
      <c r="AG233" s="533"/>
      <c r="AH233" s="534"/>
      <c r="AI233" s="485">
        <f t="shared" si="111"/>
        <v>9857142.8571426682</v>
      </c>
      <c r="AJ233" s="486"/>
      <c r="AK233" s="486"/>
      <c r="AL233" s="486"/>
      <c r="AM233" s="487"/>
      <c r="AN233" s="527">
        <f t="shared" si="97"/>
        <v>1.1000000000000001</v>
      </c>
      <c r="AO233" s="528"/>
      <c r="AP233" s="529"/>
      <c r="AQ233" s="26"/>
      <c r="AR233" s="26"/>
      <c r="AS233" s="26"/>
      <c r="AT233" s="469"/>
      <c r="AU233" s="469"/>
      <c r="AV233" s="469"/>
      <c r="AW233" s="469"/>
      <c r="AX233" s="27"/>
      <c r="AY233" s="27">
        <f t="shared" si="98"/>
        <v>0</v>
      </c>
      <c r="AZ233" s="27">
        <f t="shared" si="112"/>
        <v>0</v>
      </c>
      <c r="BA233" s="27">
        <f t="shared" si="113"/>
        <v>0</v>
      </c>
      <c r="BB233" s="27">
        <f t="shared" si="99"/>
        <v>0</v>
      </c>
      <c r="BC233" s="27">
        <f t="shared" si="100"/>
        <v>0</v>
      </c>
      <c r="BD233" s="27">
        <f t="shared" si="101"/>
        <v>47619.047619047618</v>
      </c>
      <c r="BE233" s="27">
        <f t="shared" si="102"/>
        <v>9079.3650793649067</v>
      </c>
      <c r="BF233" s="27">
        <f t="shared" si="103"/>
        <v>0</v>
      </c>
      <c r="BG233" s="27"/>
      <c r="BH233" s="27"/>
      <c r="BI233" s="65">
        <f>BI231</f>
        <v>1.1000000000000001</v>
      </c>
      <c r="BJ233" s="66">
        <f>BJ231</f>
        <v>0.75</v>
      </c>
      <c r="BK233" s="59">
        <f>BK231</f>
        <v>1.1000000000000001</v>
      </c>
      <c r="BL233" s="66">
        <f>BL231</f>
        <v>1.27</v>
      </c>
      <c r="BM233" s="67">
        <f>BM231</f>
        <v>1.27</v>
      </c>
      <c r="BN233" s="61"/>
      <c r="BO233" s="61" t="str">
        <f t="shared" si="114"/>
        <v xml:space="preserve"> </v>
      </c>
      <c r="BP233" s="62" t="str">
        <f t="shared" si="105"/>
        <v xml:space="preserve"> </v>
      </c>
      <c r="BQ233" s="62" t="e">
        <f t="shared" si="106"/>
        <v>#VALUE!</v>
      </c>
      <c r="BR233" s="63">
        <f t="shared" si="107"/>
        <v>1.1000000000000001</v>
      </c>
      <c r="BS233" s="64">
        <f t="shared" si="115"/>
        <v>1.1000000000000001</v>
      </c>
      <c r="BT233" s="60">
        <f t="shared" si="108"/>
        <v>56698.412698412525</v>
      </c>
      <c r="BU233" s="33"/>
    </row>
    <row r="234" spans="2:73" s="22" customFormat="1" ht="13.5" x14ac:dyDescent="0.15">
      <c r="B234" s="563"/>
      <c r="C234" s="535">
        <v>214</v>
      </c>
      <c r="D234" s="536"/>
      <c r="E234" s="537">
        <f t="shared" si="116"/>
        <v>56654.761904761734</v>
      </c>
      <c r="F234" s="486"/>
      <c r="G234" s="486"/>
      <c r="H234" s="538"/>
      <c r="I234" s="485">
        <f t="shared" si="109"/>
        <v>47619.047619047618</v>
      </c>
      <c r="J234" s="486"/>
      <c r="K234" s="486"/>
      <c r="L234" s="538"/>
      <c r="M234" s="485">
        <f t="shared" si="117"/>
        <v>9035.7142857141134</v>
      </c>
      <c r="N234" s="486"/>
      <c r="O234" s="486"/>
      <c r="P234" s="538"/>
      <c r="Q234" s="136">
        <f t="shared" si="110"/>
        <v>9809523.8095236197</v>
      </c>
      <c r="R234" s="485"/>
      <c r="S234" s="486"/>
      <c r="T234" s="486"/>
      <c r="U234" s="538"/>
      <c r="V234" s="485"/>
      <c r="W234" s="530"/>
      <c r="X234" s="530"/>
      <c r="Y234" s="531"/>
      <c r="Z234" s="485"/>
      <c r="AA234" s="530"/>
      <c r="AB234" s="530"/>
      <c r="AC234" s="531"/>
      <c r="AD234" s="135">
        <f t="shared" si="119"/>
        <v>0</v>
      </c>
      <c r="AE234" s="532">
        <f t="shared" si="118"/>
        <v>2928488.095238077</v>
      </c>
      <c r="AF234" s="533"/>
      <c r="AG234" s="533"/>
      <c r="AH234" s="534"/>
      <c r="AI234" s="485">
        <f t="shared" si="111"/>
        <v>9809523.8095236197</v>
      </c>
      <c r="AJ234" s="486"/>
      <c r="AK234" s="486"/>
      <c r="AL234" s="486"/>
      <c r="AM234" s="487"/>
      <c r="AN234" s="527">
        <f t="shared" si="97"/>
        <v>1.1000000000000001</v>
      </c>
      <c r="AO234" s="528"/>
      <c r="AP234" s="529"/>
      <c r="AQ234" s="26"/>
      <c r="AR234" s="26"/>
      <c r="AS234" s="26"/>
      <c r="AT234" s="469"/>
      <c r="AU234" s="469"/>
      <c r="AV234" s="469"/>
      <c r="AW234" s="469"/>
      <c r="AX234" s="27"/>
      <c r="AY234" s="27">
        <f t="shared" si="98"/>
        <v>0</v>
      </c>
      <c r="AZ234" s="27">
        <f t="shared" si="112"/>
        <v>0</v>
      </c>
      <c r="BA234" s="27">
        <f t="shared" si="113"/>
        <v>0</v>
      </c>
      <c r="BB234" s="27">
        <f t="shared" si="99"/>
        <v>0</v>
      </c>
      <c r="BC234" s="27">
        <f t="shared" si="100"/>
        <v>0</v>
      </c>
      <c r="BD234" s="27">
        <f t="shared" si="101"/>
        <v>47619.047619047618</v>
      </c>
      <c r="BE234" s="27">
        <f t="shared" si="102"/>
        <v>9035.7142857141134</v>
      </c>
      <c r="BF234" s="27">
        <f t="shared" si="103"/>
        <v>0</v>
      </c>
      <c r="BG234" s="27"/>
      <c r="BH234" s="27"/>
      <c r="BI234" s="65">
        <f>BI231</f>
        <v>1.1000000000000001</v>
      </c>
      <c r="BJ234" s="66">
        <f>BJ231</f>
        <v>0.75</v>
      </c>
      <c r="BK234" s="59">
        <f>BK231</f>
        <v>1.1000000000000001</v>
      </c>
      <c r="BL234" s="66">
        <f>BL231</f>
        <v>1.27</v>
      </c>
      <c r="BM234" s="67">
        <f>BM231</f>
        <v>1.27</v>
      </c>
      <c r="BN234" s="61"/>
      <c r="BO234" s="61" t="str">
        <f t="shared" si="114"/>
        <v xml:space="preserve"> </v>
      </c>
      <c r="BP234" s="62" t="str">
        <f t="shared" si="105"/>
        <v xml:space="preserve"> </v>
      </c>
      <c r="BQ234" s="62" t="e">
        <f t="shared" si="106"/>
        <v>#VALUE!</v>
      </c>
      <c r="BR234" s="63">
        <f t="shared" si="107"/>
        <v>1.1000000000000001</v>
      </c>
      <c r="BS234" s="64">
        <f t="shared" si="115"/>
        <v>1.1000000000000001</v>
      </c>
      <c r="BT234" s="60">
        <f t="shared" si="108"/>
        <v>56654.761904761734</v>
      </c>
      <c r="BU234" s="33"/>
    </row>
    <row r="235" spans="2:73" s="22" customFormat="1" ht="13.5" x14ac:dyDescent="0.15">
      <c r="B235" s="563"/>
      <c r="C235" s="535">
        <v>215</v>
      </c>
      <c r="D235" s="536"/>
      <c r="E235" s="537">
        <f t="shared" si="116"/>
        <v>56611.111111110935</v>
      </c>
      <c r="F235" s="486"/>
      <c r="G235" s="486"/>
      <c r="H235" s="538"/>
      <c r="I235" s="485">
        <f t="shared" si="109"/>
        <v>47619.047619047618</v>
      </c>
      <c r="J235" s="486"/>
      <c r="K235" s="486"/>
      <c r="L235" s="538"/>
      <c r="M235" s="485">
        <f t="shared" si="117"/>
        <v>8992.0634920633183</v>
      </c>
      <c r="N235" s="486"/>
      <c r="O235" s="486"/>
      <c r="P235" s="538"/>
      <c r="Q235" s="136">
        <f t="shared" si="110"/>
        <v>9761904.7619045712</v>
      </c>
      <c r="R235" s="485"/>
      <c r="S235" s="486"/>
      <c r="T235" s="486"/>
      <c r="U235" s="538"/>
      <c r="V235" s="485"/>
      <c r="W235" s="530"/>
      <c r="X235" s="530"/>
      <c r="Y235" s="531"/>
      <c r="Z235" s="485"/>
      <c r="AA235" s="530"/>
      <c r="AB235" s="530"/>
      <c r="AC235" s="531"/>
      <c r="AD235" s="135">
        <f t="shared" si="119"/>
        <v>0</v>
      </c>
      <c r="AE235" s="532">
        <f t="shared" si="118"/>
        <v>2937480.1587301404</v>
      </c>
      <c r="AF235" s="533"/>
      <c r="AG235" s="533"/>
      <c r="AH235" s="534"/>
      <c r="AI235" s="485">
        <f t="shared" si="111"/>
        <v>9761904.7619045712</v>
      </c>
      <c r="AJ235" s="486"/>
      <c r="AK235" s="486"/>
      <c r="AL235" s="486"/>
      <c r="AM235" s="487"/>
      <c r="AN235" s="527">
        <f t="shared" si="97"/>
        <v>1.1000000000000001</v>
      </c>
      <c r="AO235" s="528"/>
      <c r="AP235" s="529"/>
      <c r="AQ235" s="26"/>
      <c r="AR235" s="26"/>
      <c r="AS235" s="26"/>
      <c r="AT235" s="469"/>
      <c r="AU235" s="469"/>
      <c r="AV235" s="469"/>
      <c r="AW235" s="469"/>
      <c r="AX235" s="27"/>
      <c r="AY235" s="27">
        <f t="shared" si="98"/>
        <v>0</v>
      </c>
      <c r="AZ235" s="27">
        <f t="shared" si="112"/>
        <v>0</v>
      </c>
      <c r="BA235" s="27">
        <f t="shared" si="113"/>
        <v>0</v>
      </c>
      <c r="BB235" s="27">
        <f t="shared" si="99"/>
        <v>0</v>
      </c>
      <c r="BC235" s="27">
        <f t="shared" si="100"/>
        <v>0</v>
      </c>
      <c r="BD235" s="27">
        <f t="shared" si="101"/>
        <v>47619.047619047618</v>
      </c>
      <c r="BE235" s="27">
        <f t="shared" si="102"/>
        <v>8992.0634920633183</v>
      </c>
      <c r="BF235" s="27">
        <f t="shared" si="103"/>
        <v>0</v>
      </c>
      <c r="BG235" s="27"/>
      <c r="BH235" s="27"/>
      <c r="BI235" s="65">
        <f>BI231</f>
        <v>1.1000000000000001</v>
      </c>
      <c r="BJ235" s="66">
        <f>BJ231</f>
        <v>0.75</v>
      </c>
      <c r="BK235" s="59">
        <f>BK231</f>
        <v>1.1000000000000001</v>
      </c>
      <c r="BL235" s="66">
        <f>BL231</f>
        <v>1.27</v>
      </c>
      <c r="BM235" s="67">
        <f>BM231</f>
        <v>1.27</v>
      </c>
      <c r="BN235" s="61"/>
      <c r="BO235" s="61" t="str">
        <f t="shared" si="114"/>
        <v xml:space="preserve"> </v>
      </c>
      <c r="BP235" s="62" t="str">
        <f t="shared" si="105"/>
        <v xml:space="preserve"> </v>
      </c>
      <c r="BQ235" s="62" t="e">
        <f t="shared" si="106"/>
        <v>#VALUE!</v>
      </c>
      <c r="BR235" s="63">
        <f t="shared" si="107"/>
        <v>1.1000000000000001</v>
      </c>
      <c r="BS235" s="64">
        <f t="shared" si="115"/>
        <v>1.1000000000000001</v>
      </c>
      <c r="BT235" s="60">
        <f t="shared" si="108"/>
        <v>56611.111111110935</v>
      </c>
      <c r="BU235" s="33"/>
    </row>
    <row r="236" spans="2:73" s="22" customFormat="1" ht="13.5" x14ac:dyDescent="0.15">
      <c r="B236" s="564"/>
      <c r="C236" s="518">
        <v>216</v>
      </c>
      <c r="D236" s="519"/>
      <c r="E236" s="520">
        <f t="shared" si="116"/>
        <v>56567.460317460143</v>
      </c>
      <c r="F236" s="521"/>
      <c r="G236" s="521"/>
      <c r="H236" s="522"/>
      <c r="I236" s="509">
        <f t="shared" si="109"/>
        <v>47619.047619047618</v>
      </c>
      <c r="J236" s="521"/>
      <c r="K236" s="521"/>
      <c r="L236" s="522"/>
      <c r="M236" s="509">
        <f t="shared" si="117"/>
        <v>8948.4126984125232</v>
      </c>
      <c r="N236" s="521"/>
      <c r="O236" s="521"/>
      <c r="P236" s="522"/>
      <c r="Q236" s="134">
        <f t="shared" si="110"/>
        <v>9714285.7142855227</v>
      </c>
      <c r="R236" s="509">
        <f>V236+Z236</f>
        <v>0</v>
      </c>
      <c r="S236" s="521"/>
      <c r="T236" s="521"/>
      <c r="U236" s="522"/>
      <c r="V236" s="509">
        <f>IF(36&gt;$I$5*2,0,$I$6/$I$5/2)</f>
        <v>0</v>
      </c>
      <c r="W236" s="510"/>
      <c r="X236" s="510"/>
      <c r="Y236" s="511"/>
      <c r="Z236" s="509">
        <f>IF(AD230&gt;0,AD230*AN236/100/2,0)</f>
        <v>0</v>
      </c>
      <c r="AA236" s="510"/>
      <c r="AB236" s="510"/>
      <c r="AC236" s="511"/>
      <c r="AD236" s="133">
        <f t="shared" si="119"/>
        <v>0</v>
      </c>
      <c r="AE236" s="512">
        <f t="shared" si="118"/>
        <v>2946428.5714285527</v>
      </c>
      <c r="AF236" s="513"/>
      <c r="AG236" s="513"/>
      <c r="AH236" s="514"/>
      <c r="AI236" s="485">
        <f t="shared" si="111"/>
        <v>9714285.7142855227</v>
      </c>
      <c r="AJ236" s="486"/>
      <c r="AK236" s="486"/>
      <c r="AL236" s="486"/>
      <c r="AM236" s="487"/>
      <c r="AN236" s="515">
        <f t="shared" si="97"/>
        <v>1.1000000000000001</v>
      </c>
      <c r="AO236" s="516"/>
      <c r="AP236" s="517"/>
      <c r="AQ236" s="25"/>
      <c r="AR236" s="25"/>
      <c r="AS236" s="25"/>
      <c r="AT236" s="469"/>
      <c r="AU236" s="469"/>
      <c r="AV236" s="469"/>
      <c r="AW236" s="469"/>
      <c r="AX236" s="27"/>
      <c r="AY236" s="27">
        <f t="shared" si="98"/>
        <v>0</v>
      </c>
      <c r="AZ236" s="27">
        <f t="shared" si="112"/>
        <v>0</v>
      </c>
      <c r="BA236" s="27">
        <f t="shared" si="113"/>
        <v>0</v>
      </c>
      <c r="BB236" s="27">
        <f t="shared" si="99"/>
        <v>0</v>
      </c>
      <c r="BC236" s="27">
        <f t="shared" si="100"/>
        <v>0</v>
      </c>
      <c r="BD236" s="27">
        <f t="shared" si="101"/>
        <v>47619.047619047618</v>
      </c>
      <c r="BE236" s="27">
        <f t="shared" si="102"/>
        <v>8948.4126984125232</v>
      </c>
      <c r="BF236" s="27">
        <f t="shared" si="103"/>
        <v>0</v>
      </c>
      <c r="BG236" s="27"/>
      <c r="BH236" s="27"/>
      <c r="BI236" s="65">
        <f>BI231</f>
        <v>1.1000000000000001</v>
      </c>
      <c r="BJ236" s="66">
        <f>BJ231</f>
        <v>0.75</v>
      </c>
      <c r="BK236" s="59">
        <f>BK231</f>
        <v>1.1000000000000001</v>
      </c>
      <c r="BL236" s="66">
        <f>BL231</f>
        <v>1.27</v>
      </c>
      <c r="BM236" s="67">
        <f>BM231</f>
        <v>1.27</v>
      </c>
      <c r="BN236" s="61"/>
      <c r="BO236" s="61" t="str">
        <f t="shared" si="114"/>
        <v xml:space="preserve"> </v>
      </c>
      <c r="BP236" s="62" t="str">
        <f t="shared" si="105"/>
        <v xml:space="preserve"> </v>
      </c>
      <c r="BQ236" s="62" t="e">
        <f t="shared" si="106"/>
        <v>#VALUE!</v>
      </c>
      <c r="BR236" s="63">
        <f t="shared" si="107"/>
        <v>1.1000000000000001</v>
      </c>
      <c r="BS236" s="64">
        <f t="shared" si="115"/>
        <v>1.1000000000000001</v>
      </c>
      <c r="BT236" s="60">
        <f t="shared" si="108"/>
        <v>56567.460317460143</v>
      </c>
      <c r="BU236" s="33"/>
    </row>
    <row r="237" spans="2:73" s="22" customFormat="1" ht="13.5" x14ac:dyDescent="0.15">
      <c r="B237" s="540">
        <v>19</v>
      </c>
      <c r="C237" s="543">
        <v>217</v>
      </c>
      <c r="D237" s="544"/>
      <c r="E237" s="598">
        <f t="shared" si="116"/>
        <v>56523.809523809345</v>
      </c>
      <c r="F237" s="599"/>
      <c r="G237" s="599"/>
      <c r="H237" s="600"/>
      <c r="I237" s="549">
        <f t="shared" si="109"/>
        <v>47619.047619047618</v>
      </c>
      <c r="J237" s="599"/>
      <c r="K237" s="599"/>
      <c r="L237" s="600"/>
      <c r="M237" s="552">
        <f t="shared" si="117"/>
        <v>8904.7619047617281</v>
      </c>
      <c r="N237" s="553"/>
      <c r="O237" s="553"/>
      <c r="P237" s="554"/>
      <c r="Q237" s="48">
        <f t="shared" si="110"/>
        <v>9666666.6666664742</v>
      </c>
      <c r="R237" s="549"/>
      <c r="S237" s="599"/>
      <c r="T237" s="599"/>
      <c r="U237" s="600"/>
      <c r="V237" s="549"/>
      <c r="W237" s="550"/>
      <c r="X237" s="550"/>
      <c r="Y237" s="551"/>
      <c r="Z237" s="549"/>
      <c r="AA237" s="550"/>
      <c r="AB237" s="550"/>
      <c r="AC237" s="551"/>
      <c r="AD237" s="137">
        <f t="shared" si="119"/>
        <v>0</v>
      </c>
      <c r="AE237" s="552">
        <f t="shared" si="118"/>
        <v>2955333.3333333144</v>
      </c>
      <c r="AF237" s="553"/>
      <c r="AG237" s="553"/>
      <c r="AH237" s="554"/>
      <c r="AI237" s="552">
        <f t="shared" si="111"/>
        <v>9666666.6666664742</v>
      </c>
      <c r="AJ237" s="553"/>
      <c r="AK237" s="553"/>
      <c r="AL237" s="553"/>
      <c r="AM237" s="555"/>
      <c r="AN237" s="556">
        <f t="shared" si="97"/>
        <v>1.1000000000000001</v>
      </c>
      <c r="AO237" s="557"/>
      <c r="AP237" s="558"/>
      <c r="AQ237" s="51"/>
      <c r="AR237" s="51"/>
      <c r="AS237" s="51"/>
      <c r="AT237" s="469"/>
      <c r="AU237" s="469"/>
      <c r="AV237" s="469"/>
      <c r="AW237" s="469"/>
      <c r="AX237" s="27"/>
      <c r="AY237" s="27">
        <f t="shared" si="98"/>
        <v>0</v>
      </c>
      <c r="AZ237" s="27">
        <f t="shared" si="112"/>
        <v>0</v>
      </c>
      <c r="BA237" s="27">
        <f t="shared" si="113"/>
        <v>0</v>
      </c>
      <c r="BB237" s="27">
        <f t="shared" si="99"/>
        <v>0</v>
      </c>
      <c r="BC237" s="27">
        <f t="shared" si="100"/>
        <v>0</v>
      </c>
      <c r="BD237" s="27">
        <f t="shared" si="101"/>
        <v>47619.047619047618</v>
      </c>
      <c r="BE237" s="27">
        <f t="shared" si="102"/>
        <v>8904.7619047617281</v>
      </c>
      <c r="BF237" s="27">
        <f t="shared" si="103"/>
        <v>0</v>
      </c>
      <c r="BG237" s="27"/>
      <c r="BH237" s="27"/>
      <c r="BI237" s="72">
        <f t="shared" ref="BI237:BL237" si="123">BI231</f>
        <v>1.1000000000000001</v>
      </c>
      <c r="BJ237" s="72">
        <f t="shared" si="123"/>
        <v>0.75</v>
      </c>
      <c r="BK237" s="72">
        <f t="shared" si="123"/>
        <v>1.1000000000000001</v>
      </c>
      <c r="BL237" s="72">
        <f t="shared" si="123"/>
        <v>1.27</v>
      </c>
      <c r="BM237" s="73">
        <f>BM231</f>
        <v>1.27</v>
      </c>
      <c r="BN237" s="61"/>
      <c r="BO237" s="61" t="str">
        <f t="shared" si="114"/>
        <v xml:space="preserve"> </v>
      </c>
      <c r="BP237" s="62" t="str">
        <f t="shared" si="105"/>
        <v xml:space="preserve"> </v>
      </c>
      <c r="BQ237" s="62" t="e">
        <f t="shared" si="106"/>
        <v>#VALUE!</v>
      </c>
      <c r="BR237" s="63">
        <f t="shared" si="107"/>
        <v>1.1000000000000001</v>
      </c>
      <c r="BS237" s="64">
        <f t="shared" si="115"/>
        <v>1.1000000000000001</v>
      </c>
      <c r="BT237" s="60">
        <f t="shared" si="108"/>
        <v>56523.809523809345</v>
      </c>
      <c r="BU237" s="33"/>
    </row>
    <row r="238" spans="2:73" s="22" customFormat="1" ht="13.5" x14ac:dyDescent="0.15">
      <c r="B238" s="541"/>
      <c r="C238" s="497">
        <v>218</v>
      </c>
      <c r="D238" s="498"/>
      <c r="E238" s="499">
        <f t="shared" si="116"/>
        <v>56480.158730158553</v>
      </c>
      <c r="F238" s="471"/>
      <c r="G238" s="471"/>
      <c r="H238" s="472"/>
      <c r="I238" s="470">
        <f t="shared" si="109"/>
        <v>47619.047619047618</v>
      </c>
      <c r="J238" s="471"/>
      <c r="K238" s="471"/>
      <c r="L238" s="472"/>
      <c r="M238" s="474">
        <f t="shared" si="117"/>
        <v>8861.1111111109349</v>
      </c>
      <c r="N238" s="480"/>
      <c r="O238" s="480"/>
      <c r="P238" s="696"/>
      <c r="Q238" s="47">
        <f t="shared" si="110"/>
        <v>9619047.6190474257</v>
      </c>
      <c r="R238" s="470"/>
      <c r="S238" s="471"/>
      <c r="T238" s="471"/>
      <c r="U238" s="472"/>
      <c r="V238" s="470"/>
      <c r="W238" s="475"/>
      <c r="X238" s="475"/>
      <c r="Y238" s="476"/>
      <c r="Z238" s="470"/>
      <c r="AA238" s="475"/>
      <c r="AB238" s="475"/>
      <c r="AC238" s="476"/>
      <c r="AD238" s="131">
        <f t="shared" si="119"/>
        <v>0</v>
      </c>
      <c r="AE238" s="477">
        <f t="shared" si="118"/>
        <v>2964194.4444444254</v>
      </c>
      <c r="AF238" s="478"/>
      <c r="AG238" s="478"/>
      <c r="AH238" s="479"/>
      <c r="AI238" s="474">
        <f t="shared" si="111"/>
        <v>9619047.6190474257</v>
      </c>
      <c r="AJ238" s="480"/>
      <c r="AK238" s="480"/>
      <c r="AL238" s="480"/>
      <c r="AM238" s="481"/>
      <c r="AN238" s="482">
        <f t="shared" si="97"/>
        <v>1.1000000000000001</v>
      </c>
      <c r="AO238" s="483"/>
      <c r="AP238" s="484"/>
      <c r="AQ238" s="26"/>
      <c r="AR238" s="26"/>
      <c r="AS238" s="26"/>
      <c r="AT238" s="469"/>
      <c r="AU238" s="469"/>
      <c r="AV238" s="469"/>
      <c r="AW238" s="469"/>
      <c r="AX238" s="27"/>
      <c r="AY238" s="27">
        <f t="shared" si="98"/>
        <v>0</v>
      </c>
      <c r="AZ238" s="27">
        <f t="shared" si="112"/>
        <v>0</v>
      </c>
      <c r="BA238" s="27">
        <f t="shared" si="113"/>
        <v>0</v>
      </c>
      <c r="BB238" s="27">
        <f t="shared" si="99"/>
        <v>0</v>
      </c>
      <c r="BC238" s="27">
        <f t="shared" si="100"/>
        <v>0</v>
      </c>
      <c r="BD238" s="27">
        <f t="shared" si="101"/>
        <v>47619.047619047618</v>
      </c>
      <c r="BE238" s="27">
        <f t="shared" si="102"/>
        <v>8861.1111111109349</v>
      </c>
      <c r="BF238" s="27">
        <f t="shared" si="103"/>
        <v>0</v>
      </c>
      <c r="BG238" s="27"/>
      <c r="BH238" s="27"/>
      <c r="BI238" s="65">
        <f>BI237</f>
        <v>1.1000000000000001</v>
      </c>
      <c r="BJ238" s="66">
        <f>BJ237</f>
        <v>0.75</v>
      </c>
      <c r="BK238" s="59">
        <f>BK237</f>
        <v>1.1000000000000001</v>
      </c>
      <c r="BL238" s="66">
        <f>BL237</f>
        <v>1.27</v>
      </c>
      <c r="BM238" s="67">
        <f>BM237</f>
        <v>1.27</v>
      </c>
      <c r="BN238" s="61"/>
      <c r="BO238" s="61" t="str">
        <f t="shared" si="114"/>
        <v xml:space="preserve"> </v>
      </c>
      <c r="BP238" s="62" t="str">
        <f t="shared" si="105"/>
        <v xml:space="preserve"> </v>
      </c>
      <c r="BQ238" s="62" t="e">
        <f t="shared" si="106"/>
        <v>#VALUE!</v>
      </c>
      <c r="BR238" s="63">
        <f t="shared" si="107"/>
        <v>1.1000000000000001</v>
      </c>
      <c r="BS238" s="64">
        <f t="shared" si="115"/>
        <v>1.1000000000000001</v>
      </c>
      <c r="BT238" s="60">
        <f t="shared" si="108"/>
        <v>56480.158730158553</v>
      </c>
      <c r="BU238" s="33"/>
    </row>
    <row r="239" spans="2:73" s="22" customFormat="1" ht="13.5" x14ac:dyDescent="0.15">
      <c r="B239" s="541"/>
      <c r="C239" s="497">
        <v>219</v>
      </c>
      <c r="D239" s="498"/>
      <c r="E239" s="499">
        <f t="shared" si="116"/>
        <v>56436.507936507754</v>
      </c>
      <c r="F239" s="471"/>
      <c r="G239" s="471"/>
      <c r="H239" s="472"/>
      <c r="I239" s="470">
        <f t="shared" si="109"/>
        <v>47619.047619047618</v>
      </c>
      <c r="J239" s="471"/>
      <c r="K239" s="471"/>
      <c r="L239" s="472"/>
      <c r="M239" s="474">
        <f t="shared" si="117"/>
        <v>8817.4603174601398</v>
      </c>
      <c r="N239" s="480"/>
      <c r="O239" s="480"/>
      <c r="P239" s="696"/>
      <c r="Q239" s="47">
        <f t="shared" si="110"/>
        <v>9571428.5714283772</v>
      </c>
      <c r="R239" s="470"/>
      <c r="S239" s="471"/>
      <c r="T239" s="471"/>
      <c r="U239" s="472"/>
      <c r="V239" s="470"/>
      <c r="W239" s="475"/>
      <c r="X239" s="475"/>
      <c r="Y239" s="476"/>
      <c r="Z239" s="470"/>
      <c r="AA239" s="475"/>
      <c r="AB239" s="475"/>
      <c r="AC239" s="476"/>
      <c r="AD239" s="131">
        <f t="shared" si="119"/>
        <v>0</v>
      </c>
      <c r="AE239" s="477">
        <f t="shared" si="118"/>
        <v>2973011.9047618858</v>
      </c>
      <c r="AF239" s="478"/>
      <c r="AG239" s="478"/>
      <c r="AH239" s="479"/>
      <c r="AI239" s="474">
        <f t="shared" si="111"/>
        <v>9571428.5714283772</v>
      </c>
      <c r="AJ239" s="480"/>
      <c r="AK239" s="480"/>
      <c r="AL239" s="480"/>
      <c r="AM239" s="481"/>
      <c r="AN239" s="482">
        <f t="shared" si="97"/>
        <v>1.1000000000000001</v>
      </c>
      <c r="AO239" s="483"/>
      <c r="AP239" s="484"/>
      <c r="AQ239" s="26"/>
      <c r="AR239" s="26"/>
      <c r="AS239" s="26"/>
      <c r="AT239" s="469"/>
      <c r="AU239" s="469"/>
      <c r="AV239" s="469"/>
      <c r="AW239" s="469"/>
      <c r="AX239" s="27"/>
      <c r="AY239" s="27">
        <f t="shared" si="98"/>
        <v>0</v>
      </c>
      <c r="AZ239" s="27">
        <f t="shared" si="112"/>
        <v>0</v>
      </c>
      <c r="BA239" s="27">
        <f t="shared" si="113"/>
        <v>0</v>
      </c>
      <c r="BB239" s="27">
        <f t="shared" si="99"/>
        <v>0</v>
      </c>
      <c r="BC239" s="27">
        <f t="shared" si="100"/>
        <v>0</v>
      </c>
      <c r="BD239" s="27">
        <f t="shared" si="101"/>
        <v>47619.047619047618</v>
      </c>
      <c r="BE239" s="27">
        <f t="shared" si="102"/>
        <v>8817.4603174601398</v>
      </c>
      <c r="BF239" s="27">
        <f t="shared" si="103"/>
        <v>0</v>
      </c>
      <c r="BG239" s="27"/>
      <c r="BH239" s="27"/>
      <c r="BI239" s="65">
        <f>BI237</f>
        <v>1.1000000000000001</v>
      </c>
      <c r="BJ239" s="66">
        <f>BJ237</f>
        <v>0.75</v>
      </c>
      <c r="BK239" s="59">
        <f>BK237</f>
        <v>1.1000000000000001</v>
      </c>
      <c r="BL239" s="66">
        <f>BL237</f>
        <v>1.27</v>
      </c>
      <c r="BM239" s="67">
        <f>BM237</f>
        <v>1.27</v>
      </c>
      <c r="BN239" s="61"/>
      <c r="BO239" s="61" t="str">
        <f t="shared" si="114"/>
        <v xml:space="preserve"> </v>
      </c>
      <c r="BP239" s="62" t="str">
        <f t="shared" si="105"/>
        <v xml:space="preserve"> </v>
      </c>
      <c r="BQ239" s="62" t="e">
        <f t="shared" si="106"/>
        <v>#VALUE!</v>
      </c>
      <c r="BR239" s="63">
        <f t="shared" si="107"/>
        <v>1.1000000000000001</v>
      </c>
      <c r="BS239" s="64">
        <f t="shared" si="115"/>
        <v>1.1000000000000001</v>
      </c>
      <c r="BT239" s="60">
        <f t="shared" si="108"/>
        <v>56436.507936507754</v>
      </c>
      <c r="BU239" s="33"/>
    </row>
    <row r="240" spans="2:73" s="22" customFormat="1" ht="13.5" x14ac:dyDescent="0.15">
      <c r="B240" s="541"/>
      <c r="C240" s="497">
        <v>220</v>
      </c>
      <c r="D240" s="498"/>
      <c r="E240" s="499">
        <f t="shared" si="116"/>
        <v>56392.857142856963</v>
      </c>
      <c r="F240" s="471"/>
      <c r="G240" s="471"/>
      <c r="H240" s="472"/>
      <c r="I240" s="470">
        <f t="shared" si="109"/>
        <v>47619.047619047618</v>
      </c>
      <c r="J240" s="471"/>
      <c r="K240" s="471"/>
      <c r="L240" s="472"/>
      <c r="M240" s="474">
        <f t="shared" si="117"/>
        <v>8773.8095238093465</v>
      </c>
      <c r="N240" s="480"/>
      <c r="O240" s="480"/>
      <c r="P240" s="696"/>
      <c r="Q240" s="47">
        <f t="shared" si="110"/>
        <v>9523809.5238093287</v>
      </c>
      <c r="R240" s="470"/>
      <c r="S240" s="471"/>
      <c r="T240" s="471"/>
      <c r="U240" s="472"/>
      <c r="V240" s="470"/>
      <c r="W240" s="475"/>
      <c r="X240" s="475"/>
      <c r="Y240" s="476"/>
      <c r="Z240" s="470"/>
      <c r="AA240" s="475"/>
      <c r="AB240" s="475"/>
      <c r="AC240" s="476"/>
      <c r="AD240" s="131">
        <f t="shared" si="119"/>
        <v>0</v>
      </c>
      <c r="AE240" s="477">
        <f t="shared" si="118"/>
        <v>2981785.714285695</v>
      </c>
      <c r="AF240" s="478"/>
      <c r="AG240" s="478"/>
      <c r="AH240" s="479"/>
      <c r="AI240" s="474">
        <f t="shared" si="111"/>
        <v>9523809.5238093287</v>
      </c>
      <c r="AJ240" s="480"/>
      <c r="AK240" s="480"/>
      <c r="AL240" s="480"/>
      <c r="AM240" s="481"/>
      <c r="AN240" s="482">
        <f t="shared" si="97"/>
        <v>1.1000000000000001</v>
      </c>
      <c r="AO240" s="483"/>
      <c r="AP240" s="484"/>
      <c r="AQ240" s="26"/>
      <c r="AR240" s="26"/>
      <c r="AS240" s="26"/>
      <c r="AT240" s="469"/>
      <c r="AU240" s="469"/>
      <c r="AV240" s="469"/>
      <c r="AW240" s="469"/>
      <c r="AX240" s="27"/>
      <c r="AY240" s="27">
        <f t="shared" si="98"/>
        <v>0</v>
      </c>
      <c r="AZ240" s="27">
        <f t="shared" si="112"/>
        <v>0</v>
      </c>
      <c r="BA240" s="27">
        <f t="shared" si="113"/>
        <v>0</v>
      </c>
      <c r="BB240" s="27">
        <f t="shared" si="99"/>
        <v>0</v>
      </c>
      <c r="BC240" s="27">
        <f t="shared" si="100"/>
        <v>0</v>
      </c>
      <c r="BD240" s="27">
        <f t="shared" si="101"/>
        <v>47619.047619047618</v>
      </c>
      <c r="BE240" s="27">
        <f t="shared" si="102"/>
        <v>8773.8095238093465</v>
      </c>
      <c r="BF240" s="27">
        <f t="shared" si="103"/>
        <v>0</v>
      </c>
      <c r="BG240" s="27"/>
      <c r="BH240" s="27"/>
      <c r="BI240" s="65">
        <f>BI237</f>
        <v>1.1000000000000001</v>
      </c>
      <c r="BJ240" s="66">
        <f>BJ237</f>
        <v>0.75</v>
      </c>
      <c r="BK240" s="59">
        <f>BK237</f>
        <v>1.1000000000000001</v>
      </c>
      <c r="BL240" s="66">
        <f>BL237</f>
        <v>1.27</v>
      </c>
      <c r="BM240" s="67">
        <f>BM237</f>
        <v>1.27</v>
      </c>
      <c r="BN240" s="61"/>
      <c r="BO240" s="61" t="str">
        <f t="shared" si="114"/>
        <v xml:space="preserve"> </v>
      </c>
      <c r="BP240" s="62" t="str">
        <f t="shared" si="105"/>
        <v xml:space="preserve"> </v>
      </c>
      <c r="BQ240" s="62" t="e">
        <f t="shared" si="106"/>
        <v>#VALUE!</v>
      </c>
      <c r="BR240" s="63">
        <f t="shared" si="107"/>
        <v>1.1000000000000001</v>
      </c>
      <c r="BS240" s="64">
        <f t="shared" si="115"/>
        <v>1.1000000000000001</v>
      </c>
      <c r="BT240" s="60">
        <f t="shared" si="108"/>
        <v>56392.857142856963</v>
      </c>
      <c r="BU240" s="33"/>
    </row>
    <row r="241" spans="2:73" s="22" customFormat="1" ht="13.5" x14ac:dyDescent="0.15">
      <c r="B241" s="541"/>
      <c r="C241" s="497">
        <v>221</v>
      </c>
      <c r="D241" s="498"/>
      <c r="E241" s="499">
        <f t="shared" si="116"/>
        <v>56349.206349206172</v>
      </c>
      <c r="F241" s="471"/>
      <c r="G241" s="471"/>
      <c r="H241" s="472"/>
      <c r="I241" s="470">
        <f t="shared" si="109"/>
        <v>47619.047619047618</v>
      </c>
      <c r="J241" s="471"/>
      <c r="K241" s="471"/>
      <c r="L241" s="472"/>
      <c r="M241" s="474">
        <f t="shared" si="117"/>
        <v>8730.1587301585514</v>
      </c>
      <c r="N241" s="480"/>
      <c r="O241" s="480"/>
      <c r="P241" s="696"/>
      <c r="Q241" s="47">
        <f t="shared" si="110"/>
        <v>9476190.4761902802</v>
      </c>
      <c r="R241" s="470"/>
      <c r="S241" s="471"/>
      <c r="T241" s="471"/>
      <c r="U241" s="472"/>
      <c r="V241" s="470"/>
      <c r="W241" s="475"/>
      <c r="X241" s="475"/>
      <c r="Y241" s="476"/>
      <c r="Z241" s="470"/>
      <c r="AA241" s="475"/>
      <c r="AB241" s="475"/>
      <c r="AC241" s="476"/>
      <c r="AD241" s="131">
        <f t="shared" si="119"/>
        <v>0</v>
      </c>
      <c r="AE241" s="477">
        <f t="shared" si="118"/>
        <v>2990515.8730158536</v>
      </c>
      <c r="AF241" s="478"/>
      <c r="AG241" s="478"/>
      <c r="AH241" s="479"/>
      <c r="AI241" s="474">
        <f t="shared" si="111"/>
        <v>9476190.4761902802</v>
      </c>
      <c r="AJ241" s="480"/>
      <c r="AK241" s="480"/>
      <c r="AL241" s="480"/>
      <c r="AM241" s="481"/>
      <c r="AN241" s="482">
        <f t="shared" si="97"/>
        <v>1.1000000000000001</v>
      </c>
      <c r="AO241" s="483"/>
      <c r="AP241" s="484"/>
      <c r="AQ241" s="26"/>
      <c r="AR241" s="26"/>
      <c r="AS241" s="26"/>
      <c r="AT241" s="469"/>
      <c r="AU241" s="469"/>
      <c r="AV241" s="469"/>
      <c r="AW241" s="469"/>
      <c r="AX241" s="27"/>
      <c r="AY241" s="27">
        <f t="shared" si="98"/>
        <v>0</v>
      </c>
      <c r="AZ241" s="27">
        <f t="shared" si="112"/>
        <v>0</v>
      </c>
      <c r="BA241" s="27">
        <f t="shared" si="113"/>
        <v>0</v>
      </c>
      <c r="BB241" s="27">
        <f t="shared" si="99"/>
        <v>0</v>
      </c>
      <c r="BC241" s="27">
        <f t="shared" si="100"/>
        <v>0</v>
      </c>
      <c r="BD241" s="27">
        <f t="shared" si="101"/>
        <v>47619.047619047618</v>
      </c>
      <c r="BE241" s="27">
        <f t="shared" si="102"/>
        <v>8730.1587301585514</v>
      </c>
      <c r="BF241" s="27">
        <f t="shared" si="103"/>
        <v>0</v>
      </c>
      <c r="BG241" s="27"/>
      <c r="BH241" s="27"/>
      <c r="BI241" s="65">
        <f>BI237</f>
        <v>1.1000000000000001</v>
      </c>
      <c r="BJ241" s="66">
        <f>BJ237</f>
        <v>0.75</v>
      </c>
      <c r="BK241" s="59">
        <f>BK237</f>
        <v>1.1000000000000001</v>
      </c>
      <c r="BL241" s="66">
        <f>BL237</f>
        <v>1.27</v>
      </c>
      <c r="BM241" s="67">
        <f>BM237</f>
        <v>1.27</v>
      </c>
      <c r="BN241" s="61"/>
      <c r="BO241" s="61" t="str">
        <f t="shared" si="114"/>
        <v xml:space="preserve"> </v>
      </c>
      <c r="BP241" s="62" t="str">
        <f t="shared" si="105"/>
        <v xml:space="preserve"> </v>
      </c>
      <c r="BQ241" s="62" t="e">
        <f t="shared" si="106"/>
        <v>#VALUE!</v>
      </c>
      <c r="BR241" s="63">
        <f t="shared" si="107"/>
        <v>1.1000000000000001</v>
      </c>
      <c r="BS241" s="64">
        <f t="shared" si="115"/>
        <v>1.1000000000000001</v>
      </c>
      <c r="BT241" s="60">
        <f t="shared" si="108"/>
        <v>56349.206349206172</v>
      </c>
      <c r="BU241" s="33"/>
    </row>
    <row r="242" spans="2:73" s="22" customFormat="1" ht="13.5" x14ac:dyDescent="0.15">
      <c r="B242" s="541"/>
      <c r="C242" s="497">
        <v>222</v>
      </c>
      <c r="D242" s="498"/>
      <c r="E242" s="499">
        <f t="shared" si="116"/>
        <v>56305.555555555373</v>
      </c>
      <c r="F242" s="471"/>
      <c r="G242" s="471"/>
      <c r="H242" s="472"/>
      <c r="I242" s="470">
        <f t="shared" si="109"/>
        <v>47619.047619047618</v>
      </c>
      <c r="J242" s="471"/>
      <c r="K242" s="471"/>
      <c r="L242" s="472"/>
      <c r="M242" s="474">
        <f t="shared" si="117"/>
        <v>8686.5079365077563</v>
      </c>
      <c r="N242" s="480"/>
      <c r="O242" s="480"/>
      <c r="P242" s="696"/>
      <c r="Q242" s="47">
        <f t="shared" si="110"/>
        <v>9428571.4285712317</v>
      </c>
      <c r="R242" s="470">
        <f>V242+Z242</f>
        <v>0</v>
      </c>
      <c r="S242" s="471"/>
      <c r="T242" s="471"/>
      <c r="U242" s="472"/>
      <c r="V242" s="470">
        <f>IF(37&gt;$I$5*2,0,$I$6/$I$5/2)</f>
        <v>0</v>
      </c>
      <c r="W242" s="475"/>
      <c r="X242" s="475"/>
      <c r="Y242" s="476"/>
      <c r="Z242" s="470">
        <f>IF(AD236&gt;0,AD236*AN242/100/2,0)</f>
        <v>0</v>
      </c>
      <c r="AA242" s="475"/>
      <c r="AB242" s="475"/>
      <c r="AC242" s="476"/>
      <c r="AD242" s="131">
        <f t="shared" si="119"/>
        <v>0</v>
      </c>
      <c r="AE242" s="477">
        <f t="shared" si="118"/>
        <v>2999202.3809523615</v>
      </c>
      <c r="AF242" s="478"/>
      <c r="AG242" s="478"/>
      <c r="AH242" s="479"/>
      <c r="AI242" s="474">
        <f t="shared" si="111"/>
        <v>9428571.4285712317</v>
      </c>
      <c r="AJ242" s="480"/>
      <c r="AK242" s="480"/>
      <c r="AL242" s="480"/>
      <c r="AM242" s="481"/>
      <c r="AN242" s="482">
        <f t="shared" si="97"/>
        <v>1.1000000000000001</v>
      </c>
      <c r="AO242" s="483"/>
      <c r="AP242" s="484"/>
      <c r="AQ242" s="26"/>
      <c r="AR242" s="26"/>
      <c r="AS242" s="26"/>
      <c r="AT242" s="469"/>
      <c r="AU242" s="469"/>
      <c r="AV242" s="469"/>
      <c r="AW242" s="469"/>
      <c r="AX242" s="27"/>
      <c r="AY242" s="27">
        <f t="shared" si="98"/>
        <v>0</v>
      </c>
      <c r="AZ242" s="27">
        <f t="shared" si="112"/>
        <v>0</v>
      </c>
      <c r="BA242" s="27">
        <f t="shared" si="113"/>
        <v>0</v>
      </c>
      <c r="BB242" s="27">
        <f t="shared" si="99"/>
        <v>0</v>
      </c>
      <c r="BC242" s="27">
        <f t="shared" si="100"/>
        <v>0</v>
      </c>
      <c r="BD242" s="27">
        <f t="shared" si="101"/>
        <v>47619.047619047618</v>
      </c>
      <c r="BE242" s="27">
        <f t="shared" si="102"/>
        <v>8686.5079365077563</v>
      </c>
      <c r="BF242" s="27">
        <f t="shared" si="103"/>
        <v>0</v>
      </c>
      <c r="BG242" s="27"/>
      <c r="BH242" s="27"/>
      <c r="BI242" s="65">
        <f>BI237</f>
        <v>1.1000000000000001</v>
      </c>
      <c r="BJ242" s="66">
        <f>BJ237</f>
        <v>0.75</v>
      </c>
      <c r="BK242" s="59">
        <f>BK237</f>
        <v>1.1000000000000001</v>
      </c>
      <c r="BL242" s="66">
        <f>BL237</f>
        <v>1.27</v>
      </c>
      <c r="BM242" s="67">
        <f>BM237</f>
        <v>1.27</v>
      </c>
      <c r="BN242" s="61"/>
      <c r="BO242" s="61" t="str">
        <f t="shared" si="114"/>
        <v xml:space="preserve"> </v>
      </c>
      <c r="BP242" s="62" t="str">
        <f t="shared" si="105"/>
        <v xml:space="preserve"> </v>
      </c>
      <c r="BQ242" s="62" t="e">
        <f t="shared" si="106"/>
        <v>#VALUE!</v>
      </c>
      <c r="BR242" s="63">
        <f t="shared" si="107"/>
        <v>1.1000000000000001</v>
      </c>
      <c r="BS242" s="64">
        <f t="shared" si="115"/>
        <v>1.1000000000000001</v>
      </c>
      <c r="BT242" s="60">
        <f t="shared" si="108"/>
        <v>56305.555555555373</v>
      </c>
      <c r="BU242" s="33"/>
    </row>
    <row r="243" spans="2:73" s="22" customFormat="1" ht="13.5" x14ac:dyDescent="0.15">
      <c r="B243" s="541"/>
      <c r="C243" s="497">
        <v>223</v>
      </c>
      <c r="D243" s="498"/>
      <c r="E243" s="499">
        <f t="shared" si="116"/>
        <v>56261.904761904581</v>
      </c>
      <c r="F243" s="471"/>
      <c r="G243" s="471"/>
      <c r="H243" s="472"/>
      <c r="I243" s="470">
        <f t="shared" si="109"/>
        <v>47619.047619047618</v>
      </c>
      <c r="J243" s="471"/>
      <c r="K243" s="471"/>
      <c r="L243" s="472"/>
      <c r="M243" s="474">
        <f t="shared" si="117"/>
        <v>8642.8571428569612</v>
      </c>
      <c r="N243" s="480"/>
      <c r="O243" s="480"/>
      <c r="P243" s="696"/>
      <c r="Q243" s="47">
        <f t="shared" si="110"/>
        <v>9380952.3809521832</v>
      </c>
      <c r="R243" s="470"/>
      <c r="S243" s="471"/>
      <c r="T243" s="471"/>
      <c r="U243" s="472"/>
      <c r="V243" s="470"/>
      <c r="W243" s="475"/>
      <c r="X243" s="475"/>
      <c r="Y243" s="476"/>
      <c r="Z243" s="470"/>
      <c r="AA243" s="475"/>
      <c r="AB243" s="475"/>
      <c r="AC243" s="476"/>
      <c r="AD243" s="131">
        <f t="shared" si="119"/>
        <v>0</v>
      </c>
      <c r="AE243" s="477">
        <f t="shared" si="118"/>
        <v>3007845.2380952183</v>
      </c>
      <c r="AF243" s="478"/>
      <c r="AG243" s="478"/>
      <c r="AH243" s="479"/>
      <c r="AI243" s="474">
        <f t="shared" si="111"/>
        <v>9380952.3809521832</v>
      </c>
      <c r="AJ243" s="480"/>
      <c r="AK243" s="480"/>
      <c r="AL243" s="480"/>
      <c r="AM243" s="481"/>
      <c r="AN243" s="482">
        <f t="shared" si="97"/>
        <v>1.1000000000000001</v>
      </c>
      <c r="AO243" s="483"/>
      <c r="AP243" s="484"/>
      <c r="AQ243" s="26"/>
      <c r="AR243" s="26"/>
      <c r="AS243" s="26"/>
      <c r="AT243" s="469"/>
      <c r="AU243" s="469"/>
      <c r="AV243" s="469"/>
      <c r="AW243" s="469"/>
      <c r="AX243" s="27"/>
      <c r="AY243" s="27">
        <f t="shared" si="98"/>
        <v>0</v>
      </c>
      <c r="AZ243" s="27">
        <f t="shared" si="112"/>
        <v>0</v>
      </c>
      <c r="BA243" s="27">
        <f t="shared" si="113"/>
        <v>0</v>
      </c>
      <c r="BB243" s="27">
        <f t="shared" si="99"/>
        <v>0</v>
      </c>
      <c r="BC243" s="27">
        <f t="shared" si="100"/>
        <v>0</v>
      </c>
      <c r="BD243" s="27">
        <f t="shared" si="101"/>
        <v>47619.047619047618</v>
      </c>
      <c r="BE243" s="27">
        <f t="shared" si="102"/>
        <v>8642.8571428569612</v>
      </c>
      <c r="BF243" s="27">
        <f t="shared" si="103"/>
        <v>0</v>
      </c>
      <c r="BG243" s="27"/>
      <c r="BH243" s="27"/>
      <c r="BI243" s="72">
        <f t="shared" ref="BI243:BL243" si="124">BI237</f>
        <v>1.1000000000000001</v>
      </c>
      <c r="BJ243" s="72">
        <f t="shared" si="124"/>
        <v>0.75</v>
      </c>
      <c r="BK243" s="72">
        <f t="shared" si="124"/>
        <v>1.1000000000000001</v>
      </c>
      <c r="BL243" s="72">
        <f t="shared" si="124"/>
        <v>1.27</v>
      </c>
      <c r="BM243" s="73">
        <f>BM237</f>
        <v>1.27</v>
      </c>
      <c r="BN243" s="61"/>
      <c r="BO243" s="61" t="str">
        <f t="shared" si="114"/>
        <v xml:space="preserve"> </v>
      </c>
      <c r="BP243" s="62" t="str">
        <f t="shared" si="105"/>
        <v xml:space="preserve"> </v>
      </c>
      <c r="BQ243" s="62" t="e">
        <f t="shared" si="106"/>
        <v>#VALUE!</v>
      </c>
      <c r="BR243" s="63">
        <f t="shared" si="107"/>
        <v>1.1000000000000001</v>
      </c>
      <c r="BS243" s="64">
        <f t="shared" si="115"/>
        <v>1.1000000000000001</v>
      </c>
      <c r="BT243" s="60">
        <f t="shared" si="108"/>
        <v>56261.904761904581</v>
      </c>
      <c r="BU243" s="33"/>
    </row>
    <row r="244" spans="2:73" s="22" customFormat="1" ht="13.5" x14ac:dyDescent="0.15">
      <c r="B244" s="541"/>
      <c r="C244" s="497">
        <v>224</v>
      </c>
      <c r="D244" s="498"/>
      <c r="E244" s="499">
        <f t="shared" si="116"/>
        <v>56218.25396825379</v>
      </c>
      <c r="F244" s="471"/>
      <c r="G244" s="471"/>
      <c r="H244" s="472"/>
      <c r="I244" s="470">
        <f t="shared" si="109"/>
        <v>47619.047619047618</v>
      </c>
      <c r="J244" s="471"/>
      <c r="K244" s="471"/>
      <c r="L244" s="472"/>
      <c r="M244" s="474">
        <f t="shared" si="117"/>
        <v>8599.2063492061679</v>
      </c>
      <c r="N244" s="480"/>
      <c r="O244" s="480"/>
      <c r="P244" s="696"/>
      <c r="Q244" s="47">
        <f t="shared" si="110"/>
        <v>9333333.3333331347</v>
      </c>
      <c r="R244" s="470"/>
      <c r="S244" s="471"/>
      <c r="T244" s="471"/>
      <c r="U244" s="472"/>
      <c r="V244" s="470"/>
      <c r="W244" s="475"/>
      <c r="X244" s="475"/>
      <c r="Y244" s="476"/>
      <c r="Z244" s="470"/>
      <c r="AA244" s="475"/>
      <c r="AB244" s="475"/>
      <c r="AC244" s="476"/>
      <c r="AD244" s="131">
        <f t="shared" si="119"/>
        <v>0</v>
      </c>
      <c r="AE244" s="477">
        <f t="shared" si="118"/>
        <v>3016444.4444444245</v>
      </c>
      <c r="AF244" s="478"/>
      <c r="AG244" s="478"/>
      <c r="AH244" s="479"/>
      <c r="AI244" s="474">
        <f t="shared" si="111"/>
        <v>9333333.3333331347</v>
      </c>
      <c r="AJ244" s="480"/>
      <c r="AK244" s="480"/>
      <c r="AL244" s="480"/>
      <c r="AM244" s="481"/>
      <c r="AN244" s="482">
        <f t="shared" si="97"/>
        <v>1.1000000000000001</v>
      </c>
      <c r="AO244" s="483"/>
      <c r="AP244" s="484"/>
      <c r="AQ244" s="26"/>
      <c r="AR244" s="26"/>
      <c r="AS244" s="26"/>
      <c r="AT244" s="469"/>
      <c r="AU244" s="469"/>
      <c r="AV244" s="469"/>
      <c r="AW244" s="469"/>
      <c r="AX244" s="27"/>
      <c r="AY244" s="27">
        <f t="shared" si="98"/>
        <v>0</v>
      </c>
      <c r="AZ244" s="27">
        <f t="shared" si="112"/>
        <v>0</v>
      </c>
      <c r="BA244" s="27">
        <f t="shared" si="113"/>
        <v>0</v>
      </c>
      <c r="BB244" s="27">
        <f t="shared" si="99"/>
        <v>0</v>
      </c>
      <c r="BC244" s="27">
        <f t="shared" si="100"/>
        <v>0</v>
      </c>
      <c r="BD244" s="27">
        <f t="shared" si="101"/>
        <v>47619.047619047618</v>
      </c>
      <c r="BE244" s="27">
        <f t="shared" si="102"/>
        <v>8599.2063492061679</v>
      </c>
      <c r="BF244" s="27">
        <f t="shared" si="103"/>
        <v>0</v>
      </c>
      <c r="BG244" s="27"/>
      <c r="BH244" s="27"/>
      <c r="BI244" s="65">
        <f>BI243</f>
        <v>1.1000000000000001</v>
      </c>
      <c r="BJ244" s="66">
        <f>BJ243</f>
        <v>0.75</v>
      </c>
      <c r="BK244" s="59">
        <f>BK243</f>
        <v>1.1000000000000001</v>
      </c>
      <c r="BL244" s="66">
        <f>BL243</f>
        <v>1.27</v>
      </c>
      <c r="BM244" s="67">
        <f>BM243</f>
        <v>1.27</v>
      </c>
      <c r="BN244" s="61"/>
      <c r="BO244" s="61" t="str">
        <f t="shared" si="114"/>
        <v xml:space="preserve"> </v>
      </c>
      <c r="BP244" s="62" t="str">
        <f t="shared" si="105"/>
        <v xml:space="preserve"> </v>
      </c>
      <c r="BQ244" s="62" t="e">
        <f t="shared" si="106"/>
        <v>#VALUE!</v>
      </c>
      <c r="BR244" s="63">
        <f t="shared" si="107"/>
        <v>1.1000000000000001</v>
      </c>
      <c r="BS244" s="64">
        <f t="shared" si="115"/>
        <v>1.1000000000000001</v>
      </c>
      <c r="BT244" s="60">
        <f t="shared" si="108"/>
        <v>56218.25396825379</v>
      </c>
      <c r="BU244" s="33"/>
    </row>
    <row r="245" spans="2:73" s="22" customFormat="1" ht="13.5" x14ac:dyDescent="0.15">
      <c r="B245" s="541"/>
      <c r="C245" s="497">
        <v>225</v>
      </c>
      <c r="D245" s="498"/>
      <c r="E245" s="499">
        <f t="shared" si="116"/>
        <v>56174.603174602991</v>
      </c>
      <c r="F245" s="471"/>
      <c r="G245" s="471"/>
      <c r="H245" s="472"/>
      <c r="I245" s="470">
        <f t="shared" si="109"/>
        <v>47619.047619047618</v>
      </c>
      <c r="J245" s="471"/>
      <c r="K245" s="471"/>
      <c r="L245" s="472"/>
      <c r="M245" s="474">
        <f t="shared" si="117"/>
        <v>8555.5555555553728</v>
      </c>
      <c r="N245" s="480"/>
      <c r="O245" s="480"/>
      <c r="P245" s="696"/>
      <c r="Q245" s="47">
        <f t="shared" si="110"/>
        <v>9285714.2857140861</v>
      </c>
      <c r="R245" s="470"/>
      <c r="S245" s="471"/>
      <c r="T245" s="471"/>
      <c r="U245" s="472"/>
      <c r="V245" s="470"/>
      <c r="W245" s="475"/>
      <c r="X245" s="475"/>
      <c r="Y245" s="476"/>
      <c r="Z245" s="470"/>
      <c r="AA245" s="475"/>
      <c r="AB245" s="475"/>
      <c r="AC245" s="476"/>
      <c r="AD245" s="131">
        <f t="shared" si="119"/>
        <v>0</v>
      </c>
      <c r="AE245" s="477">
        <f t="shared" si="118"/>
        <v>3024999.99999998</v>
      </c>
      <c r="AF245" s="478"/>
      <c r="AG245" s="478"/>
      <c r="AH245" s="479"/>
      <c r="AI245" s="474">
        <f t="shared" si="111"/>
        <v>9285714.2857140861</v>
      </c>
      <c r="AJ245" s="480"/>
      <c r="AK245" s="480"/>
      <c r="AL245" s="480"/>
      <c r="AM245" s="481"/>
      <c r="AN245" s="482">
        <f t="shared" si="97"/>
        <v>1.1000000000000001</v>
      </c>
      <c r="AO245" s="483"/>
      <c r="AP245" s="484"/>
      <c r="AQ245" s="26"/>
      <c r="AR245" s="26"/>
      <c r="AS245" s="26"/>
      <c r="AT245" s="469"/>
      <c r="AU245" s="469"/>
      <c r="AV245" s="469"/>
      <c r="AW245" s="469"/>
      <c r="AX245" s="27"/>
      <c r="AY245" s="27">
        <f t="shared" si="98"/>
        <v>0</v>
      </c>
      <c r="AZ245" s="27">
        <f t="shared" si="112"/>
        <v>0</v>
      </c>
      <c r="BA245" s="27">
        <f t="shared" si="113"/>
        <v>0</v>
      </c>
      <c r="BB245" s="27">
        <f t="shared" si="99"/>
        <v>0</v>
      </c>
      <c r="BC245" s="27">
        <f t="shared" si="100"/>
        <v>0</v>
      </c>
      <c r="BD245" s="27">
        <f t="shared" si="101"/>
        <v>47619.047619047618</v>
      </c>
      <c r="BE245" s="27">
        <f t="shared" si="102"/>
        <v>8555.5555555553728</v>
      </c>
      <c r="BF245" s="27">
        <f t="shared" si="103"/>
        <v>0</v>
      </c>
      <c r="BG245" s="27"/>
      <c r="BH245" s="27"/>
      <c r="BI245" s="65">
        <f>BI243</f>
        <v>1.1000000000000001</v>
      </c>
      <c r="BJ245" s="66">
        <f>BJ243</f>
        <v>0.75</v>
      </c>
      <c r="BK245" s="59">
        <f>BK243</f>
        <v>1.1000000000000001</v>
      </c>
      <c r="BL245" s="66">
        <f>BL243</f>
        <v>1.27</v>
      </c>
      <c r="BM245" s="67">
        <f>BM243</f>
        <v>1.27</v>
      </c>
      <c r="BN245" s="61"/>
      <c r="BO245" s="61" t="str">
        <f t="shared" si="114"/>
        <v xml:space="preserve"> </v>
      </c>
      <c r="BP245" s="62" t="str">
        <f t="shared" si="105"/>
        <v xml:space="preserve"> </v>
      </c>
      <c r="BQ245" s="62" t="e">
        <f t="shared" si="106"/>
        <v>#VALUE!</v>
      </c>
      <c r="BR245" s="63">
        <f t="shared" si="107"/>
        <v>1.1000000000000001</v>
      </c>
      <c r="BS245" s="64">
        <f t="shared" si="115"/>
        <v>1.1000000000000001</v>
      </c>
      <c r="BT245" s="60">
        <f t="shared" si="108"/>
        <v>56174.603174602991</v>
      </c>
      <c r="BU245" s="33"/>
    </row>
    <row r="246" spans="2:73" s="22" customFormat="1" ht="13.5" x14ac:dyDescent="0.15">
      <c r="B246" s="541"/>
      <c r="C246" s="497">
        <v>226</v>
      </c>
      <c r="D246" s="498"/>
      <c r="E246" s="499">
        <f t="shared" si="116"/>
        <v>56130.9523809522</v>
      </c>
      <c r="F246" s="471"/>
      <c r="G246" s="471"/>
      <c r="H246" s="472"/>
      <c r="I246" s="470">
        <f t="shared" si="109"/>
        <v>47619.047619047618</v>
      </c>
      <c r="J246" s="471"/>
      <c r="K246" s="471"/>
      <c r="L246" s="472"/>
      <c r="M246" s="474">
        <f t="shared" si="117"/>
        <v>8511.9047619045796</v>
      </c>
      <c r="N246" s="480"/>
      <c r="O246" s="480"/>
      <c r="P246" s="696"/>
      <c r="Q246" s="47">
        <f t="shared" si="110"/>
        <v>9238095.2380950376</v>
      </c>
      <c r="R246" s="470"/>
      <c r="S246" s="471"/>
      <c r="T246" s="471"/>
      <c r="U246" s="472"/>
      <c r="V246" s="470"/>
      <c r="W246" s="475"/>
      <c r="X246" s="475"/>
      <c r="Y246" s="476"/>
      <c r="Z246" s="470"/>
      <c r="AA246" s="475"/>
      <c r="AB246" s="475"/>
      <c r="AC246" s="476"/>
      <c r="AD246" s="131">
        <f t="shared" si="119"/>
        <v>0</v>
      </c>
      <c r="AE246" s="477">
        <f t="shared" si="118"/>
        <v>3033511.9047618844</v>
      </c>
      <c r="AF246" s="478"/>
      <c r="AG246" s="478"/>
      <c r="AH246" s="479"/>
      <c r="AI246" s="474">
        <f t="shared" si="111"/>
        <v>9238095.2380950376</v>
      </c>
      <c r="AJ246" s="480"/>
      <c r="AK246" s="480"/>
      <c r="AL246" s="480"/>
      <c r="AM246" s="481"/>
      <c r="AN246" s="482">
        <f t="shared" si="97"/>
        <v>1.1000000000000001</v>
      </c>
      <c r="AO246" s="483"/>
      <c r="AP246" s="484"/>
      <c r="AQ246" s="26"/>
      <c r="AR246" s="26"/>
      <c r="AS246" s="26"/>
      <c r="AT246" s="469"/>
      <c r="AU246" s="469"/>
      <c r="AV246" s="469"/>
      <c r="AW246" s="469"/>
      <c r="AX246" s="27"/>
      <c r="AY246" s="27">
        <f t="shared" si="98"/>
        <v>0</v>
      </c>
      <c r="AZ246" s="27">
        <f t="shared" si="112"/>
        <v>0</v>
      </c>
      <c r="BA246" s="27">
        <f t="shared" si="113"/>
        <v>0</v>
      </c>
      <c r="BB246" s="27">
        <f t="shared" si="99"/>
        <v>0</v>
      </c>
      <c r="BC246" s="27">
        <f t="shared" si="100"/>
        <v>0</v>
      </c>
      <c r="BD246" s="27">
        <f t="shared" si="101"/>
        <v>47619.047619047618</v>
      </c>
      <c r="BE246" s="27">
        <f t="shared" si="102"/>
        <v>8511.9047619045796</v>
      </c>
      <c r="BF246" s="27">
        <f t="shared" si="103"/>
        <v>0</v>
      </c>
      <c r="BG246" s="27"/>
      <c r="BH246" s="27"/>
      <c r="BI246" s="65">
        <f>BI243</f>
        <v>1.1000000000000001</v>
      </c>
      <c r="BJ246" s="66">
        <f>BJ243</f>
        <v>0.75</v>
      </c>
      <c r="BK246" s="59">
        <f>BK243</f>
        <v>1.1000000000000001</v>
      </c>
      <c r="BL246" s="66">
        <f>BL243</f>
        <v>1.27</v>
      </c>
      <c r="BM246" s="67">
        <f>BM243</f>
        <v>1.27</v>
      </c>
      <c r="BN246" s="61"/>
      <c r="BO246" s="61" t="str">
        <f t="shared" si="114"/>
        <v xml:space="preserve"> </v>
      </c>
      <c r="BP246" s="62" t="str">
        <f t="shared" si="105"/>
        <v xml:space="preserve"> </v>
      </c>
      <c r="BQ246" s="62" t="e">
        <f t="shared" si="106"/>
        <v>#VALUE!</v>
      </c>
      <c r="BR246" s="63">
        <f t="shared" si="107"/>
        <v>1.1000000000000001</v>
      </c>
      <c r="BS246" s="64">
        <f t="shared" si="115"/>
        <v>1.1000000000000001</v>
      </c>
      <c r="BT246" s="60">
        <f t="shared" si="108"/>
        <v>56130.9523809522</v>
      </c>
      <c r="BU246" s="33"/>
    </row>
    <row r="247" spans="2:73" s="22" customFormat="1" ht="13.5" x14ac:dyDescent="0.15">
      <c r="B247" s="541"/>
      <c r="C247" s="497">
        <v>227</v>
      </c>
      <c r="D247" s="498"/>
      <c r="E247" s="499">
        <f t="shared" si="116"/>
        <v>56087.301587301401</v>
      </c>
      <c r="F247" s="471"/>
      <c r="G247" s="471"/>
      <c r="H247" s="472"/>
      <c r="I247" s="470">
        <f t="shared" si="109"/>
        <v>47619.047619047618</v>
      </c>
      <c r="J247" s="471"/>
      <c r="K247" s="471"/>
      <c r="L247" s="472"/>
      <c r="M247" s="474">
        <f t="shared" si="117"/>
        <v>8468.2539682537845</v>
      </c>
      <c r="N247" s="480"/>
      <c r="O247" s="480"/>
      <c r="P247" s="696"/>
      <c r="Q247" s="47">
        <f t="shared" si="110"/>
        <v>9190476.1904759891</v>
      </c>
      <c r="R247" s="470"/>
      <c r="S247" s="471"/>
      <c r="T247" s="471"/>
      <c r="U247" s="472"/>
      <c r="V247" s="470"/>
      <c r="W247" s="475"/>
      <c r="X247" s="475"/>
      <c r="Y247" s="476"/>
      <c r="Z247" s="470"/>
      <c r="AA247" s="475"/>
      <c r="AB247" s="475"/>
      <c r="AC247" s="476"/>
      <c r="AD247" s="131">
        <f t="shared" si="119"/>
        <v>0</v>
      </c>
      <c r="AE247" s="477">
        <f t="shared" si="118"/>
        <v>3041980.1587301381</v>
      </c>
      <c r="AF247" s="478"/>
      <c r="AG247" s="478"/>
      <c r="AH247" s="479"/>
      <c r="AI247" s="474">
        <f t="shared" si="111"/>
        <v>9190476.1904759891</v>
      </c>
      <c r="AJ247" s="480"/>
      <c r="AK247" s="480"/>
      <c r="AL247" s="480"/>
      <c r="AM247" s="481"/>
      <c r="AN247" s="482">
        <f t="shared" si="97"/>
        <v>1.1000000000000001</v>
      </c>
      <c r="AO247" s="483"/>
      <c r="AP247" s="484"/>
      <c r="AQ247" s="26"/>
      <c r="AR247" s="26"/>
      <c r="AS247" s="26"/>
      <c r="AT247" s="469"/>
      <c r="AU247" s="469"/>
      <c r="AV247" s="469"/>
      <c r="AW247" s="469"/>
      <c r="AX247" s="27"/>
      <c r="AY247" s="27">
        <f t="shared" si="98"/>
        <v>0</v>
      </c>
      <c r="AZ247" s="27">
        <f t="shared" si="112"/>
        <v>0</v>
      </c>
      <c r="BA247" s="27">
        <f t="shared" si="113"/>
        <v>0</v>
      </c>
      <c r="BB247" s="27">
        <f t="shared" si="99"/>
        <v>0</v>
      </c>
      <c r="BC247" s="27">
        <f t="shared" si="100"/>
        <v>0</v>
      </c>
      <c r="BD247" s="27">
        <f t="shared" si="101"/>
        <v>47619.047619047618</v>
      </c>
      <c r="BE247" s="27">
        <f t="shared" si="102"/>
        <v>8468.2539682537845</v>
      </c>
      <c r="BF247" s="27">
        <f t="shared" si="103"/>
        <v>0</v>
      </c>
      <c r="BG247" s="27"/>
      <c r="BH247" s="27"/>
      <c r="BI247" s="65">
        <f>BI243</f>
        <v>1.1000000000000001</v>
      </c>
      <c r="BJ247" s="66">
        <f>BJ243</f>
        <v>0.75</v>
      </c>
      <c r="BK247" s="59">
        <f>BK243</f>
        <v>1.1000000000000001</v>
      </c>
      <c r="BL247" s="66">
        <f>BL243</f>
        <v>1.27</v>
      </c>
      <c r="BM247" s="67">
        <f>BM243</f>
        <v>1.27</v>
      </c>
      <c r="BN247" s="61"/>
      <c r="BO247" s="61" t="str">
        <f t="shared" si="114"/>
        <v xml:space="preserve"> </v>
      </c>
      <c r="BP247" s="62" t="str">
        <f t="shared" si="105"/>
        <v xml:space="preserve"> </v>
      </c>
      <c r="BQ247" s="62" t="e">
        <f t="shared" si="106"/>
        <v>#VALUE!</v>
      </c>
      <c r="BR247" s="63">
        <f t="shared" si="107"/>
        <v>1.1000000000000001</v>
      </c>
      <c r="BS247" s="64">
        <f t="shared" si="115"/>
        <v>1.1000000000000001</v>
      </c>
      <c r="BT247" s="60">
        <f t="shared" si="108"/>
        <v>56087.301587301401</v>
      </c>
      <c r="BU247" s="33"/>
    </row>
    <row r="248" spans="2:73" s="22" customFormat="1" ht="13.5" x14ac:dyDescent="0.15">
      <c r="B248" s="593"/>
      <c r="C248" s="587">
        <v>228</v>
      </c>
      <c r="D248" s="588"/>
      <c r="E248" s="589">
        <f t="shared" si="116"/>
        <v>56043.65079365061</v>
      </c>
      <c r="F248" s="590"/>
      <c r="G248" s="590"/>
      <c r="H248" s="591"/>
      <c r="I248" s="578">
        <f t="shared" si="109"/>
        <v>47619.047619047618</v>
      </c>
      <c r="J248" s="590"/>
      <c r="K248" s="590"/>
      <c r="L248" s="591"/>
      <c r="M248" s="604">
        <f t="shared" si="117"/>
        <v>8424.6031746029894</v>
      </c>
      <c r="N248" s="610"/>
      <c r="O248" s="610"/>
      <c r="P248" s="618"/>
      <c r="Q248" s="47">
        <f t="shared" si="110"/>
        <v>9142857.1428569406</v>
      </c>
      <c r="R248" s="578">
        <f>V248+Z248</f>
        <v>0</v>
      </c>
      <c r="S248" s="590"/>
      <c r="T248" s="590"/>
      <c r="U248" s="591"/>
      <c r="V248" s="578">
        <f>IF(38&gt;$I$5*2,0,$I$6/$I$5/2)</f>
        <v>0</v>
      </c>
      <c r="W248" s="579"/>
      <c r="X248" s="579"/>
      <c r="Y248" s="580"/>
      <c r="Z248" s="578">
        <f>IF(AD242&gt;0,AD242*AN248/100/2,0)</f>
        <v>0</v>
      </c>
      <c r="AA248" s="579"/>
      <c r="AB248" s="579"/>
      <c r="AC248" s="580"/>
      <c r="AD248" s="139">
        <f t="shared" si="119"/>
        <v>0</v>
      </c>
      <c r="AE248" s="581">
        <f t="shared" si="118"/>
        <v>3050404.7619047412</v>
      </c>
      <c r="AF248" s="582"/>
      <c r="AG248" s="582"/>
      <c r="AH248" s="583"/>
      <c r="AI248" s="474">
        <f t="shared" si="111"/>
        <v>9142857.1428569406</v>
      </c>
      <c r="AJ248" s="480"/>
      <c r="AK248" s="480"/>
      <c r="AL248" s="480"/>
      <c r="AM248" s="481"/>
      <c r="AN248" s="584">
        <f t="shared" si="97"/>
        <v>1.1000000000000001</v>
      </c>
      <c r="AO248" s="585"/>
      <c r="AP248" s="586"/>
      <c r="AQ248" s="25"/>
      <c r="AR248" s="25"/>
      <c r="AS248" s="25"/>
      <c r="AT248" s="469"/>
      <c r="AU248" s="469"/>
      <c r="AV248" s="469"/>
      <c r="AW248" s="469"/>
      <c r="AX248" s="27"/>
      <c r="AY248" s="27">
        <f t="shared" si="98"/>
        <v>0</v>
      </c>
      <c r="AZ248" s="27">
        <f t="shared" si="112"/>
        <v>0</v>
      </c>
      <c r="BA248" s="27">
        <f t="shared" si="113"/>
        <v>0</v>
      </c>
      <c r="BB248" s="27">
        <f t="shared" si="99"/>
        <v>0</v>
      </c>
      <c r="BC248" s="27">
        <f t="shared" si="100"/>
        <v>0</v>
      </c>
      <c r="BD248" s="27">
        <f t="shared" si="101"/>
        <v>47619.047619047618</v>
      </c>
      <c r="BE248" s="27">
        <f t="shared" si="102"/>
        <v>8424.6031746029894</v>
      </c>
      <c r="BF248" s="27">
        <f t="shared" si="103"/>
        <v>0</v>
      </c>
      <c r="BG248" s="27"/>
      <c r="BH248" s="27"/>
      <c r="BI248" s="65">
        <f>BI243</f>
        <v>1.1000000000000001</v>
      </c>
      <c r="BJ248" s="66">
        <f>BJ243</f>
        <v>0.75</v>
      </c>
      <c r="BK248" s="59">
        <f>BK243</f>
        <v>1.1000000000000001</v>
      </c>
      <c r="BL248" s="66">
        <f>BL243</f>
        <v>1.27</v>
      </c>
      <c r="BM248" s="67">
        <f>BM243</f>
        <v>1.27</v>
      </c>
      <c r="BN248" s="61"/>
      <c r="BO248" s="61" t="str">
        <f t="shared" si="114"/>
        <v xml:space="preserve"> </v>
      </c>
      <c r="BP248" s="62" t="str">
        <f t="shared" si="105"/>
        <v xml:space="preserve"> </v>
      </c>
      <c r="BQ248" s="62" t="e">
        <f t="shared" si="106"/>
        <v>#VALUE!</v>
      </c>
      <c r="BR248" s="63">
        <f t="shared" si="107"/>
        <v>1.1000000000000001</v>
      </c>
      <c r="BS248" s="64">
        <f t="shared" si="115"/>
        <v>1.1000000000000001</v>
      </c>
      <c r="BT248" s="60">
        <f t="shared" si="108"/>
        <v>56043.65079365061</v>
      </c>
      <c r="BU248" s="33"/>
    </row>
    <row r="249" spans="2:73" s="22" customFormat="1" ht="13.5" x14ac:dyDescent="0.15">
      <c r="B249" s="562">
        <v>20</v>
      </c>
      <c r="C249" s="565">
        <v>229</v>
      </c>
      <c r="D249" s="566"/>
      <c r="E249" s="609">
        <f t="shared" si="116"/>
        <v>55999.999999999811</v>
      </c>
      <c r="F249" s="569"/>
      <c r="G249" s="569"/>
      <c r="H249" s="570"/>
      <c r="I249" s="568">
        <f t="shared" si="109"/>
        <v>47619.047619047618</v>
      </c>
      <c r="J249" s="569"/>
      <c r="K249" s="569"/>
      <c r="L249" s="570"/>
      <c r="M249" s="568">
        <f t="shared" si="117"/>
        <v>8380.9523809521961</v>
      </c>
      <c r="N249" s="569"/>
      <c r="O249" s="569"/>
      <c r="P249" s="570"/>
      <c r="Q249" s="30">
        <f t="shared" si="110"/>
        <v>9095238.0952378921</v>
      </c>
      <c r="R249" s="568"/>
      <c r="S249" s="569"/>
      <c r="T249" s="569"/>
      <c r="U249" s="570"/>
      <c r="V249" s="568"/>
      <c r="W249" s="572"/>
      <c r="X249" s="572"/>
      <c r="Y249" s="573"/>
      <c r="Z249" s="568"/>
      <c r="AA249" s="572"/>
      <c r="AB249" s="572"/>
      <c r="AC249" s="573"/>
      <c r="AD249" s="138">
        <f t="shared" si="119"/>
        <v>0</v>
      </c>
      <c r="AE249" s="568">
        <f t="shared" si="118"/>
        <v>3058785.7142856936</v>
      </c>
      <c r="AF249" s="569"/>
      <c r="AG249" s="569"/>
      <c r="AH249" s="570"/>
      <c r="AI249" s="568">
        <f t="shared" si="111"/>
        <v>9095238.0952378921</v>
      </c>
      <c r="AJ249" s="569"/>
      <c r="AK249" s="569"/>
      <c r="AL249" s="569"/>
      <c r="AM249" s="574"/>
      <c r="AN249" s="575">
        <f t="shared" si="97"/>
        <v>1.1000000000000001</v>
      </c>
      <c r="AO249" s="576"/>
      <c r="AP249" s="577"/>
      <c r="AQ249" s="51"/>
      <c r="AR249" s="51"/>
      <c r="AS249" s="51"/>
      <c r="AT249" s="469"/>
      <c r="AU249" s="469"/>
      <c r="AV249" s="469"/>
      <c r="AW249" s="469"/>
      <c r="AX249" s="27"/>
      <c r="AY249" s="27">
        <f t="shared" si="98"/>
        <v>0</v>
      </c>
      <c r="AZ249" s="27">
        <f t="shared" si="112"/>
        <v>0</v>
      </c>
      <c r="BA249" s="27">
        <f t="shared" si="113"/>
        <v>0</v>
      </c>
      <c r="BB249" s="27">
        <f t="shared" si="99"/>
        <v>0</v>
      </c>
      <c r="BC249" s="27">
        <f t="shared" si="100"/>
        <v>0</v>
      </c>
      <c r="BD249" s="27">
        <f t="shared" si="101"/>
        <v>47619.047619047618</v>
      </c>
      <c r="BE249" s="27">
        <f t="shared" si="102"/>
        <v>8380.9523809521961</v>
      </c>
      <c r="BF249" s="27">
        <f t="shared" si="103"/>
        <v>0</v>
      </c>
      <c r="BG249" s="27"/>
      <c r="BH249" s="27"/>
      <c r="BI249" s="72">
        <f t="shared" ref="BI249:BL249" si="125">BI243</f>
        <v>1.1000000000000001</v>
      </c>
      <c r="BJ249" s="72">
        <f t="shared" si="125"/>
        <v>0.75</v>
      </c>
      <c r="BK249" s="72">
        <f t="shared" si="125"/>
        <v>1.1000000000000001</v>
      </c>
      <c r="BL249" s="72">
        <f t="shared" si="125"/>
        <v>1.27</v>
      </c>
      <c r="BM249" s="73">
        <f>BM243</f>
        <v>1.27</v>
      </c>
      <c r="BN249" s="61"/>
      <c r="BO249" s="61" t="str">
        <f t="shared" si="114"/>
        <v xml:space="preserve"> </v>
      </c>
      <c r="BP249" s="62" t="str">
        <f t="shared" si="105"/>
        <v xml:space="preserve"> </v>
      </c>
      <c r="BQ249" s="62" t="e">
        <f t="shared" si="106"/>
        <v>#VALUE!</v>
      </c>
      <c r="BR249" s="63">
        <f t="shared" si="107"/>
        <v>1.1000000000000001</v>
      </c>
      <c r="BS249" s="64">
        <f t="shared" si="115"/>
        <v>1.1000000000000001</v>
      </c>
      <c r="BT249" s="60">
        <f t="shared" si="108"/>
        <v>55999.999999999811</v>
      </c>
      <c r="BU249" s="33"/>
    </row>
    <row r="250" spans="2:73" s="22" customFormat="1" ht="13.5" x14ac:dyDescent="0.15">
      <c r="B250" s="563"/>
      <c r="C250" s="535">
        <v>230</v>
      </c>
      <c r="D250" s="536"/>
      <c r="E250" s="537">
        <f t="shared" si="116"/>
        <v>55956.349206349019</v>
      </c>
      <c r="F250" s="486"/>
      <c r="G250" s="486"/>
      <c r="H250" s="538"/>
      <c r="I250" s="485">
        <f t="shared" si="109"/>
        <v>47619.047619047618</v>
      </c>
      <c r="J250" s="486"/>
      <c r="K250" s="486"/>
      <c r="L250" s="538"/>
      <c r="M250" s="485">
        <f t="shared" si="117"/>
        <v>8337.301587301401</v>
      </c>
      <c r="N250" s="486"/>
      <c r="O250" s="486"/>
      <c r="P250" s="538"/>
      <c r="Q250" s="136">
        <f t="shared" si="110"/>
        <v>9047619.0476188436</v>
      </c>
      <c r="R250" s="485"/>
      <c r="S250" s="486"/>
      <c r="T250" s="486"/>
      <c r="U250" s="538"/>
      <c r="V250" s="485"/>
      <c r="W250" s="530"/>
      <c r="X250" s="530"/>
      <c r="Y250" s="531"/>
      <c r="Z250" s="485"/>
      <c r="AA250" s="530"/>
      <c r="AB250" s="530"/>
      <c r="AC250" s="531"/>
      <c r="AD250" s="135">
        <f t="shared" si="119"/>
        <v>0</v>
      </c>
      <c r="AE250" s="532">
        <f t="shared" si="118"/>
        <v>3067123.0158729949</v>
      </c>
      <c r="AF250" s="533"/>
      <c r="AG250" s="533"/>
      <c r="AH250" s="534"/>
      <c r="AI250" s="485">
        <f t="shared" si="111"/>
        <v>9047619.0476188436</v>
      </c>
      <c r="AJ250" s="486"/>
      <c r="AK250" s="486"/>
      <c r="AL250" s="486"/>
      <c r="AM250" s="487"/>
      <c r="AN250" s="527">
        <f t="shared" si="97"/>
        <v>1.1000000000000001</v>
      </c>
      <c r="AO250" s="528"/>
      <c r="AP250" s="529"/>
      <c r="AQ250" s="26"/>
      <c r="AR250" s="26"/>
      <c r="AS250" s="26"/>
      <c r="AT250" s="469"/>
      <c r="AU250" s="469"/>
      <c r="AV250" s="469"/>
      <c r="AW250" s="469"/>
      <c r="AX250" s="27"/>
      <c r="AY250" s="27">
        <f t="shared" si="98"/>
        <v>0</v>
      </c>
      <c r="AZ250" s="27">
        <f t="shared" si="112"/>
        <v>0</v>
      </c>
      <c r="BA250" s="27">
        <f t="shared" si="113"/>
        <v>0</v>
      </c>
      <c r="BB250" s="27">
        <f t="shared" si="99"/>
        <v>0</v>
      </c>
      <c r="BC250" s="27">
        <f t="shared" si="100"/>
        <v>0</v>
      </c>
      <c r="BD250" s="27">
        <f t="shared" si="101"/>
        <v>47619.047619047618</v>
      </c>
      <c r="BE250" s="27">
        <f t="shared" si="102"/>
        <v>8337.301587301401</v>
      </c>
      <c r="BF250" s="27">
        <f t="shared" si="103"/>
        <v>0</v>
      </c>
      <c r="BG250" s="27"/>
      <c r="BH250" s="27"/>
      <c r="BI250" s="65">
        <f>BI249</f>
        <v>1.1000000000000001</v>
      </c>
      <c r="BJ250" s="66">
        <f>BJ249</f>
        <v>0.75</v>
      </c>
      <c r="BK250" s="59">
        <f>BK249</f>
        <v>1.1000000000000001</v>
      </c>
      <c r="BL250" s="66">
        <f>BL249</f>
        <v>1.27</v>
      </c>
      <c r="BM250" s="67">
        <f>BM249</f>
        <v>1.27</v>
      </c>
      <c r="BN250" s="61"/>
      <c r="BO250" s="61" t="str">
        <f t="shared" si="114"/>
        <v xml:space="preserve"> </v>
      </c>
      <c r="BP250" s="62" t="str">
        <f t="shared" si="105"/>
        <v xml:space="preserve"> </v>
      </c>
      <c r="BQ250" s="62" t="e">
        <f t="shared" si="106"/>
        <v>#VALUE!</v>
      </c>
      <c r="BR250" s="63">
        <f t="shared" si="107"/>
        <v>1.1000000000000001</v>
      </c>
      <c r="BS250" s="64">
        <f t="shared" si="115"/>
        <v>1.1000000000000001</v>
      </c>
      <c r="BT250" s="60">
        <f t="shared" si="108"/>
        <v>55956.349206349019</v>
      </c>
      <c r="BU250" s="33"/>
    </row>
    <row r="251" spans="2:73" s="22" customFormat="1" ht="13.5" x14ac:dyDescent="0.15">
      <c r="B251" s="563"/>
      <c r="C251" s="535">
        <v>231</v>
      </c>
      <c r="D251" s="536"/>
      <c r="E251" s="537">
        <f t="shared" si="116"/>
        <v>55912.698412698228</v>
      </c>
      <c r="F251" s="486"/>
      <c r="G251" s="486"/>
      <c r="H251" s="538"/>
      <c r="I251" s="485">
        <f t="shared" si="109"/>
        <v>47619.047619047618</v>
      </c>
      <c r="J251" s="486"/>
      <c r="K251" s="486"/>
      <c r="L251" s="538"/>
      <c r="M251" s="485">
        <f t="shared" si="117"/>
        <v>8293.6507936506077</v>
      </c>
      <c r="N251" s="486"/>
      <c r="O251" s="486"/>
      <c r="P251" s="538"/>
      <c r="Q251" s="136">
        <f t="shared" si="110"/>
        <v>8999999.9999997951</v>
      </c>
      <c r="R251" s="485"/>
      <c r="S251" s="486"/>
      <c r="T251" s="486"/>
      <c r="U251" s="538"/>
      <c r="V251" s="485"/>
      <c r="W251" s="530"/>
      <c r="X251" s="530"/>
      <c r="Y251" s="531"/>
      <c r="Z251" s="485"/>
      <c r="AA251" s="530"/>
      <c r="AB251" s="530"/>
      <c r="AC251" s="531"/>
      <c r="AD251" s="135">
        <f t="shared" si="119"/>
        <v>0</v>
      </c>
      <c r="AE251" s="532">
        <f t="shared" si="118"/>
        <v>3075416.6666666456</v>
      </c>
      <c r="AF251" s="533"/>
      <c r="AG251" s="533"/>
      <c r="AH251" s="534"/>
      <c r="AI251" s="485">
        <f t="shared" si="111"/>
        <v>8999999.9999997951</v>
      </c>
      <c r="AJ251" s="486"/>
      <c r="AK251" s="486"/>
      <c r="AL251" s="486"/>
      <c r="AM251" s="487"/>
      <c r="AN251" s="527">
        <f t="shared" si="97"/>
        <v>1.1000000000000001</v>
      </c>
      <c r="AO251" s="528"/>
      <c r="AP251" s="529"/>
      <c r="AQ251" s="26"/>
      <c r="AR251" s="26"/>
      <c r="AS251" s="26"/>
      <c r="AT251" s="469"/>
      <c r="AU251" s="469"/>
      <c r="AV251" s="469"/>
      <c r="AW251" s="469"/>
      <c r="AX251" s="27"/>
      <c r="AY251" s="27">
        <f t="shared" si="98"/>
        <v>0</v>
      </c>
      <c r="AZ251" s="27">
        <f t="shared" si="112"/>
        <v>0</v>
      </c>
      <c r="BA251" s="27">
        <f t="shared" si="113"/>
        <v>0</v>
      </c>
      <c r="BB251" s="27">
        <f t="shared" si="99"/>
        <v>0</v>
      </c>
      <c r="BC251" s="27">
        <f t="shared" si="100"/>
        <v>0</v>
      </c>
      <c r="BD251" s="27">
        <f t="shared" si="101"/>
        <v>47619.047619047618</v>
      </c>
      <c r="BE251" s="27">
        <f t="shared" si="102"/>
        <v>8293.6507936506077</v>
      </c>
      <c r="BF251" s="27">
        <f t="shared" si="103"/>
        <v>0</v>
      </c>
      <c r="BG251" s="27"/>
      <c r="BH251" s="27"/>
      <c r="BI251" s="65">
        <f>BI249</f>
        <v>1.1000000000000001</v>
      </c>
      <c r="BJ251" s="66">
        <f>BJ249</f>
        <v>0.75</v>
      </c>
      <c r="BK251" s="59">
        <f>BK249</f>
        <v>1.1000000000000001</v>
      </c>
      <c r="BL251" s="66">
        <f>BL249</f>
        <v>1.27</v>
      </c>
      <c r="BM251" s="67">
        <f>BM249</f>
        <v>1.27</v>
      </c>
      <c r="BN251" s="61"/>
      <c r="BO251" s="61" t="str">
        <f t="shared" si="114"/>
        <v xml:space="preserve"> </v>
      </c>
      <c r="BP251" s="62" t="str">
        <f t="shared" si="105"/>
        <v xml:space="preserve"> </v>
      </c>
      <c r="BQ251" s="62" t="e">
        <f t="shared" si="106"/>
        <v>#VALUE!</v>
      </c>
      <c r="BR251" s="63">
        <f t="shared" si="107"/>
        <v>1.1000000000000001</v>
      </c>
      <c r="BS251" s="64">
        <f t="shared" si="115"/>
        <v>1.1000000000000001</v>
      </c>
      <c r="BT251" s="60">
        <f t="shared" si="108"/>
        <v>55912.698412698228</v>
      </c>
      <c r="BU251" s="33"/>
    </row>
    <row r="252" spans="2:73" s="22" customFormat="1" ht="13.5" x14ac:dyDescent="0.15">
      <c r="B252" s="563"/>
      <c r="C252" s="535">
        <v>232</v>
      </c>
      <c r="D252" s="536"/>
      <c r="E252" s="537">
        <f t="shared" si="116"/>
        <v>55869.047619047429</v>
      </c>
      <c r="F252" s="486"/>
      <c r="G252" s="486"/>
      <c r="H252" s="538"/>
      <c r="I252" s="485">
        <f t="shared" si="109"/>
        <v>47619.047619047618</v>
      </c>
      <c r="J252" s="486"/>
      <c r="K252" s="486"/>
      <c r="L252" s="538"/>
      <c r="M252" s="485">
        <f t="shared" si="117"/>
        <v>8249.9999999998126</v>
      </c>
      <c r="N252" s="486"/>
      <c r="O252" s="486"/>
      <c r="P252" s="538"/>
      <c r="Q252" s="136">
        <f t="shared" si="110"/>
        <v>8952380.9523807466</v>
      </c>
      <c r="R252" s="485"/>
      <c r="S252" s="486"/>
      <c r="T252" s="486"/>
      <c r="U252" s="538"/>
      <c r="V252" s="485"/>
      <c r="W252" s="530"/>
      <c r="X252" s="530"/>
      <c r="Y252" s="531"/>
      <c r="Z252" s="485"/>
      <c r="AA252" s="530"/>
      <c r="AB252" s="530"/>
      <c r="AC252" s="531"/>
      <c r="AD252" s="135">
        <f t="shared" si="119"/>
        <v>0</v>
      </c>
      <c r="AE252" s="532">
        <f t="shared" si="118"/>
        <v>3083666.6666666456</v>
      </c>
      <c r="AF252" s="533"/>
      <c r="AG252" s="533"/>
      <c r="AH252" s="534"/>
      <c r="AI252" s="485">
        <f t="shared" si="111"/>
        <v>8952380.9523807466</v>
      </c>
      <c r="AJ252" s="486"/>
      <c r="AK252" s="486"/>
      <c r="AL252" s="486"/>
      <c r="AM252" s="487"/>
      <c r="AN252" s="527">
        <f t="shared" si="97"/>
        <v>1.1000000000000001</v>
      </c>
      <c r="AO252" s="528"/>
      <c r="AP252" s="529"/>
      <c r="AQ252" s="26"/>
      <c r="AR252" s="26"/>
      <c r="AS252" s="26"/>
      <c r="AT252" s="469"/>
      <c r="AU252" s="469"/>
      <c r="AV252" s="469"/>
      <c r="AW252" s="469"/>
      <c r="AX252" s="27"/>
      <c r="AY252" s="27">
        <f t="shared" si="98"/>
        <v>0</v>
      </c>
      <c r="AZ252" s="27">
        <f t="shared" si="112"/>
        <v>0</v>
      </c>
      <c r="BA252" s="27">
        <f t="shared" si="113"/>
        <v>0</v>
      </c>
      <c r="BB252" s="27">
        <f t="shared" si="99"/>
        <v>0</v>
      </c>
      <c r="BC252" s="27">
        <f t="shared" si="100"/>
        <v>0</v>
      </c>
      <c r="BD252" s="27">
        <f t="shared" si="101"/>
        <v>47619.047619047618</v>
      </c>
      <c r="BE252" s="27">
        <f t="shared" si="102"/>
        <v>8249.9999999998126</v>
      </c>
      <c r="BF252" s="27">
        <f t="shared" si="103"/>
        <v>0</v>
      </c>
      <c r="BG252" s="27"/>
      <c r="BH252" s="27"/>
      <c r="BI252" s="65">
        <f>BI249</f>
        <v>1.1000000000000001</v>
      </c>
      <c r="BJ252" s="66">
        <f>BJ249</f>
        <v>0.75</v>
      </c>
      <c r="BK252" s="59">
        <f>BK249</f>
        <v>1.1000000000000001</v>
      </c>
      <c r="BL252" s="66">
        <f>BL249</f>
        <v>1.27</v>
      </c>
      <c r="BM252" s="67">
        <f>BM249</f>
        <v>1.27</v>
      </c>
      <c r="BN252" s="61"/>
      <c r="BO252" s="61" t="str">
        <f t="shared" si="114"/>
        <v xml:space="preserve"> </v>
      </c>
      <c r="BP252" s="62" t="str">
        <f t="shared" si="105"/>
        <v xml:space="preserve"> </v>
      </c>
      <c r="BQ252" s="62" t="e">
        <f t="shared" si="106"/>
        <v>#VALUE!</v>
      </c>
      <c r="BR252" s="63">
        <f t="shared" si="107"/>
        <v>1.1000000000000001</v>
      </c>
      <c r="BS252" s="64">
        <f t="shared" si="115"/>
        <v>1.1000000000000001</v>
      </c>
      <c r="BT252" s="60">
        <f t="shared" si="108"/>
        <v>55869.047619047429</v>
      </c>
      <c r="BU252" s="33"/>
    </row>
    <row r="253" spans="2:73" s="22" customFormat="1" ht="13.5" x14ac:dyDescent="0.15">
      <c r="B253" s="563"/>
      <c r="C253" s="535">
        <v>233</v>
      </c>
      <c r="D253" s="536"/>
      <c r="E253" s="537">
        <f t="shared" si="116"/>
        <v>55825.396825396638</v>
      </c>
      <c r="F253" s="486"/>
      <c r="G253" s="486"/>
      <c r="H253" s="538"/>
      <c r="I253" s="485">
        <f t="shared" si="109"/>
        <v>47619.047619047618</v>
      </c>
      <c r="J253" s="486"/>
      <c r="K253" s="486"/>
      <c r="L253" s="538"/>
      <c r="M253" s="485">
        <f t="shared" si="117"/>
        <v>8206.3492063490175</v>
      </c>
      <c r="N253" s="486"/>
      <c r="O253" s="486"/>
      <c r="P253" s="538"/>
      <c r="Q253" s="136">
        <f t="shared" si="110"/>
        <v>8904761.9047616981</v>
      </c>
      <c r="R253" s="485"/>
      <c r="S253" s="486"/>
      <c r="T253" s="486"/>
      <c r="U253" s="538"/>
      <c r="V253" s="485"/>
      <c r="W253" s="530"/>
      <c r="X253" s="530"/>
      <c r="Y253" s="531"/>
      <c r="Z253" s="485"/>
      <c r="AA253" s="530"/>
      <c r="AB253" s="530"/>
      <c r="AC253" s="531"/>
      <c r="AD253" s="135">
        <f t="shared" si="119"/>
        <v>0</v>
      </c>
      <c r="AE253" s="532">
        <f t="shared" si="118"/>
        <v>3091873.0158729944</v>
      </c>
      <c r="AF253" s="533"/>
      <c r="AG253" s="533"/>
      <c r="AH253" s="534"/>
      <c r="AI253" s="485">
        <f t="shared" si="111"/>
        <v>8904761.9047616981</v>
      </c>
      <c r="AJ253" s="486"/>
      <c r="AK253" s="486"/>
      <c r="AL253" s="486"/>
      <c r="AM253" s="487"/>
      <c r="AN253" s="527">
        <f t="shared" si="97"/>
        <v>1.1000000000000001</v>
      </c>
      <c r="AO253" s="528"/>
      <c r="AP253" s="529"/>
      <c r="AQ253" s="26"/>
      <c r="AR253" s="26"/>
      <c r="AS253" s="26"/>
      <c r="AT253" s="469"/>
      <c r="AU253" s="469"/>
      <c r="AV253" s="469"/>
      <c r="AW253" s="469"/>
      <c r="AX253" s="27"/>
      <c r="AY253" s="27">
        <f t="shared" si="98"/>
        <v>0</v>
      </c>
      <c r="AZ253" s="27">
        <f t="shared" si="112"/>
        <v>0</v>
      </c>
      <c r="BA253" s="27">
        <f t="shared" si="113"/>
        <v>0</v>
      </c>
      <c r="BB253" s="27">
        <f t="shared" si="99"/>
        <v>0</v>
      </c>
      <c r="BC253" s="27">
        <f t="shared" si="100"/>
        <v>0</v>
      </c>
      <c r="BD253" s="27">
        <f t="shared" si="101"/>
        <v>47619.047619047618</v>
      </c>
      <c r="BE253" s="27">
        <f t="shared" si="102"/>
        <v>8206.3492063490175</v>
      </c>
      <c r="BF253" s="27">
        <f t="shared" si="103"/>
        <v>0</v>
      </c>
      <c r="BG253" s="27"/>
      <c r="BH253" s="27"/>
      <c r="BI253" s="65">
        <f>BI249</f>
        <v>1.1000000000000001</v>
      </c>
      <c r="BJ253" s="66">
        <f>BJ249</f>
        <v>0.75</v>
      </c>
      <c r="BK253" s="59">
        <f>BK249</f>
        <v>1.1000000000000001</v>
      </c>
      <c r="BL253" s="66">
        <f>BL249</f>
        <v>1.27</v>
      </c>
      <c r="BM253" s="67">
        <f>BM249</f>
        <v>1.27</v>
      </c>
      <c r="BN253" s="61"/>
      <c r="BO253" s="61" t="str">
        <f t="shared" si="114"/>
        <v xml:space="preserve"> </v>
      </c>
      <c r="BP253" s="62" t="str">
        <f t="shared" si="105"/>
        <v xml:space="preserve"> </v>
      </c>
      <c r="BQ253" s="62" t="e">
        <f t="shared" si="106"/>
        <v>#VALUE!</v>
      </c>
      <c r="BR253" s="63">
        <f t="shared" si="107"/>
        <v>1.1000000000000001</v>
      </c>
      <c r="BS253" s="64">
        <f t="shared" si="115"/>
        <v>1.1000000000000001</v>
      </c>
      <c r="BT253" s="60">
        <f t="shared" si="108"/>
        <v>55825.396825396638</v>
      </c>
      <c r="BU253" s="33"/>
    </row>
    <row r="254" spans="2:73" s="22" customFormat="1" ht="13.5" x14ac:dyDescent="0.15">
      <c r="B254" s="563"/>
      <c r="C254" s="535">
        <v>234</v>
      </c>
      <c r="D254" s="536"/>
      <c r="E254" s="537">
        <f t="shared" si="116"/>
        <v>55781.746031745839</v>
      </c>
      <c r="F254" s="486"/>
      <c r="G254" s="486"/>
      <c r="H254" s="538"/>
      <c r="I254" s="485">
        <f t="shared" si="109"/>
        <v>47619.047619047618</v>
      </c>
      <c r="J254" s="486"/>
      <c r="K254" s="486"/>
      <c r="L254" s="538"/>
      <c r="M254" s="485">
        <f t="shared" si="117"/>
        <v>8162.6984126982234</v>
      </c>
      <c r="N254" s="486"/>
      <c r="O254" s="486"/>
      <c r="P254" s="538"/>
      <c r="Q254" s="136">
        <f t="shared" si="110"/>
        <v>8857142.8571426496</v>
      </c>
      <c r="R254" s="485">
        <f>V254+Z254</f>
        <v>0</v>
      </c>
      <c r="S254" s="486"/>
      <c r="T254" s="486"/>
      <c r="U254" s="538"/>
      <c r="V254" s="485">
        <f>IF(39&gt;$I$5*2,0,$I$6/$I$5/2)</f>
        <v>0</v>
      </c>
      <c r="W254" s="530"/>
      <c r="X254" s="530"/>
      <c r="Y254" s="531"/>
      <c r="Z254" s="485">
        <f>IF(AD248&gt;0,AD248*AN254/100/2,0)</f>
        <v>0</v>
      </c>
      <c r="AA254" s="530"/>
      <c r="AB254" s="530"/>
      <c r="AC254" s="531"/>
      <c r="AD254" s="135">
        <f t="shared" si="119"/>
        <v>0</v>
      </c>
      <c r="AE254" s="532">
        <f t="shared" si="118"/>
        <v>3100035.7142856927</v>
      </c>
      <c r="AF254" s="533"/>
      <c r="AG254" s="533"/>
      <c r="AH254" s="534"/>
      <c r="AI254" s="485">
        <f t="shared" si="111"/>
        <v>8857142.8571426496</v>
      </c>
      <c r="AJ254" s="486"/>
      <c r="AK254" s="486"/>
      <c r="AL254" s="486"/>
      <c r="AM254" s="487"/>
      <c r="AN254" s="527">
        <f t="shared" si="97"/>
        <v>1.1000000000000001</v>
      </c>
      <c r="AO254" s="528"/>
      <c r="AP254" s="529"/>
      <c r="AQ254" s="26"/>
      <c r="AR254" s="26"/>
      <c r="AS254" s="26"/>
      <c r="AT254" s="469"/>
      <c r="AU254" s="469"/>
      <c r="AV254" s="469"/>
      <c r="AW254" s="469"/>
      <c r="AX254" s="27"/>
      <c r="AY254" s="27">
        <f t="shared" si="98"/>
        <v>0</v>
      </c>
      <c r="AZ254" s="27">
        <f t="shared" si="112"/>
        <v>0</v>
      </c>
      <c r="BA254" s="27">
        <f t="shared" si="113"/>
        <v>0</v>
      </c>
      <c r="BB254" s="27">
        <f t="shared" si="99"/>
        <v>0</v>
      </c>
      <c r="BC254" s="27">
        <f t="shared" si="100"/>
        <v>0</v>
      </c>
      <c r="BD254" s="27">
        <f t="shared" si="101"/>
        <v>47619.047619047618</v>
      </c>
      <c r="BE254" s="27">
        <f t="shared" si="102"/>
        <v>8162.6984126982234</v>
      </c>
      <c r="BF254" s="27">
        <f t="shared" si="103"/>
        <v>0</v>
      </c>
      <c r="BG254" s="27"/>
      <c r="BH254" s="27"/>
      <c r="BI254" s="65">
        <f>BI249</f>
        <v>1.1000000000000001</v>
      </c>
      <c r="BJ254" s="66">
        <f>BJ249</f>
        <v>0.75</v>
      </c>
      <c r="BK254" s="59">
        <f>BK249</f>
        <v>1.1000000000000001</v>
      </c>
      <c r="BL254" s="66">
        <f>BL249</f>
        <v>1.27</v>
      </c>
      <c r="BM254" s="67">
        <f>BM249</f>
        <v>1.27</v>
      </c>
      <c r="BN254" s="61"/>
      <c r="BO254" s="61" t="str">
        <f t="shared" si="114"/>
        <v xml:space="preserve"> </v>
      </c>
      <c r="BP254" s="62" t="str">
        <f t="shared" si="105"/>
        <v xml:space="preserve"> </v>
      </c>
      <c r="BQ254" s="62" t="e">
        <f t="shared" si="106"/>
        <v>#VALUE!</v>
      </c>
      <c r="BR254" s="63">
        <f t="shared" si="107"/>
        <v>1.1000000000000001</v>
      </c>
      <c r="BS254" s="64">
        <f t="shared" si="115"/>
        <v>1.1000000000000001</v>
      </c>
      <c r="BT254" s="60">
        <f t="shared" si="108"/>
        <v>55781.746031745839</v>
      </c>
      <c r="BU254" s="33"/>
    </row>
    <row r="255" spans="2:73" s="22" customFormat="1" ht="13.5" x14ac:dyDescent="0.15">
      <c r="B255" s="563"/>
      <c r="C255" s="535">
        <v>235</v>
      </c>
      <c r="D255" s="536"/>
      <c r="E255" s="537">
        <f t="shared" si="116"/>
        <v>55738.095238095048</v>
      </c>
      <c r="F255" s="486"/>
      <c r="G255" s="486"/>
      <c r="H255" s="538"/>
      <c r="I255" s="485">
        <f t="shared" si="109"/>
        <v>47619.047619047618</v>
      </c>
      <c r="J255" s="486"/>
      <c r="K255" s="486"/>
      <c r="L255" s="538"/>
      <c r="M255" s="485">
        <f t="shared" si="117"/>
        <v>8119.0476190474292</v>
      </c>
      <c r="N255" s="486"/>
      <c r="O255" s="486"/>
      <c r="P255" s="538"/>
      <c r="Q255" s="136">
        <f t="shared" si="110"/>
        <v>8809523.8095236011</v>
      </c>
      <c r="R255" s="485"/>
      <c r="S255" s="486"/>
      <c r="T255" s="486"/>
      <c r="U255" s="538"/>
      <c r="V255" s="485"/>
      <c r="W255" s="530"/>
      <c r="X255" s="530"/>
      <c r="Y255" s="531"/>
      <c r="Z255" s="485"/>
      <c r="AA255" s="530"/>
      <c r="AB255" s="530"/>
      <c r="AC255" s="531"/>
      <c r="AD255" s="135">
        <f t="shared" si="119"/>
        <v>0</v>
      </c>
      <c r="AE255" s="532">
        <f t="shared" si="118"/>
        <v>3108154.7619047402</v>
      </c>
      <c r="AF255" s="533"/>
      <c r="AG255" s="533"/>
      <c r="AH255" s="534"/>
      <c r="AI255" s="485">
        <f t="shared" si="111"/>
        <v>8809523.8095236011</v>
      </c>
      <c r="AJ255" s="486"/>
      <c r="AK255" s="486"/>
      <c r="AL255" s="486"/>
      <c r="AM255" s="487"/>
      <c r="AN255" s="527">
        <f t="shared" si="97"/>
        <v>1.1000000000000001</v>
      </c>
      <c r="AO255" s="528"/>
      <c r="AP255" s="529"/>
      <c r="AQ255" s="26"/>
      <c r="AR255" s="26"/>
      <c r="AS255" s="26"/>
      <c r="AT255" s="469"/>
      <c r="AU255" s="469"/>
      <c r="AV255" s="469"/>
      <c r="AW255" s="469"/>
      <c r="AX255" s="27"/>
      <c r="AY255" s="27">
        <f t="shared" si="98"/>
        <v>0</v>
      </c>
      <c r="AZ255" s="27">
        <f t="shared" si="112"/>
        <v>0</v>
      </c>
      <c r="BA255" s="27">
        <f t="shared" si="113"/>
        <v>0</v>
      </c>
      <c r="BB255" s="27">
        <f t="shared" si="99"/>
        <v>0</v>
      </c>
      <c r="BC255" s="27">
        <f t="shared" si="100"/>
        <v>0</v>
      </c>
      <c r="BD255" s="27">
        <f t="shared" si="101"/>
        <v>47619.047619047618</v>
      </c>
      <c r="BE255" s="27">
        <f t="shared" si="102"/>
        <v>8119.0476190474292</v>
      </c>
      <c r="BF255" s="27">
        <f t="shared" si="103"/>
        <v>0</v>
      </c>
      <c r="BG255" s="27"/>
      <c r="BH255" s="27"/>
      <c r="BI255" s="72">
        <f t="shared" ref="BI255:BL255" si="126">BI249</f>
        <v>1.1000000000000001</v>
      </c>
      <c r="BJ255" s="72">
        <f t="shared" si="126"/>
        <v>0.75</v>
      </c>
      <c r="BK255" s="72">
        <f t="shared" si="126"/>
        <v>1.1000000000000001</v>
      </c>
      <c r="BL255" s="72">
        <f t="shared" si="126"/>
        <v>1.27</v>
      </c>
      <c r="BM255" s="73">
        <f>BM249</f>
        <v>1.27</v>
      </c>
      <c r="BN255" s="61"/>
      <c r="BO255" s="61" t="str">
        <f t="shared" si="114"/>
        <v xml:space="preserve"> </v>
      </c>
      <c r="BP255" s="62" t="str">
        <f t="shared" si="105"/>
        <v xml:space="preserve"> </v>
      </c>
      <c r="BQ255" s="62" t="e">
        <f t="shared" si="106"/>
        <v>#VALUE!</v>
      </c>
      <c r="BR255" s="63">
        <f t="shared" si="107"/>
        <v>1.1000000000000001</v>
      </c>
      <c r="BS255" s="64">
        <f t="shared" si="115"/>
        <v>1.1000000000000001</v>
      </c>
      <c r="BT255" s="60">
        <f t="shared" si="108"/>
        <v>55738.095238095048</v>
      </c>
      <c r="BU255" s="33"/>
    </row>
    <row r="256" spans="2:73" s="22" customFormat="1" ht="13.5" x14ac:dyDescent="0.15">
      <c r="B256" s="563"/>
      <c r="C256" s="535">
        <v>236</v>
      </c>
      <c r="D256" s="536"/>
      <c r="E256" s="537">
        <f t="shared" si="116"/>
        <v>55694.444444444249</v>
      </c>
      <c r="F256" s="486"/>
      <c r="G256" s="486"/>
      <c r="H256" s="538"/>
      <c r="I256" s="485">
        <f t="shared" si="109"/>
        <v>47619.047619047618</v>
      </c>
      <c r="J256" s="486"/>
      <c r="K256" s="486"/>
      <c r="L256" s="538"/>
      <c r="M256" s="485">
        <f t="shared" si="117"/>
        <v>8075.3968253966341</v>
      </c>
      <c r="N256" s="486"/>
      <c r="O256" s="486"/>
      <c r="P256" s="538"/>
      <c r="Q256" s="136">
        <f t="shared" si="110"/>
        <v>8761904.7619045526</v>
      </c>
      <c r="R256" s="485"/>
      <c r="S256" s="486"/>
      <c r="T256" s="486"/>
      <c r="U256" s="538"/>
      <c r="V256" s="485"/>
      <c r="W256" s="530"/>
      <c r="X256" s="530"/>
      <c r="Y256" s="531"/>
      <c r="Z256" s="485"/>
      <c r="AA256" s="530"/>
      <c r="AB256" s="530"/>
      <c r="AC256" s="531"/>
      <c r="AD256" s="135">
        <f t="shared" si="119"/>
        <v>0</v>
      </c>
      <c r="AE256" s="532">
        <f t="shared" si="118"/>
        <v>3116230.1587301367</v>
      </c>
      <c r="AF256" s="533"/>
      <c r="AG256" s="533"/>
      <c r="AH256" s="534"/>
      <c r="AI256" s="485">
        <f t="shared" si="111"/>
        <v>8761904.7619045526</v>
      </c>
      <c r="AJ256" s="486"/>
      <c r="AK256" s="486"/>
      <c r="AL256" s="486"/>
      <c r="AM256" s="487"/>
      <c r="AN256" s="527">
        <f t="shared" si="97"/>
        <v>1.1000000000000001</v>
      </c>
      <c r="AO256" s="528"/>
      <c r="AP256" s="529"/>
      <c r="AQ256" s="26"/>
      <c r="AR256" s="26"/>
      <c r="AS256" s="26"/>
      <c r="AT256" s="469"/>
      <c r="AU256" s="469"/>
      <c r="AV256" s="469"/>
      <c r="AW256" s="469"/>
      <c r="AX256" s="27"/>
      <c r="AY256" s="27">
        <f t="shared" si="98"/>
        <v>0</v>
      </c>
      <c r="AZ256" s="27">
        <f t="shared" si="112"/>
        <v>0</v>
      </c>
      <c r="BA256" s="27">
        <f t="shared" si="113"/>
        <v>0</v>
      </c>
      <c r="BB256" s="27">
        <f t="shared" si="99"/>
        <v>0</v>
      </c>
      <c r="BC256" s="27">
        <f t="shared" si="100"/>
        <v>0</v>
      </c>
      <c r="BD256" s="27">
        <f t="shared" si="101"/>
        <v>47619.047619047618</v>
      </c>
      <c r="BE256" s="27">
        <f t="shared" si="102"/>
        <v>8075.3968253966341</v>
      </c>
      <c r="BF256" s="27">
        <f t="shared" si="103"/>
        <v>0</v>
      </c>
      <c r="BG256" s="27"/>
      <c r="BH256" s="27"/>
      <c r="BI256" s="65">
        <f>BI255</f>
        <v>1.1000000000000001</v>
      </c>
      <c r="BJ256" s="66">
        <f>BJ255</f>
        <v>0.75</v>
      </c>
      <c r="BK256" s="59">
        <f>BK255</f>
        <v>1.1000000000000001</v>
      </c>
      <c r="BL256" s="66">
        <f>BL255</f>
        <v>1.27</v>
      </c>
      <c r="BM256" s="67">
        <f>BM255</f>
        <v>1.27</v>
      </c>
      <c r="BN256" s="61"/>
      <c r="BO256" s="61" t="str">
        <f t="shared" si="114"/>
        <v xml:space="preserve"> </v>
      </c>
      <c r="BP256" s="62" t="str">
        <f t="shared" si="105"/>
        <v xml:space="preserve"> </v>
      </c>
      <c r="BQ256" s="62" t="e">
        <f t="shared" si="106"/>
        <v>#VALUE!</v>
      </c>
      <c r="BR256" s="63">
        <f t="shared" si="107"/>
        <v>1.1000000000000001</v>
      </c>
      <c r="BS256" s="64">
        <f t="shared" si="115"/>
        <v>1.1000000000000001</v>
      </c>
      <c r="BT256" s="60">
        <f t="shared" si="108"/>
        <v>55694.444444444249</v>
      </c>
      <c r="BU256" s="33"/>
    </row>
    <row r="257" spans="2:73" s="22" customFormat="1" ht="13.5" x14ac:dyDescent="0.15">
      <c r="B257" s="563"/>
      <c r="C257" s="535">
        <v>237</v>
      </c>
      <c r="D257" s="536"/>
      <c r="E257" s="537">
        <f t="shared" si="116"/>
        <v>55650.793650793457</v>
      </c>
      <c r="F257" s="486"/>
      <c r="G257" s="486"/>
      <c r="H257" s="538"/>
      <c r="I257" s="485">
        <f t="shared" si="109"/>
        <v>47619.047619047618</v>
      </c>
      <c r="J257" s="486"/>
      <c r="K257" s="486"/>
      <c r="L257" s="538"/>
      <c r="M257" s="485">
        <f t="shared" si="117"/>
        <v>8031.7460317458399</v>
      </c>
      <c r="N257" s="486"/>
      <c r="O257" s="486"/>
      <c r="P257" s="538"/>
      <c r="Q257" s="136">
        <f t="shared" si="110"/>
        <v>8714285.7142855041</v>
      </c>
      <c r="R257" s="485"/>
      <c r="S257" s="486"/>
      <c r="T257" s="486"/>
      <c r="U257" s="538"/>
      <c r="V257" s="485"/>
      <c r="W257" s="530"/>
      <c r="X257" s="530"/>
      <c r="Y257" s="531"/>
      <c r="Z257" s="485"/>
      <c r="AA257" s="530"/>
      <c r="AB257" s="530"/>
      <c r="AC257" s="531"/>
      <c r="AD257" s="135">
        <f t="shared" si="119"/>
        <v>0</v>
      </c>
      <c r="AE257" s="532">
        <f t="shared" si="118"/>
        <v>3124261.9047618825</v>
      </c>
      <c r="AF257" s="533"/>
      <c r="AG257" s="533"/>
      <c r="AH257" s="534"/>
      <c r="AI257" s="485">
        <f t="shared" si="111"/>
        <v>8714285.7142855041</v>
      </c>
      <c r="AJ257" s="486"/>
      <c r="AK257" s="486"/>
      <c r="AL257" s="486"/>
      <c r="AM257" s="487"/>
      <c r="AN257" s="527">
        <f t="shared" si="97"/>
        <v>1.1000000000000001</v>
      </c>
      <c r="AO257" s="528"/>
      <c r="AP257" s="529"/>
      <c r="AQ257" s="26"/>
      <c r="AR257" s="26"/>
      <c r="AS257" s="26"/>
      <c r="AT257" s="469"/>
      <c r="AU257" s="469"/>
      <c r="AV257" s="469"/>
      <c r="AW257" s="469"/>
      <c r="AX257" s="27"/>
      <c r="AY257" s="27">
        <f t="shared" si="98"/>
        <v>0</v>
      </c>
      <c r="AZ257" s="27">
        <f t="shared" si="112"/>
        <v>0</v>
      </c>
      <c r="BA257" s="27">
        <f t="shared" si="113"/>
        <v>0</v>
      </c>
      <c r="BB257" s="27">
        <f t="shared" si="99"/>
        <v>0</v>
      </c>
      <c r="BC257" s="27">
        <f t="shared" si="100"/>
        <v>0</v>
      </c>
      <c r="BD257" s="27">
        <f t="shared" si="101"/>
        <v>47619.047619047618</v>
      </c>
      <c r="BE257" s="27">
        <f t="shared" si="102"/>
        <v>8031.7460317458399</v>
      </c>
      <c r="BF257" s="27">
        <f t="shared" si="103"/>
        <v>0</v>
      </c>
      <c r="BG257" s="27"/>
      <c r="BH257" s="27"/>
      <c r="BI257" s="65">
        <f>BI255</f>
        <v>1.1000000000000001</v>
      </c>
      <c r="BJ257" s="66">
        <f>BJ255</f>
        <v>0.75</v>
      </c>
      <c r="BK257" s="59">
        <f>BK255</f>
        <v>1.1000000000000001</v>
      </c>
      <c r="BL257" s="66">
        <f>BL255</f>
        <v>1.27</v>
      </c>
      <c r="BM257" s="67">
        <f>BM255</f>
        <v>1.27</v>
      </c>
      <c r="BN257" s="61"/>
      <c r="BO257" s="61" t="str">
        <f t="shared" si="114"/>
        <v xml:space="preserve"> </v>
      </c>
      <c r="BP257" s="62" t="str">
        <f t="shared" si="105"/>
        <v xml:space="preserve"> </v>
      </c>
      <c r="BQ257" s="62" t="e">
        <f t="shared" si="106"/>
        <v>#VALUE!</v>
      </c>
      <c r="BR257" s="63">
        <f t="shared" si="107"/>
        <v>1.1000000000000001</v>
      </c>
      <c r="BS257" s="64">
        <f t="shared" si="115"/>
        <v>1.1000000000000001</v>
      </c>
      <c r="BT257" s="60">
        <f t="shared" si="108"/>
        <v>55650.793650793457</v>
      </c>
      <c r="BU257" s="33"/>
    </row>
    <row r="258" spans="2:73" s="22" customFormat="1" ht="13.5" x14ac:dyDescent="0.15">
      <c r="B258" s="563"/>
      <c r="C258" s="535">
        <v>238</v>
      </c>
      <c r="D258" s="536"/>
      <c r="E258" s="537">
        <f t="shared" si="116"/>
        <v>55607.142857142666</v>
      </c>
      <c r="F258" s="486"/>
      <c r="G258" s="486"/>
      <c r="H258" s="538"/>
      <c r="I258" s="485">
        <f t="shared" si="109"/>
        <v>47619.047619047618</v>
      </c>
      <c r="J258" s="486"/>
      <c r="K258" s="486"/>
      <c r="L258" s="538"/>
      <c r="M258" s="485">
        <f t="shared" si="117"/>
        <v>7988.0952380950448</v>
      </c>
      <c r="N258" s="486"/>
      <c r="O258" s="486"/>
      <c r="P258" s="538"/>
      <c r="Q258" s="136">
        <f t="shared" si="110"/>
        <v>8666666.6666664556</v>
      </c>
      <c r="R258" s="485"/>
      <c r="S258" s="486"/>
      <c r="T258" s="486"/>
      <c r="U258" s="538"/>
      <c r="V258" s="485"/>
      <c r="W258" s="530"/>
      <c r="X258" s="530"/>
      <c r="Y258" s="531"/>
      <c r="Z258" s="485"/>
      <c r="AA258" s="530"/>
      <c r="AB258" s="530"/>
      <c r="AC258" s="531"/>
      <c r="AD258" s="135">
        <f t="shared" si="119"/>
        <v>0</v>
      </c>
      <c r="AE258" s="532">
        <f t="shared" si="118"/>
        <v>3132249.9999999776</v>
      </c>
      <c r="AF258" s="533"/>
      <c r="AG258" s="533"/>
      <c r="AH258" s="534"/>
      <c r="AI258" s="485">
        <f t="shared" si="111"/>
        <v>8666666.6666664556</v>
      </c>
      <c r="AJ258" s="486"/>
      <c r="AK258" s="486"/>
      <c r="AL258" s="486"/>
      <c r="AM258" s="487"/>
      <c r="AN258" s="527">
        <f t="shared" si="97"/>
        <v>1.1000000000000001</v>
      </c>
      <c r="AO258" s="528"/>
      <c r="AP258" s="529"/>
      <c r="AQ258" s="26"/>
      <c r="AR258" s="26"/>
      <c r="AS258" s="26"/>
      <c r="AT258" s="469"/>
      <c r="AU258" s="469"/>
      <c r="AV258" s="469"/>
      <c r="AW258" s="469"/>
      <c r="AX258" s="27"/>
      <c r="AY258" s="27">
        <f t="shared" si="98"/>
        <v>0</v>
      </c>
      <c r="AZ258" s="27">
        <f t="shared" si="112"/>
        <v>0</v>
      </c>
      <c r="BA258" s="27">
        <f t="shared" si="113"/>
        <v>0</v>
      </c>
      <c r="BB258" s="27">
        <f t="shared" si="99"/>
        <v>0</v>
      </c>
      <c r="BC258" s="27">
        <f t="shared" si="100"/>
        <v>0</v>
      </c>
      <c r="BD258" s="27">
        <f t="shared" si="101"/>
        <v>47619.047619047618</v>
      </c>
      <c r="BE258" s="27">
        <f t="shared" si="102"/>
        <v>7988.0952380950448</v>
      </c>
      <c r="BF258" s="27">
        <f t="shared" si="103"/>
        <v>0</v>
      </c>
      <c r="BG258" s="27"/>
      <c r="BH258" s="27"/>
      <c r="BI258" s="65">
        <f>BI255</f>
        <v>1.1000000000000001</v>
      </c>
      <c r="BJ258" s="66">
        <f>BJ255</f>
        <v>0.75</v>
      </c>
      <c r="BK258" s="59">
        <f>BK255</f>
        <v>1.1000000000000001</v>
      </c>
      <c r="BL258" s="66">
        <f>BL255</f>
        <v>1.27</v>
      </c>
      <c r="BM258" s="67">
        <f>BM255</f>
        <v>1.27</v>
      </c>
      <c r="BN258" s="61"/>
      <c r="BO258" s="61" t="str">
        <f t="shared" si="114"/>
        <v xml:space="preserve"> </v>
      </c>
      <c r="BP258" s="62" t="str">
        <f t="shared" si="105"/>
        <v xml:space="preserve"> </v>
      </c>
      <c r="BQ258" s="62" t="e">
        <f t="shared" si="106"/>
        <v>#VALUE!</v>
      </c>
      <c r="BR258" s="63">
        <f t="shared" si="107"/>
        <v>1.1000000000000001</v>
      </c>
      <c r="BS258" s="64">
        <f t="shared" si="115"/>
        <v>1.1000000000000001</v>
      </c>
      <c r="BT258" s="60">
        <f t="shared" si="108"/>
        <v>55607.142857142666</v>
      </c>
      <c r="BU258" s="33"/>
    </row>
    <row r="259" spans="2:73" s="22" customFormat="1" ht="13.5" x14ac:dyDescent="0.15">
      <c r="B259" s="563"/>
      <c r="C259" s="535">
        <v>239</v>
      </c>
      <c r="D259" s="536"/>
      <c r="E259" s="537">
        <f t="shared" si="116"/>
        <v>55563.492063491867</v>
      </c>
      <c r="F259" s="486"/>
      <c r="G259" s="486"/>
      <c r="H259" s="538"/>
      <c r="I259" s="485">
        <f t="shared" si="109"/>
        <v>47619.047619047618</v>
      </c>
      <c r="J259" s="486"/>
      <c r="K259" s="486"/>
      <c r="L259" s="538"/>
      <c r="M259" s="485">
        <f t="shared" si="117"/>
        <v>7944.4444444442515</v>
      </c>
      <c r="N259" s="486"/>
      <c r="O259" s="486"/>
      <c r="P259" s="538"/>
      <c r="Q259" s="136">
        <f t="shared" si="110"/>
        <v>8619047.6190474071</v>
      </c>
      <c r="R259" s="485"/>
      <c r="S259" s="486"/>
      <c r="T259" s="486"/>
      <c r="U259" s="538"/>
      <c r="V259" s="485"/>
      <c r="W259" s="530"/>
      <c r="X259" s="530"/>
      <c r="Y259" s="531"/>
      <c r="Z259" s="485"/>
      <c r="AA259" s="530"/>
      <c r="AB259" s="530"/>
      <c r="AC259" s="531"/>
      <c r="AD259" s="135">
        <f t="shared" si="119"/>
        <v>0</v>
      </c>
      <c r="AE259" s="532">
        <f t="shared" si="118"/>
        <v>3140194.4444444217</v>
      </c>
      <c r="AF259" s="533"/>
      <c r="AG259" s="533"/>
      <c r="AH259" s="534"/>
      <c r="AI259" s="485">
        <f t="shared" si="111"/>
        <v>8619047.6190474071</v>
      </c>
      <c r="AJ259" s="486"/>
      <c r="AK259" s="486"/>
      <c r="AL259" s="486"/>
      <c r="AM259" s="487"/>
      <c r="AN259" s="527">
        <f t="shared" si="97"/>
        <v>1.1000000000000001</v>
      </c>
      <c r="AO259" s="528"/>
      <c r="AP259" s="529"/>
      <c r="AQ259" s="26"/>
      <c r="AR259" s="26"/>
      <c r="AS259" s="26"/>
      <c r="AT259" s="469"/>
      <c r="AU259" s="469"/>
      <c r="AV259" s="469"/>
      <c r="AW259" s="469"/>
      <c r="AX259" s="27"/>
      <c r="AY259" s="27">
        <f t="shared" si="98"/>
        <v>0</v>
      </c>
      <c r="AZ259" s="27">
        <f t="shared" si="112"/>
        <v>0</v>
      </c>
      <c r="BA259" s="27">
        <f t="shared" si="113"/>
        <v>0</v>
      </c>
      <c r="BB259" s="27">
        <f t="shared" si="99"/>
        <v>0</v>
      </c>
      <c r="BC259" s="27">
        <f t="shared" si="100"/>
        <v>0</v>
      </c>
      <c r="BD259" s="27">
        <f t="shared" si="101"/>
        <v>47619.047619047618</v>
      </c>
      <c r="BE259" s="27">
        <f t="shared" si="102"/>
        <v>7944.4444444442515</v>
      </c>
      <c r="BF259" s="27">
        <f t="shared" si="103"/>
        <v>0</v>
      </c>
      <c r="BG259" s="27"/>
      <c r="BH259" s="27"/>
      <c r="BI259" s="65">
        <f>BI255</f>
        <v>1.1000000000000001</v>
      </c>
      <c r="BJ259" s="66">
        <f>BJ255</f>
        <v>0.75</v>
      </c>
      <c r="BK259" s="59">
        <f>BK255</f>
        <v>1.1000000000000001</v>
      </c>
      <c r="BL259" s="66">
        <f>BL255</f>
        <v>1.27</v>
      </c>
      <c r="BM259" s="67">
        <f>BM255</f>
        <v>1.27</v>
      </c>
      <c r="BN259" s="61"/>
      <c r="BO259" s="61" t="str">
        <f t="shared" si="114"/>
        <v xml:space="preserve"> </v>
      </c>
      <c r="BP259" s="62" t="str">
        <f t="shared" si="105"/>
        <v xml:space="preserve"> </v>
      </c>
      <c r="BQ259" s="62" t="e">
        <f t="shared" si="106"/>
        <v>#VALUE!</v>
      </c>
      <c r="BR259" s="63">
        <f t="shared" si="107"/>
        <v>1.1000000000000001</v>
      </c>
      <c r="BS259" s="64">
        <f t="shared" si="115"/>
        <v>1.1000000000000001</v>
      </c>
      <c r="BT259" s="60">
        <f t="shared" si="108"/>
        <v>55563.492063491867</v>
      </c>
      <c r="BU259" s="33"/>
    </row>
    <row r="260" spans="2:73" s="22" customFormat="1" ht="13.5" x14ac:dyDescent="0.15">
      <c r="B260" s="564"/>
      <c r="C260" s="518">
        <v>240</v>
      </c>
      <c r="D260" s="519"/>
      <c r="E260" s="520">
        <f t="shared" si="116"/>
        <v>55519.841269841076</v>
      </c>
      <c r="F260" s="521"/>
      <c r="G260" s="521"/>
      <c r="H260" s="522"/>
      <c r="I260" s="509">
        <f t="shared" si="109"/>
        <v>47619.047619047618</v>
      </c>
      <c r="J260" s="521"/>
      <c r="K260" s="521"/>
      <c r="L260" s="522"/>
      <c r="M260" s="509">
        <f t="shared" si="117"/>
        <v>7900.7936507934564</v>
      </c>
      <c r="N260" s="521"/>
      <c r="O260" s="521"/>
      <c r="P260" s="522"/>
      <c r="Q260" s="134">
        <f t="shared" si="110"/>
        <v>8571428.5714283586</v>
      </c>
      <c r="R260" s="509">
        <f>V260+Z260</f>
        <v>0</v>
      </c>
      <c r="S260" s="521"/>
      <c r="T260" s="521"/>
      <c r="U260" s="522"/>
      <c r="V260" s="509">
        <f>IF(40&gt;$I$5*2,0,$I$6/$I$5/2)</f>
        <v>0</v>
      </c>
      <c r="W260" s="510"/>
      <c r="X260" s="510"/>
      <c r="Y260" s="511"/>
      <c r="Z260" s="509">
        <f>IF(AD254&gt;0,AD254*AN260/100/2,0)</f>
        <v>0</v>
      </c>
      <c r="AA260" s="510"/>
      <c r="AB260" s="510"/>
      <c r="AC260" s="511"/>
      <c r="AD260" s="133">
        <f t="shared" si="119"/>
        <v>0</v>
      </c>
      <c r="AE260" s="512">
        <f t="shared" si="118"/>
        <v>3148095.2380952151</v>
      </c>
      <c r="AF260" s="513"/>
      <c r="AG260" s="513"/>
      <c r="AH260" s="514"/>
      <c r="AI260" s="509">
        <f t="shared" si="111"/>
        <v>8571428.5714283586</v>
      </c>
      <c r="AJ260" s="521"/>
      <c r="AK260" s="521"/>
      <c r="AL260" s="521"/>
      <c r="AM260" s="603"/>
      <c r="AN260" s="515">
        <f t="shared" si="97"/>
        <v>1.1000000000000001</v>
      </c>
      <c r="AO260" s="516"/>
      <c r="AP260" s="517"/>
      <c r="AQ260" s="25"/>
      <c r="AR260" s="25"/>
      <c r="AS260" s="25"/>
      <c r="AT260" s="469"/>
      <c r="AU260" s="469"/>
      <c r="AV260" s="469"/>
      <c r="AW260" s="469"/>
      <c r="AX260" s="27"/>
      <c r="AY260" s="27">
        <f t="shared" si="98"/>
        <v>0</v>
      </c>
      <c r="AZ260" s="27">
        <f t="shared" si="112"/>
        <v>0</v>
      </c>
      <c r="BA260" s="27">
        <f t="shared" si="113"/>
        <v>0</v>
      </c>
      <c r="BB260" s="27">
        <f t="shared" si="99"/>
        <v>0</v>
      </c>
      <c r="BC260" s="27">
        <f t="shared" si="100"/>
        <v>0</v>
      </c>
      <c r="BD260" s="27">
        <f t="shared" si="101"/>
        <v>47619.047619047618</v>
      </c>
      <c r="BE260" s="27">
        <f t="shared" si="102"/>
        <v>7900.7936507934564</v>
      </c>
      <c r="BF260" s="27">
        <f t="shared" si="103"/>
        <v>0</v>
      </c>
      <c r="BG260" s="27"/>
      <c r="BH260" s="27"/>
      <c r="BI260" s="65">
        <f>BI255</f>
        <v>1.1000000000000001</v>
      </c>
      <c r="BJ260" s="66">
        <f>BJ255</f>
        <v>0.75</v>
      </c>
      <c r="BK260" s="59">
        <f>BK255</f>
        <v>1.1000000000000001</v>
      </c>
      <c r="BL260" s="66">
        <f>BL255</f>
        <v>1.27</v>
      </c>
      <c r="BM260" s="67">
        <f>BM255</f>
        <v>1.27</v>
      </c>
      <c r="BN260" s="61"/>
      <c r="BO260" s="61" t="str">
        <f t="shared" si="114"/>
        <v xml:space="preserve"> </v>
      </c>
      <c r="BP260" s="62" t="str">
        <f t="shared" si="105"/>
        <v xml:space="preserve"> </v>
      </c>
      <c r="BQ260" s="62" t="e">
        <f t="shared" si="106"/>
        <v>#VALUE!</v>
      </c>
      <c r="BR260" s="63">
        <f t="shared" si="107"/>
        <v>1.1000000000000001</v>
      </c>
      <c r="BS260" s="64">
        <f t="shared" si="115"/>
        <v>1.1000000000000001</v>
      </c>
      <c r="BT260" s="60">
        <f t="shared" si="108"/>
        <v>55519.841269841076</v>
      </c>
      <c r="BU260" s="33"/>
    </row>
    <row r="261" spans="2:73" s="22" customFormat="1" ht="13.5" x14ac:dyDescent="0.15">
      <c r="B261" s="540">
        <v>21</v>
      </c>
      <c r="C261" s="543">
        <v>241</v>
      </c>
      <c r="D261" s="544"/>
      <c r="E261" s="598">
        <f t="shared" si="116"/>
        <v>55476.190476190284</v>
      </c>
      <c r="F261" s="599"/>
      <c r="G261" s="599"/>
      <c r="H261" s="600"/>
      <c r="I261" s="549">
        <f t="shared" si="109"/>
        <v>47619.047619047618</v>
      </c>
      <c r="J261" s="599"/>
      <c r="K261" s="599"/>
      <c r="L261" s="600"/>
      <c r="M261" s="552">
        <f t="shared" si="117"/>
        <v>7857.1428571426623</v>
      </c>
      <c r="N261" s="553"/>
      <c r="O261" s="553"/>
      <c r="P261" s="554"/>
      <c r="Q261" s="48">
        <f t="shared" si="110"/>
        <v>8523809.52380931</v>
      </c>
      <c r="R261" s="552"/>
      <c r="S261" s="553"/>
      <c r="T261" s="553"/>
      <c r="U261" s="554"/>
      <c r="V261" s="552"/>
      <c r="W261" s="601"/>
      <c r="X261" s="601"/>
      <c r="Y261" s="602"/>
      <c r="Z261" s="552"/>
      <c r="AA261" s="601"/>
      <c r="AB261" s="601"/>
      <c r="AC261" s="602"/>
      <c r="AD261" s="137">
        <f t="shared" si="119"/>
        <v>0</v>
      </c>
      <c r="AE261" s="552">
        <f t="shared" si="118"/>
        <v>3155952.3809523578</v>
      </c>
      <c r="AF261" s="553"/>
      <c r="AG261" s="553"/>
      <c r="AH261" s="554"/>
      <c r="AI261" s="552">
        <f t="shared" si="111"/>
        <v>8523809.52380931</v>
      </c>
      <c r="AJ261" s="553"/>
      <c r="AK261" s="553"/>
      <c r="AL261" s="553"/>
      <c r="AM261" s="555"/>
      <c r="AN261" s="556">
        <f t="shared" si="97"/>
        <v>1.1000000000000001</v>
      </c>
      <c r="AO261" s="557"/>
      <c r="AP261" s="558"/>
      <c r="AQ261" s="52">
        <f>PMT(AN261/100/12,($I$5-B249)*12-$AX$19,-AI260+AD260)</f>
        <v>51677.378417499582</v>
      </c>
      <c r="AR261" s="53">
        <f>E260*1.25</f>
        <v>69399.80158730135</v>
      </c>
      <c r="AS261" s="53">
        <f>IF(AQ261&gt;AR261,AR261,AQ261)</f>
        <v>51677.378417499582</v>
      </c>
      <c r="AT261" s="469"/>
      <c r="AU261" s="469"/>
      <c r="AV261" s="469"/>
      <c r="AW261" s="469"/>
      <c r="AX261" s="27"/>
      <c r="AY261" s="27">
        <f t="shared" si="98"/>
        <v>0</v>
      </c>
      <c r="AZ261" s="27">
        <f t="shared" si="112"/>
        <v>0</v>
      </c>
      <c r="BA261" s="27">
        <f t="shared" si="113"/>
        <v>0</v>
      </c>
      <c r="BB261" s="27">
        <f t="shared" si="99"/>
        <v>0</v>
      </c>
      <c r="BC261" s="27">
        <f t="shared" si="100"/>
        <v>0</v>
      </c>
      <c r="BD261" s="27">
        <f t="shared" si="101"/>
        <v>47619.047619047618</v>
      </c>
      <c r="BE261" s="27">
        <f t="shared" si="102"/>
        <v>7857.1428571426623</v>
      </c>
      <c r="BF261" s="27">
        <f t="shared" si="103"/>
        <v>0</v>
      </c>
      <c r="BG261" s="27"/>
      <c r="BH261" s="27"/>
      <c r="BI261" s="72">
        <f>BL8</f>
        <v>1.1000000000000001</v>
      </c>
      <c r="BJ261" s="72">
        <f>BM8</f>
        <v>0.75</v>
      </c>
      <c r="BK261" s="72">
        <f t="shared" ref="BK261:BL261" si="127">BK255</f>
        <v>1.1000000000000001</v>
      </c>
      <c r="BL261" s="72">
        <f t="shared" si="127"/>
        <v>1.27</v>
      </c>
      <c r="BM261" s="73">
        <f>BM255</f>
        <v>1.27</v>
      </c>
      <c r="BN261" s="61"/>
      <c r="BO261" s="61" t="str">
        <f t="shared" si="114"/>
        <v xml:space="preserve"> </v>
      </c>
      <c r="BP261" s="62" t="str">
        <f t="shared" si="105"/>
        <v xml:space="preserve"> </v>
      </c>
      <c r="BQ261" s="62" t="e">
        <f t="shared" si="106"/>
        <v>#VALUE!</v>
      </c>
      <c r="BR261" s="63">
        <f t="shared" si="107"/>
        <v>1.1000000000000001</v>
      </c>
      <c r="BS261" s="64">
        <f t="shared" si="115"/>
        <v>1.1000000000000001</v>
      </c>
      <c r="BT261" s="60">
        <f t="shared" si="108"/>
        <v>55476.190476190284</v>
      </c>
      <c r="BU261" s="33"/>
    </row>
    <row r="262" spans="2:73" s="22" customFormat="1" ht="13.5" x14ac:dyDescent="0.15">
      <c r="B262" s="541"/>
      <c r="C262" s="497">
        <v>242</v>
      </c>
      <c r="D262" s="498"/>
      <c r="E262" s="499">
        <f t="shared" si="116"/>
        <v>55432.539682539486</v>
      </c>
      <c r="F262" s="471"/>
      <c r="G262" s="471"/>
      <c r="H262" s="472"/>
      <c r="I262" s="470">
        <f t="shared" si="109"/>
        <v>47619.047619047618</v>
      </c>
      <c r="J262" s="471"/>
      <c r="K262" s="471"/>
      <c r="L262" s="472"/>
      <c r="M262" s="474">
        <f t="shared" si="117"/>
        <v>7813.4920634918672</v>
      </c>
      <c r="N262" s="480"/>
      <c r="O262" s="480"/>
      <c r="P262" s="696"/>
      <c r="Q262" s="47">
        <f t="shared" si="110"/>
        <v>8476190.4761902615</v>
      </c>
      <c r="R262" s="474"/>
      <c r="S262" s="480"/>
      <c r="T262" s="480"/>
      <c r="U262" s="696"/>
      <c r="V262" s="474"/>
      <c r="W262" s="594"/>
      <c r="X262" s="594"/>
      <c r="Y262" s="595"/>
      <c r="Z262" s="474"/>
      <c r="AA262" s="594"/>
      <c r="AB262" s="594"/>
      <c r="AC262" s="595"/>
      <c r="AD262" s="131">
        <f t="shared" si="119"/>
        <v>0</v>
      </c>
      <c r="AE262" s="477">
        <f t="shared" si="118"/>
        <v>3163765.8730158499</v>
      </c>
      <c r="AF262" s="478"/>
      <c r="AG262" s="478"/>
      <c r="AH262" s="479"/>
      <c r="AI262" s="474">
        <f t="shared" si="111"/>
        <v>8476190.4761902615</v>
      </c>
      <c r="AJ262" s="480"/>
      <c r="AK262" s="480"/>
      <c r="AL262" s="480"/>
      <c r="AM262" s="481"/>
      <c r="AN262" s="482">
        <f t="shared" si="97"/>
        <v>1.1000000000000001</v>
      </c>
      <c r="AO262" s="483"/>
      <c r="AP262" s="484"/>
      <c r="AQ262" s="26"/>
      <c r="AR262" s="26"/>
      <c r="AS262" s="26"/>
      <c r="AT262" s="469"/>
      <c r="AU262" s="469"/>
      <c r="AV262" s="469"/>
      <c r="AW262" s="469"/>
      <c r="AX262" s="27"/>
      <c r="AY262" s="27">
        <f t="shared" si="98"/>
        <v>0</v>
      </c>
      <c r="AZ262" s="27">
        <f t="shared" si="112"/>
        <v>0</v>
      </c>
      <c r="BA262" s="27">
        <f t="shared" si="113"/>
        <v>0</v>
      </c>
      <c r="BB262" s="27">
        <f t="shared" si="99"/>
        <v>0</v>
      </c>
      <c r="BC262" s="27">
        <f t="shared" si="100"/>
        <v>0</v>
      </c>
      <c r="BD262" s="27">
        <f t="shared" si="101"/>
        <v>47619.047619047618</v>
      </c>
      <c r="BE262" s="27">
        <f t="shared" si="102"/>
        <v>7813.4920634918672</v>
      </c>
      <c r="BF262" s="27">
        <f t="shared" si="103"/>
        <v>0</v>
      </c>
      <c r="BG262" s="27"/>
      <c r="BH262" s="27"/>
      <c r="BI262" s="65">
        <f>BI261</f>
        <v>1.1000000000000001</v>
      </c>
      <c r="BJ262" s="66">
        <f>BJ261</f>
        <v>0.75</v>
      </c>
      <c r="BK262" s="59">
        <f>BK261</f>
        <v>1.1000000000000001</v>
      </c>
      <c r="BL262" s="66">
        <f>BL261</f>
        <v>1.27</v>
      </c>
      <c r="BM262" s="67">
        <f>BM261</f>
        <v>1.27</v>
      </c>
      <c r="BN262" s="61"/>
      <c r="BO262" s="61" t="str">
        <f t="shared" si="114"/>
        <v xml:space="preserve"> </v>
      </c>
      <c r="BP262" s="62" t="str">
        <f t="shared" si="105"/>
        <v xml:space="preserve"> </v>
      </c>
      <c r="BQ262" s="62" t="e">
        <f t="shared" si="106"/>
        <v>#VALUE!</v>
      </c>
      <c r="BR262" s="63">
        <f t="shared" si="107"/>
        <v>1.1000000000000001</v>
      </c>
      <c r="BS262" s="64">
        <f t="shared" si="115"/>
        <v>1.1000000000000001</v>
      </c>
      <c r="BT262" s="60">
        <f t="shared" si="108"/>
        <v>55432.539682539486</v>
      </c>
      <c r="BU262" s="33"/>
    </row>
    <row r="263" spans="2:73" s="22" customFormat="1" ht="13.5" x14ac:dyDescent="0.15">
      <c r="B263" s="541"/>
      <c r="C263" s="497">
        <v>243</v>
      </c>
      <c r="D263" s="498"/>
      <c r="E263" s="499">
        <f t="shared" si="116"/>
        <v>55388.888888888694</v>
      </c>
      <c r="F263" s="471"/>
      <c r="G263" s="471"/>
      <c r="H263" s="472"/>
      <c r="I263" s="470">
        <f t="shared" si="109"/>
        <v>47619.047619047618</v>
      </c>
      <c r="J263" s="471"/>
      <c r="K263" s="471"/>
      <c r="L263" s="472"/>
      <c r="M263" s="474">
        <f t="shared" si="117"/>
        <v>7769.841269841073</v>
      </c>
      <c r="N263" s="480"/>
      <c r="O263" s="480"/>
      <c r="P263" s="696"/>
      <c r="Q263" s="47">
        <f t="shared" si="110"/>
        <v>8428571.428571213</v>
      </c>
      <c r="R263" s="474"/>
      <c r="S263" s="480"/>
      <c r="T263" s="480"/>
      <c r="U263" s="696"/>
      <c r="V263" s="474"/>
      <c r="W263" s="594"/>
      <c r="X263" s="594"/>
      <c r="Y263" s="595"/>
      <c r="Z263" s="474"/>
      <c r="AA263" s="594"/>
      <c r="AB263" s="594"/>
      <c r="AC263" s="595"/>
      <c r="AD263" s="131">
        <f t="shared" si="119"/>
        <v>0</v>
      </c>
      <c r="AE263" s="477">
        <f t="shared" si="118"/>
        <v>3171535.7142856908</v>
      </c>
      <c r="AF263" s="478"/>
      <c r="AG263" s="478"/>
      <c r="AH263" s="479"/>
      <c r="AI263" s="474">
        <f t="shared" si="111"/>
        <v>8428571.428571213</v>
      </c>
      <c r="AJ263" s="480"/>
      <c r="AK263" s="480"/>
      <c r="AL263" s="480"/>
      <c r="AM263" s="481"/>
      <c r="AN263" s="482">
        <f t="shared" si="97"/>
        <v>1.1000000000000001</v>
      </c>
      <c r="AO263" s="483"/>
      <c r="AP263" s="484"/>
      <c r="AQ263" s="26"/>
      <c r="AR263" s="26"/>
      <c r="AS263" s="26"/>
      <c r="AT263" s="469"/>
      <c r="AU263" s="469"/>
      <c r="AV263" s="469"/>
      <c r="AW263" s="469"/>
      <c r="AX263" s="27"/>
      <c r="AY263" s="27">
        <f t="shared" si="98"/>
        <v>0</v>
      </c>
      <c r="AZ263" s="27">
        <f t="shared" si="112"/>
        <v>0</v>
      </c>
      <c r="BA263" s="27">
        <f t="shared" si="113"/>
        <v>0</v>
      </c>
      <c r="BB263" s="27">
        <f t="shared" si="99"/>
        <v>0</v>
      </c>
      <c r="BC263" s="27">
        <f t="shared" si="100"/>
        <v>0</v>
      </c>
      <c r="BD263" s="27">
        <f t="shared" si="101"/>
        <v>47619.047619047618</v>
      </c>
      <c r="BE263" s="27">
        <f t="shared" si="102"/>
        <v>7769.841269841073</v>
      </c>
      <c r="BF263" s="27">
        <f t="shared" si="103"/>
        <v>0</v>
      </c>
      <c r="BG263" s="27"/>
      <c r="BH263" s="27"/>
      <c r="BI263" s="65">
        <f>BI261</f>
        <v>1.1000000000000001</v>
      </c>
      <c r="BJ263" s="66">
        <f>BJ261</f>
        <v>0.75</v>
      </c>
      <c r="BK263" s="59">
        <f>BK261</f>
        <v>1.1000000000000001</v>
      </c>
      <c r="BL263" s="66">
        <f>BL261</f>
        <v>1.27</v>
      </c>
      <c r="BM263" s="67">
        <f>BM261</f>
        <v>1.27</v>
      </c>
      <c r="BN263" s="61"/>
      <c r="BO263" s="61" t="str">
        <f t="shared" si="114"/>
        <v xml:space="preserve"> </v>
      </c>
      <c r="BP263" s="62" t="str">
        <f t="shared" si="105"/>
        <v xml:space="preserve"> </v>
      </c>
      <c r="BQ263" s="62" t="e">
        <f t="shared" si="106"/>
        <v>#VALUE!</v>
      </c>
      <c r="BR263" s="63">
        <f t="shared" si="107"/>
        <v>1.1000000000000001</v>
      </c>
      <c r="BS263" s="64">
        <f t="shared" si="115"/>
        <v>1.1000000000000001</v>
      </c>
      <c r="BT263" s="60">
        <f t="shared" si="108"/>
        <v>55388.888888888694</v>
      </c>
      <c r="BU263" s="33"/>
    </row>
    <row r="264" spans="2:73" s="22" customFormat="1" ht="13.5" x14ac:dyDescent="0.15">
      <c r="B264" s="541"/>
      <c r="C264" s="497">
        <v>244</v>
      </c>
      <c r="D264" s="498"/>
      <c r="E264" s="499">
        <f t="shared" si="116"/>
        <v>55345.238095237895</v>
      </c>
      <c r="F264" s="471"/>
      <c r="G264" s="471"/>
      <c r="H264" s="472"/>
      <c r="I264" s="470">
        <f t="shared" si="109"/>
        <v>47619.047619047618</v>
      </c>
      <c r="J264" s="471"/>
      <c r="K264" s="471"/>
      <c r="L264" s="472"/>
      <c r="M264" s="474">
        <f t="shared" si="117"/>
        <v>7726.1904761902779</v>
      </c>
      <c r="N264" s="480"/>
      <c r="O264" s="480"/>
      <c r="P264" s="696"/>
      <c r="Q264" s="47">
        <f t="shared" si="110"/>
        <v>8380952.3809521655</v>
      </c>
      <c r="R264" s="474"/>
      <c r="S264" s="480"/>
      <c r="T264" s="480"/>
      <c r="U264" s="696"/>
      <c r="V264" s="474"/>
      <c r="W264" s="594"/>
      <c r="X264" s="594"/>
      <c r="Y264" s="595"/>
      <c r="Z264" s="474"/>
      <c r="AA264" s="594"/>
      <c r="AB264" s="594"/>
      <c r="AC264" s="595"/>
      <c r="AD264" s="131">
        <f t="shared" si="119"/>
        <v>0</v>
      </c>
      <c r="AE264" s="477">
        <f t="shared" si="118"/>
        <v>3179261.9047618811</v>
      </c>
      <c r="AF264" s="478"/>
      <c r="AG264" s="478"/>
      <c r="AH264" s="479"/>
      <c r="AI264" s="474">
        <f t="shared" si="111"/>
        <v>8380952.3809521655</v>
      </c>
      <c r="AJ264" s="480"/>
      <c r="AK264" s="480"/>
      <c r="AL264" s="480"/>
      <c r="AM264" s="481"/>
      <c r="AN264" s="482">
        <f t="shared" si="97"/>
        <v>1.1000000000000001</v>
      </c>
      <c r="AO264" s="483"/>
      <c r="AP264" s="484"/>
      <c r="AQ264" s="26"/>
      <c r="AR264" s="26"/>
      <c r="AS264" s="26"/>
      <c r="AT264" s="469"/>
      <c r="AU264" s="469"/>
      <c r="AV264" s="469"/>
      <c r="AW264" s="469"/>
      <c r="AX264" s="27"/>
      <c r="AY264" s="27">
        <f t="shared" si="98"/>
        <v>0</v>
      </c>
      <c r="AZ264" s="27">
        <f t="shared" si="112"/>
        <v>0</v>
      </c>
      <c r="BA264" s="27">
        <f t="shared" si="113"/>
        <v>0</v>
      </c>
      <c r="BB264" s="27">
        <f t="shared" si="99"/>
        <v>0</v>
      </c>
      <c r="BC264" s="27">
        <f t="shared" si="100"/>
        <v>0</v>
      </c>
      <c r="BD264" s="27">
        <f t="shared" si="101"/>
        <v>47619.047619047618</v>
      </c>
      <c r="BE264" s="27">
        <f t="shared" si="102"/>
        <v>7726.1904761902779</v>
      </c>
      <c r="BF264" s="27">
        <f t="shared" si="103"/>
        <v>0</v>
      </c>
      <c r="BG264" s="27"/>
      <c r="BH264" s="27"/>
      <c r="BI264" s="65">
        <f>BI261</f>
        <v>1.1000000000000001</v>
      </c>
      <c r="BJ264" s="66">
        <f>BJ261</f>
        <v>0.75</v>
      </c>
      <c r="BK264" s="59">
        <f>BK261</f>
        <v>1.1000000000000001</v>
      </c>
      <c r="BL264" s="66">
        <f>BL261</f>
        <v>1.27</v>
      </c>
      <c r="BM264" s="67">
        <f>BM261</f>
        <v>1.27</v>
      </c>
      <c r="BN264" s="61"/>
      <c r="BO264" s="61" t="str">
        <f t="shared" si="114"/>
        <v xml:space="preserve"> </v>
      </c>
      <c r="BP264" s="62" t="str">
        <f t="shared" si="105"/>
        <v xml:space="preserve"> </v>
      </c>
      <c r="BQ264" s="62" t="e">
        <f t="shared" si="106"/>
        <v>#VALUE!</v>
      </c>
      <c r="BR264" s="63">
        <f t="shared" si="107"/>
        <v>1.1000000000000001</v>
      </c>
      <c r="BS264" s="64">
        <f t="shared" si="115"/>
        <v>1.1000000000000001</v>
      </c>
      <c r="BT264" s="60">
        <f t="shared" si="108"/>
        <v>55345.238095237895</v>
      </c>
      <c r="BU264" s="33"/>
    </row>
    <row r="265" spans="2:73" s="22" customFormat="1" ht="13.5" x14ac:dyDescent="0.15">
      <c r="B265" s="541"/>
      <c r="C265" s="497">
        <v>245</v>
      </c>
      <c r="D265" s="498"/>
      <c r="E265" s="499">
        <f t="shared" si="116"/>
        <v>55301.587301587104</v>
      </c>
      <c r="F265" s="471"/>
      <c r="G265" s="471"/>
      <c r="H265" s="472"/>
      <c r="I265" s="470">
        <f t="shared" si="109"/>
        <v>47619.047619047618</v>
      </c>
      <c r="J265" s="471"/>
      <c r="K265" s="471"/>
      <c r="L265" s="472"/>
      <c r="M265" s="474">
        <f t="shared" si="117"/>
        <v>7682.5396825394855</v>
      </c>
      <c r="N265" s="480"/>
      <c r="O265" s="480"/>
      <c r="P265" s="696"/>
      <c r="Q265" s="47">
        <f t="shared" si="110"/>
        <v>8333333.3333331179</v>
      </c>
      <c r="R265" s="474"/>
      <c r="S265" s="480"/>
      <c r="T265" s="480"/>
      <c r="U265" s="696"/>
      <c r="V265" s="474"/>
      <c r="W265" s="594"/>
      <c r="X265" s="594"/>
      <c r="Y265" s="595"/>
      <c r="Z265" s="474"/>
      <c r="AA265" s="594"/>
      <c r="AB265" s="594"/>
      <c r="AC265" s="595"/>
      <c r="AD265" s="131">
        <f t="shared" si="119"/>
        <v>0</v>
      </c>
      <c r="AE265" s="477">
        <f t="shared" si="118"/>
        <v>3186944.4444444207</v>
      </c>
      <c r="AF265" s="478"/>
      <c r="AG265" s="478"/>
      <c r="AH265" s="479"/>
      <c r="AI265" s="474">
        <f t="shared" si="111"/>
        <v>8333333.3333331179</v>
      </c>
      <c r="AJ265" s="480"/>
      <c r="AK265" s="480"/>
      <c r="AL265" s="480"/>
      <c r="AM265" s="481"/>
      <c r="AN265" s="482">
        <f t="shared" si="97"/>
        <v>1.1000000000000001</v>
      </c>
      <c r="AO265" s="483"/>
      <c r="AP265" s="484"/>
      <c r="AQ265" s="26"/>
      <c r="AR265" s="26"/>
      <c r="AS265" s="26"/>
      <c r="AT265" s="469"/>
      <c r="AU265" s="469"/>
      <c r="AV265" s="469"/>
      <c r="AW265" s="469"/>
      <c r="AX265" s="27"/>
      <c r="AY265" s="27">
        <f t="shared" si="98"/>
        <v>0</v>
      </c>
      <c r="AZ265" s="27">
        <f t="shared" si="112"/>
        <v>0</v>
      </c>
      <c r="BA265" s="27">
        <f t="shared" si="113"/>
        <v>0</v>
      </c>
      <c r="BB265" s="27">
        <f t="shared" si="99"/>
        <v>0</v>
      </c>
      <c r="BC265" s="27">
        <f t="shared" si="100"/>
        <v>0</v>
      </c>
      <c r="BD265" s="27">
        <f t="shared" si="101"/>
        <v>47619.047619047618</v>
      </c>
      <c r="BE265" s="27">
        <f t="shared" si="102"/>
        <v>7682.5396825394855</v>
      </c>
      <c r="BF265" s="27">
        <f t="shared" si="103"/>
        <v>0</v>
      </c>
      <c r="BG265" s="27"/>
      <c r="BH265" s="27"/>
      <c r="BI265" s="65">
        <f>BI261</f>
        <v>1.1000000000000001</v>
      </c>
      <c r="BJ265" s="66">
        <f>BJ261</f>
        <v>0.75</v>
      </c>
      <c r="BK265" s="59">
        <f>BK261</f>
        <v>1.1000000000000001</v>
      </c>
      <c r="BL265" s="66">
        <f>BL261</f>
        <v>1.27</v>
      </c>
      <c r="BM265" s="67">
        <f>BM261</f>
        <v>1.27</v>
      </c>
      <c r="BN265" s="61"/>
      <c r="BO265" s="61" t="str">
        <f t="shared" si="114"/>
        <v xml:space="preserve"> </v>
      </c>
      <c r="BP265" s="62" t="str">
        <f t="shared" si="105"/>
        <v xml:space="preserve"> </v>
      </c>
      <c r="BQ265" s="62" t="e">
        <f t="shared" si="106"/>
        <v>#VALUE!</v>
      </c>
      <c r="BR265" s="63">
        <f t="shared" si="107"/>
        <v>1.1000000000000001</v>
      </c>
      <c r="BS265" s="64">
        <f t="shared" si="115"/>
        <v>1.1000000000000001</v>
      </c>
      <c r="BT265" s="60">
        <f t="shared" si="108"/>
        <v>55301.587301587104</v>
      </c>
      <c r="BU265" s="33"/>
    </row>
    <row r="266" spans="2:73" s="22" customFormat="1" ht="13.5" x14ac:dyDescent="0.15">
      <c r="B266" s="541"/>
      <c r="C266" s="497">
        <v>246</v>
      </c>
      <c r="D266" s="498"/>
      <c r="E266" s="499">
        <f t="shared" si="116"/>
        <v>55257.936507936312</v>
      </c>
      <c r="F266" s="471"/>
      <c r="G266" s="471"/>
      <c r="H266" s="472"/>
      <c r="I266" s="470">
        <f t="shared" si="109"/>
        <v>47619.047619047618</v>
      </c>
      <c r="J266" s="471"/>
      <c r="K266" s="471"/>
      <c r="L266" s="472"/>
      <c r="M266" s="474">
        <f t="shared" si="117"/>
        <v>7638.8888888886913</v>
      </c>
      <c r="N266" s="480"/>
      <c r="O266" s="480"/>
      <c r="P266" s="696"/>
      <c r="Q266" s="47">
        <f t="shared" si="110"/>
        <v>8285714.2857140703</v>
      </c>
      <c r="R266" s="470">
        <f>V266+Z266</f>
        <v>0</v>
      </c>
      <c r="S266" s="471"/>
      <c r="T266" s="471"/>
      <c r="U266" s="472"/>
      <c r="V266" s="470">
        <f>IF(41&gt;$I$5*2,0,$I$6/$I$5/2)</f>
        <v>0</v>
      </c>
      <c r="W266" s="475"/>
      <c r="X266" s="475"/>
      <c r="Y266" s="476"/>
      <c r="Z266" s="474">
        <f>IF(AD260&gt;0,AD260*AN266/100/2,0)</f>
        <v>0</v>
      </c>
      <c r="AA266" s="594"/>
      <c r="AB266" s="594"/>
      <c r="AC266" s="595"/>
      <c r="AD266" s="131">
        <f t="shared" si="119"/>
        <v>0</v>
      </c>
      <c r="AE266" s="477">
        <f t="shared" si="118"/>
        <v>3194583.3333333093</v>
      </c>
      <c r="AF266" s="478"/>
      <c r="AG266" s="478"/>
      <c r="AH266" s="479"/>
      <c r="AI266" s="474">
        <f t="shared" si="111"/>
        <v>8285714.2857140703</v>
      </c>
      <c r="AJ266" s="480"/>
      <c r="AK266" s="480"/>
      <c r="AL266" s="480"/>
      <c r="AM266" s="481"/>
      <c r="AN266" s="482">
        <f t="shared" si="97"/>
        <v>1.1000000000000001</v>
      </c>
      <c r="AO266" s="483"/>
      <c r="AP266" s="484"/>
      <c r="AQ266" s="28">
        <f>PMT(AN266/100/2,($I$5-B249)*2-$AX$19,-AD260)</f>
        <v>0</v>
      </c>
      <c r="AR266" s="27">
        <f>R260*1.25</f>
        <v>0</v>
      </c>
      <c r="AS266" s="27">
        <f>IF(AQ266&gt;AR266,AR266,AQ266)</f>
        <v>0</v>
      </c>
      <c r="AT266" s="469"/>
      <c r="AU266" s="469"/>
      <c r="AV266" s="469"/>
      <c r="AW266" s="469"/>
      <c r="AX266" s="27"/>
      <c r="AY266" s="27">
        <f t="shared" si="98"/>
        <v>0</v>
      </c>
      <c r="AZ266" s="27">
        <f t="shared" si="112"/>
        <v>0</v>
      </c>
      <c r="BA266" s="27">
        <f t="shared" si="113"/>
        <v>0</v>
      </c>
      <c r="BB266" s="27">
        <f t="shared" si="99"/>
        <v>0</v>
      </c>
      <c r="BC266" s="27">
        <f t="shared" si="100"/>
        <v>0</v>
      </c>
      <c r="BD266" s="27">
        <f t="shared" si="101"/>
        <v>47619.047619047618</v>
      </c>
      <c r="BE266" s="27">
        <f t="shared" si="102"/>
        <v>7638.8888888886913</v>
      </c>
      <c r="BF266" s="27">
        <f t="shared" si="103"/>
        <v>0</v>
      </c>
      <c r="BG266" s="27"/>
      <c r="BH266" s="27"/>
      <c r="BI266" s="65">
        <f>BI261</f>
        <v>1.1000000000000001</v>
      </c>
      <c r="BJ266" s="66">
        <f>BJ261</f>
        <v>0.75</v>
      </c>
      <c r="BK266" s="59">
        <f>BK261</f>
        <v>1.1000000000000001</v>
      </c>
      <c r="BL266" s="66">
        <f>BL261</f>
        <v>1.27</v>
      </c>
      <c r="BM266" s="67">
        <f>BM261</f>
        <v>1.27</v>
      </c>
      <c r="BN266" s="61"/>
      <c r="BO266" s="61" t="str">
        <f t="shared" si="114"/>
        <v xml:space="preserve"> </v>
      </c>
      <c r="BP266" s="62" t="str">
        <f t="shared" si="105"/>
        <v xml:space="preserve"> </v>
      </c>
      <c r="BQ266" s="62" t="e">
        <f t="shared" si="106"/>
        <v>#VALUE!</v>
      </c>
      <c r="BR266" s="63">
        <f t="shared" si="107"/>
        <v>1.1000000000000001</v>
      </c>
      <c r="BS266" s="64">
        <f t="shared" si="115"/>
        <v>1.1000000000000001</v>
      </c>
      <c r="BT266" s="60">
        <f t="shared" si="108"/>
        <v>55257.936507936312</v>
      </c>
      <c r="BU266" s="33"/>
    </row>
    <row r="267" spans="2:73" s="22" customFormat="1" ht="13.5" x14ac:dyDescent="0.15">
      <c r="B267" s="541"/>
      <c r="C267" s="497">
        <v>247</v>
      </c>
      <c r="D267" s="498"/>
      <c r="E267" s="499">
        <f t="shared" si="116"/>
        <v>55214.285714285514</v>
      </c>
      <c r="F267" s="471"/>
      <c r="G267" s="471"/>
      <c r="H267" s="472"/>
      <c r="I267" s="470">
        <f t="shared" si="109"/>
        <v>47619.047619047618</v>
      </c>
      <c r="J267" s="471"/>
      <c r="K267" s="471"/>
      <c r="L267" s="472"/>
      <c r="M267" s="474">
        <f t="shared" si="117"/>
        <v>7595.2380952378981</v>
      </c>
      <c r="N267" s="480"/>
      <c r="O267" s="480"/>
      <c r="P267" s="696"/>
      <c r="Q267" s="47">
        <f t="shared" si="110"/>
        <v>8238095.2380950227</v>
      </c>
      <c r="R267" s="474"/>
      <c r="S267" s="480"/>
      <c r="T267" s="480"/>
      <c r="U267" s="696"/>
      <c r="V267" s="477"/>
      <c r="W267" s="596"/>
      <c r="X267" s="596"/>
      <c r="Y267" s="597"/>
      <c r="Z267" s="474"/>
      <c r="AA267" s="594"/>
      <c r="AB267" s="594"/>
      <c r="AC267" s="595"/>
      <c r="AD267" s="131">
        <f t="shared" si="119"/>
        <v>0</v>
      </c>
      <c r="AE267" s="477">
        <f t="shared" si="118"/>
        <v>3202178.5714285471</v>
      </c>
      <c r="AF267" s="478"/>
      <c r="AG267" s="478"/>
      <c r="AH267" s="479"/>
      <c r="AI267" s="474">
        <f t="shared" si="111"/>
        <v>8238095.2380950227</v>
      </c>
      <c r="AJ267" s="480"/>
      <c r="AK267" s="480"/>
      <c r="AL267" s="480"/>
      <c r="AM267" s="481"/>
      <c r="AN267" s="482">
        <f t="shared" si="97"/>
        <v>1.1000000000000001</v>
      </c>
      <c r="AO267" s="483"/>
      <c r="AP267" s="484"/>
      <c r="AQ267" s="26"/>
      <c r="AR267" s="26"/>
      <c r="AS267" s="26"/>
      <c r="AT267" s="469"/>
      <c r="AU267" s="469"/>
      <c r="AV267" s="469"/>
      <c r="AW267" s="469"/>
      <c r="AX267" s="27"/>
      <c r="AY267" s="27">
        <f t="shared" si="98"/>
        <v>0</v>
      </c>
      <c r="AZ267" s="27">
        <f t="shared" si="112"/>
        <v>0</v>
      </c>
      <c r="BA267" s="27">
        <f t="shared" si="113"/>
        <v>0</v>
      </c>
      <c r="BB267" s="27">
        <f t="shared" si="99"/>
        <v>0</v>
      </c>
      <c r="BC267" s="27">
        <f t="shared" si="100"/>
        <v>0</v>
      </c>
      <c r="BD267" s="27">
        <f t="shared" si="101"/>
        <v>47619.047619047618</v>
      </c>
      <c r="BE267" s="27">
        <f t="shared" si="102"/>
        <v>7595.2380952378981</v>
      </c>
      <c r="BF267" s="27">
        <f t="shared" si="103"/>
        <v>0</v>
      </c>
      <c r="BG267" s="27"/>
      <c r="BH267" s="27"/>
      <c r="BI267" s="72">
        <f t="shared" ref="BI267:BL267" si="128">BI261</f>
        <v>1.1000000000000001</v>
      </c>
      <c r="BJ267" s="72">
        <f t="shared" si="128"/>
        <v>0.75</v>
      </c>
      <c r="BK267" s="72">
        <f t="shared" si="128"/>
        <v>1.1000000000000001</v>
      </c>
      <c r="BL267" s="72">
        <f t="shared" si="128"/>
        <v>1.27</v>
      </c>
      <c r="BM267" s="73">
        <f>BM261</f>
        <v>1.27</v>
      </c>
      <c r="BN267" s="61"/>
      <c r="BO267" s="61" t="str">
        <f t="shared" si="114"/>
        <v xml:space="preserve"> </v>
      </c>
      <c r="BP267" s="62" t="str">
        <f t="shared" si="105"/>
        <v xml:space="preserve"> </v>
      </c>
      <c r="BQ267" s="62" t="e">
        <f t="shared" si="106"/>
        <v>#VALUE!</v>
      </c>
      <c r="BR267" s="63">
        <f t="shared" si="107"/>
        <v>1.1000000000000001</v>
      </c>
      <c r="BS267" s="64">
        <f t="shared" si="115"/>
        <v>1.1000000000000001</v>
      </c>
      <c r="BT267" s="60">
        <f t="shared" si="108"/>
        <v>55214.285714285514</v>
      </c>
      <c r="BU267" s="33"/>
    </row>
    <row r="268" spans="2:73" s="22" customFormat="1" ht="13.5" x14ac:dyDescent="0.15">
      <c r="B268" s="541"/>
      <c r="C268" s="497">
        <v>248</v>
      </c>
      <c r="D268" s="498"/>
      <c r="E268" s="499">
        <f t="shared" si="116"/>
        <v>55170.634920634722</v>
      </c>
      <c r="F268" s="471"/>
      <c r="G268" s="471"/>
      <c r="H268" s="472"/>
      <c r="I268" s="470">
        <f t="shared" si="109"/>
        <v>47619.047619047618</v>
      </c>
      <c r="J268" s="471"/>
      <c r="K268" s="471"/>
      <c r="L268" s="472"/>
      <c r="M268" s="474">
        <f t="shared" si="117"/>
        <v>7551.5873015871048</v>
      </c>
      <c r="N268" s="480"/>
      <c r="O268" s="480"/>
      <c r="P268" s="696"/>
      <c r="Q268" s="47">
        <f t="shared" si="110"/>
        <v>8190476.1904759752</v>
      </c>
      <c r="R268" s="474"/>
      <c r="S268" s="480"/>
      <c r="T268" s="480"/>
      <c r="U268" s="696"/>
      <c r="V268" s="474"/>
      <c r="W268" s="594"/>
      <c r="X268" s="594"/>
      <c r="Y268" s="595"/>
      <c r="Z268" s="474"/>
      <c r="AA268" s="594"/>
      <c r="AB268" s="594"/>
      <c r="AC268" s="595"/>
      <c r="AD268" s="131">
        <f t="shared" si="119"/>
        <v>0</v>
      </c>
      <c r="AE268" s="477">
        <f t="shared" si="118"/>
        <v>3209730.1587301344</v>
      </c>
      <c r="AF268" s="478"/>
      <c r="AG268" s="478"/>
      <c r="AH268" s="479"/>
      <c r="AI268" s="474">
        <f t="shared" si="111"/>
        <v>8190476.1904759752</v>
      </c>
      <c r="AJ268" s="480"/>
      <c r="AK268" s="480"/>
      <c r="AL268" s="480"/>
      <c r="AM268" s="481"/>
      <c r="AN268" s="482">
        <f t="shared" si="97"/>
        <v>1.1000000000000001</v>
      </c>
      <c r="AO268" s="483"/>
      <c r="AP268" s="484"/>
      <c r="AQ268" s="26"/>
      <c r="AR268" s="26"/>
      <c r="AS268" s="26"/>
      <c r="AT268" s="469"/>
      <c r="AU268" s="469"/>
      <c r="AV268" s="469"/>
      <c r="AW268" s="469"/>
      <c r="AX268" s="27"/>
      <c r="AY268" s="27">
        <f t="shared" si="98"/>
        <v>0</v>
      </c>
      <c r="AZ268" s="27">
        <f t="shared" si="112"/>
        <v>0</v>
      </c>
      <c r="BA268" s="27">
        <f t="shared" si="113"/>
        <v>0</v>
      </c>
      <c r="BB268" s="27">
        <f t="shared" si="99"/>
        <v>0</v>
      </c>
      <c r="BC268" s="27">
        <f t="shared" si="100"/>
        <v>0</v>
      </c>
      <c r="BD268" s="27">
        <f t="shared" si="101"/>
        <v>47619.047619047618</v>
      </c>
      <c r="BE268" s="27">
        <f t="shared" si="102"/>
        <v>7551.5873015871048</v>
      </c>
      <c r="BF268" s="27">
        <f t="shared" si="103"/>
        <v>0</v>
      </c>
      <c r="BG268" s="27"/>
      <c r="BH268" s="27"/>
      <c r="BI268" s="65">
        <f>BI267</f>
        <v>1.1000000000000001</v>
      </c>
      <c r="BJ268" s="66">
        <f>BJ267</f>
        <v>0.75</v>
      </c>
      <c r="BK268" s="59">
        <f>BK267</f>
        <v>1.1000000000000001</v>
      </c>
      <c r="BL268" s="66">
        <f>BL267</f>
        <v>1.27</v>
      </c>
      <c r="BM268" s="67">
        <f>BM267</f>
        <v>1.27</v>
      </c>
      <c r="BN268" s="61"/>
      <c r="BO268" s="61" t="str">
        <f t="shared" si="114"/>
        <v xml:space="preserve"> </v>
      </c>
      <c r="BP268" s="62" t="str">
        <f t="shared" si="105"/>
        <v xml:space="preserve"> </v>
      </c>
      <c r="BQ268" s="62" t="e">
        <f t="shared" si="106"/>
        <v>#VALUE!</v>
      </c>
      <c r="BR268" s="63">
        <f t="shared" si="107"/>
        <v>1.1000000000000001</v>
      </c>
      <c r="BS268" s="64">
        <f t="shared" si="115"/>
        <v>1.1000000000000001</v>
      </c>
      <c r="BT268" s="60">
        <f t="shared" si="108"/>
        <v>55170.634920634722</v>
      </c>
      <c r="BU268" s="33"/>
    </row>
    <row r="269" spans="2:73" s="22" customFormat="1" ht="13.5" x14ac:dyDescent="0.15">
      <c r="B269" s="541"/>
      <c r="C269" s="497">
        <v>249</v>
      </c>
      <c r="D269" s="498"/>
      <c r="E269" s="499">
        <f t="shared" si="116"/>
        <v>55126.984126983931</v>
      </c>
      <c r="F269" s="471"/>
      <c r="G269" s="471"/>
      <c r="H269" s="472"/>
      <c r="I269" s="470">
        <f t="shared" si="109"/>
        <v>47619.047619047618</v>
      </c>
      <c r="J269" s="471"/>
      <c r="K269" s="471"/>
      <c r="L269" s="472"/>
      <c r="M269" s="474">
        <f t="shared" si="117"/>
        <v>7507.9365079363115</v>
      </c>
      <c r="N269" s="480"/>
      <c r="O269" s="480"/>
      <c r="P269" s="696"/>
      <c r="Q269" s="47">
        <f t="shared" si="110"/>
        <v>8142857.1428569276</v>
      </c>
      <c r="R269" s="474"/>
      <c r="S269" s="480"/>
      <c r="T269" s="480"/>
      <c r="U269" s="696"/>
      <c r="V269" s="474"/>
      <c r="W269" s="594"/>
      <c r="X269" s="594"/>
      <c r="Y269" s="595"/>
      <c r="Z269" s="474"/>
      <c r="AA269" s="594"/>
      <c r="AB269" s="594"/>
      <c r="AC269" s="595"/>
      <c r="AD269" s="131">
        <f t="shared" si="119"/>
        <v>0</v>
      </c>
      <c r="AE269" s="477">
        <f t="shared" si="118"/>
        <v>3217238.0952380705</v>
      </c>
      <c r="AF269" s="478"/>
      <c r="AG269" s="478"/>
      <c r="AH269" s="479"/>
      <c r="AI269" s="474">
        <f t="shared" si="111"/>
        <v>8142857.1428569276</v>
      </c>
      <c r="AJ269" s="480"/>
      <c r="AK269" s="480"/>
      <c r="AL269" s="480"/>
      <c r="AM269" s="481"/>
      <c r="AN269" s="482">
        <f t="shared" si="97"/>
        <v>1.1000000000000001</v>
      </c>
      <c r="AO269" s="483"/>
      <c r="AP269" s="484"/>
      <c r="AQ269" s="26"/>
      <c r="AR269" s="26"/>
      <c r="AS269" s="26"/>
      <c r="AT269" s="469"/>
      <c r="AU269" s="469"/>
      <c r="AV269" s="469"/>
      <c r="AW269" s="469"/>
      <c r="AX269" s="27"/>
      <c r="AY269" s="27">
        <f t="shared" si="98"/>
        <v>0</v>
      </c>
      <c r="AZ269" s="27">
        <f t="shared" si="112"/>
        <v>0</v>
      </c>
      <c r="BA269" s="27">
        <f t="shared" si="113"/>
        <v>0</v>
      </c>
      <c r="BB269" s="27">
        <f t="shared" si="99"/>
        <v>0</v>
      </c>
      <c r="BC269" s="27">
        <f t="shared" si="100"/>
        <v>0</v>
      </c>
      <c r="BD269" s="27">
        <f t="shared" si="101"/>
        <v>47619.047619047618</v>
      </c>
      <c r="BE269" s="27">
        <f t="shared" si="102"/>
        <v>7507.9365079363115</v>
      </c>
      <c r="BF269" s="27">
        <f t="shared" si="103"/>
        <v>0</v>
      </c>
      <c r="BG269" s="27"/>
      <c r="BH269" s="27"/>
      <c r="BI269" s="65">
        <f>BI267</f>
        <v>1.1000000000000001</v>
      </c>
      <c r="BJ269" s="66">
        <f>BJ267</f>
        <v>0.75</v>
      </c>
      <c r="BK269" s="59">
        <f>BK267</f>
        <v>1.1000000000000001</v>
      </c>
      <c r="BL269" s="66">
        <f>BL267</f>
        <v>1.27</v>
      </c>
      <c r="BM269" s="67">
        <f>BM267</f>
        <v>1.27</v>
      </c>
      <c r="BN269" s="61"/>
      <c r="BO269" s="61" t="str">
        <f t="shared" si="114"/>
        <v xml:space="preserve"> </v>
      </c>
      <c r="BP269" s="62" t="str">
        <f t="shared" si="105"/>
        <v xml:space="preserve"> </v>
      </c>
      <c r="BQ269" s="62" t="e">
        <f t="shared" si="106"/>
        <v>#VALUE!</v>
      </c>
      <c r="BR269" s="63">
        <f t="shared" si="107"/>
        <v>1.1000000000000001</v>
      </c>
      <c r="BS269" s="64">
        <f t="shared" si="115"/>
        <v>1.1000000000000001</v>
      </c>
      <c r="BT269" s="60">
        <f t="shared" si="108"/>
        <v>55126.984126983931</v>
      </c>
      <c r="BU269" s="33"/>
    </row>
    <row r="270" spans="2:73" s="22" customFormat="1" ht="13.5" x14ac:dyDescent="0.15">
      <c r="B270" s="541"/>
      <c r="C270" s="497">
        <v>250</v>
      </c>
      <c r="D270" s="498"/>
      <c r="E270" s="499">
        <f t="shared" si="116"/>
        <v>55083.333333333139</v>
      </c>
      <c r="F270" s="471"/>
      <c r="G270" s="471"/>
      <c r="H270" s="472"/>
      <c r="I270" s="470">
        <f t="shared" si="109"/>
        <v>47619.047619047618</v>
      </c>
      <c r="J270" s="471"/>
      <c r="K270" s="471"/>
      <c r="L270" s="472"/>
      <c r="M270" s="474">
        <f t="shared" si="117"/>
        <v>7464.2857142855182</v>
      </c>
      <c r="N270" s="480"/>
      <c r="O270" s="480"/>
      <c r="P270" s="696"/>
      <c r="Q270" s="47">
        <f t="shared" si="110"/>
        <v>8095238.09523788</v>
      </c>
      <c r="R270" s="474"/>
      <c r="S270" s="480"/>
      <c r="T270" s="480"/>
      <c r="U270" s="696"/>
      <c r="V270" s="474"/>
      <c r="W270" s="594"/>
      <c r="X270" s="594"/>
      <c r="Y270" s="595"/>
      <c r="Z270" s="474"/>
      <c r="AA270" s="594"/>
      <c r="AB270" s="594"/>
      <c r="AC270" s="595"/>
      <c r="AD270" s="131">
        <f t="shared" si="119"/>
        <v>0</v>
      </c>
      <c r="AE270" s="477">
        <f t="shared" si="118"/>
        <v>3224702.3809523559</v>
      </c>
      <c r="AF270" s="478"/>
      <c r="AG270" s="478"/>
      <c r="AH270" s="479"/>
      <c r="AI270" s="474">
        <f t="shared" si="111"/>
        <v>8095238.09523788</v>
      </c>
      <c r="AJ270" s="480"/>
      <c r="AK270" s="480"/>
      <c r="AL270" s="480"/>
      <c r="AM270" s="481"/>
      <c r="AN270" s="482">
        <f t="shared" si="97"/>
        <v>1.1000000000000001</v>
      </c>
      <c r="AO270" s="483"/>
      <c r="AP270" s="484"/>
      <c r="AQ270" s="26"/>
      <c r="AR270" s="26"/>
      <c r="AS270" s="26"/>
      <c r="AT270" s="469"/>
      <c r="AU270" s="469"/>
      <c r="AV270" s="469"/>
      <c r="AW270" s="469"/>
      <c r="AX270" s="27"/>
      <c r="AY270" s="27">
        <f t="shared" si="98"/>
        <v>0</v>
      </c>
      <c r="AZ270" s="27">
        <f t="shared" si="112"/>
        <v>0</v>
      </c>
      <c r="BA270" s="27">
        <f t="shared" si="113"/>
        <v>0</v>
      </c>
      <c r="BB270" s="27">
        <f t="shared" si="99"/>
        <v>0</v>
      </c>
      <c r="BC270" s="27">
        <f t="shared" si="100"/>
        <v>0</v>
      </c>
      <c r="BD270" s="27">
        <f t="shared" si="101"/>
        <v>47619.047619047618</v>
      </c>
      <c r="BE270" s="27">
        <f t="shared" si="102"/>
        <v>7464.2857142855182</v>
      </c>
      <c r="BF270" s="27">
        <f t="shared" si="103"/>
        <v>0</v>
      </c>
      <c r="BG270" s="27"/>
      <c r="BH270" s="27"/>
      <c r="BI270" s="65">
        <f>BI267</f>
        <v>1.1000000000000001</v>
      </c>
      <c r="BJ270" s="66">
        <f>BJ267</f>
        <v>0.75</v>
      </c>
      <c r="BK270" s="59">
        <f>BK267</f>
        <v>1.1000000000000001</v>
      </c>
      <c r="BL270" s="66">
        <f>BL267</f>
        <v>1.27</v>
      </c>
      <c r="BM270" s="67">
        <f>BM267</f>
        <v>1.27</v>
      </c>
      <c r="BN270" s="61"/>
      <c r="BO270" s="61" t="str">
        <f t="shared" si="114"/>
        <v xml:space="preserve"> </v>
      </c>
      <c r="BP270" s="62" t="str">
        <f t="shared" si="105"/>
        <v xml:space="preserve"> </v>
      </c>
      <c r="BQ270" s="62" t="e">
        <f t="shared" si="106"/>
        <v>#VALUE!</v>
      </c>
      <c r="BR270" s="63">
        <f t="shared" si="107"/>
        <v>1.1000000000000001</v>
      </c>
      <c r="BS270" s="64">
        <f t="shared" si="115"/>
        <v>1.1000000000000001</v>
      </c>
      <c r="BT270" s="60">
        <f t="shared" si="108"/>
        <v>55083.333333333139</v>
      </c>
      <c r="BU270" s="33"/>
    </row>
    <row r="271" spans="2:73" s="22" customFormat="1" ht="13.5" x14ac:dyDescent="0.15">
      <c r="B271" s="541"/>
      <c r="C271" s="497">
        <v>251</v>
      </c>
      <c r="D271" s="498"/>
      <c r="E271" s="499">
        <f t="shared" si="116"/>
        <v>55039.682539682341</v>
      </c>
      <c r="F271" s="471"/>
      <c r="G271" s="471"/>
      <c r="H271" s="472"/>
      <c r="I271" s="470">
        <f t="shared" si="109"/>
        <v>47619.047619047618</v>
      </c>
      <c r="J271" s="471"/>
      <c r="K271" s="471"/>
      <c r="L271" s="472"/>
      <c r="M271" s="474">
        <f t="shared" si="117"/>
        <v>7420.6349206347231</v>
      </c>
      <c r="N271" s="480"/>
      <c r="O271" s="480"/>
      <c r="P271" s="696"/>
      <c r="Q271" s="47">
        <f t="shared" si="110"/>
        <v>8047619.0476188324</v>
      </c>
      <c r="R271" s="474"/>
      <c r="S271" s="480"/>
      <c r="T271" s="480"/>
      <c r="U271" s="696"/>
      <c r="V271" s="474"/>
      <c r="W271" s="594"/>
      <c r="X271" s="594"/>
      <c r="Y271" s="595"/>
      <c r="Z271" s="474"/>
      <c r="AA271" s="594"/>
      <c r="AB271" s="594"/>
      <c r="AC271" s="595"/>
      <c r="AD271" s="131">
        <f t="shared" si="119"/>
        <v>0</v>
      </c>
      <c r="AE271" s="477">
        <f t="shared" si="118"/>
        <v>3232123.0158729907</v>
      </c>
      <c r="AF271" s="478"/>
      <c r="AG271" s="478"/>
      <c r="AH271" s="479"/>
      <c r="AI271" s="474">
        <f t="shared" si="111"/>
        <v>8047619.0476188324</v>
      </c>
      <c r="AJ271" s="480"/>
      <c r="AK271" s="480"/>
      <c r="AL271" s="480"/>
      <c r="AM271" s="481"/>
      <c r="AN271" s="482">
        <f t="shared" si="97"/>
        <v>1.1000000000000001</v>
      </c>
      <c r="AO271" s="483"/>
      <c r="AP271" s="484"/>
      <c r="AQ271" s="26"/>
      <c r="AR271" s="26"/>
      <c r="AS271" s="26"/>
      <c r="AT271" s="469"/>
      <c r="AU271" s="469"/>
      <c r="AV271" s="469"/>
      <c r="AW271" s="469"/>
      <c r="AX271" s="27"/>
      <c r="AY271" s="27">
        <f t="shared" si="98"/>
        <v>0</v>
      </c>
      <c r="AZ271" s="27">
        <f t="shared" si="112"/>
        <v>0</v>
      </c>
      <c r="BA271" s="27">
        <f t="shared" si="113"/>
        <v>0</v>
      </c>
      <c r="BB271" s="27">
        <f t="shared" si="99"/>
        <v>0</v>
      </c>
      <c r="BC271" s="27">
        <f t="shared" si="100"/>
        <v>0</v>
      </c>
      <c r="BD271" s="27">
        <f t="shared" si="101"/>
        <v>47619.047619047618</v>
      </c>
      <c r="BE271" s="27">
        <f t="shared" si="102"/>
        <v>7420.6349206347231</v>
      </c>
      <c r="BF271" s="27">
        <f t="shared" si="103"/>
        <v>0</v>
      </c>
      <c r="BG271" s="27"/>
      <c r="BH271" s="27"/>
      <c r="BI271" s="65">
        <f>BI267</f>
        <v>1.1000000000000001</v>
      </c>
      <c r="BJ271" s="66">
        <f>BJ267</f>
        <v>0.75</v>
      </c>
      <c r="BK271" s="59">
        <f>BK267</f>
        <v>1.1000000000000001</v>
      </c>
      <c r="BL271" s="66">
        <f>BL267</f>
        <v>1.27</v>
      </c>
      <c r="BM271" s="67">
        <f>BM267</f>
        <v>1.27</v>
      </c>
      <c r="BN271" s="61"/>
      <c r="BO271" s="61" t="str">
        <f t="shared" si="114"/>
        <v xml:space="preserve"> </v>
      </c>
      <c r="BP271" s="62" t="str">
        <f t="shared" si="105"/>
        <v xml:space="preserve"> </v>
      </c>
      <c r="BQ271" s="62" t="e">
        <f t="shared" si="106"/>
        <v>#VALUE!</v>
      </c>
      <c r="BR271" s="63">
        <f t="shared" si="107"/>
        <v>1.1000000000000001</v>
      </c>
      <c r="BS271" s="64">
        <f t="shared" si="115"/>
        <v>1.1000000000000001</v>
      </c>
      <c r="BT271" s="60">
        <f t="shared" si="108"/>
        <v>55039.682539682341</v>
      </c>
      <c r="BU271" s="33"/>
    </row>
    <row r="272" spans="2:73" s="22" customFormat="1" ht="13.5" x14ac:dyDescent="0.15">
      <c r="B272" s="593"/>
      <c r="C272" s="587">
        <v>252</v>
      </c>
      <c r="D272" s="588"/>
      <c r="E272" s="589">
        <f t="shared" si="116"/>
        <v>54996.031746031549</v>
      </c>
      <c r="F272" s="590"/>
      <c r="G272" s="590"/>
      <c r="H272" s="591"/>
      <c r="I272" s="578">
        <f t="shared" si="109"/>
        <v>47619.047619047618</v>
      </c>
      <c r="J272" s="590"/>
      <c r="K272" s="590"/>
      <c r="L272" s="591"/>
      <c r="M272" s="604">
        <f t="shared" si="117"/>
        <v>7376.9841269839308</v>
      </c>
      <c r="N272" s="610"/>
      <c r="O272" s="610"/>
      <c r="P272" s="618"/>
      <c r="Q272" s="47">
        <f t="shared" si="110"/>
        <v>7999999.9999997849</v>
      </c>
      <c r="R272" s="578">
        <f>V272+Z272</f>
        <v>0</v>
      </c>
      <c r="S272" s="590"/>
      <c r="T272" s="590"/>
      <c r="U272" s="591"/>
      <c r="V272" s="578">
        <f>IF(42&gt;$I$5*2,0,$I$6/$I$5/2)</f>
        <v>0</v>
      </c>
      <c r="W272" s="579"/>
      <c r="X272" s="579"/>
      <c r="Y272" s="580"/>
      <c r="Z272" s="578">
        <f>IF(AD266&gt;0,AD266*AN272/100/2,0)</f>
        <v>0</v>
      </c>
      <c r="AA272" s="579"/>
      <c r="AB272" s="579"/>
      <c r="AC272" s="580"/>
      <c r="AD272" s="139">
        <f t="shared" si="119"/>
        <v>0</v>
      </c>
      <c r="AE272" s="581">
        <f t="shared" si="118"/>
        <v>3239499.9999999749</v>
      </c>
      <c r="AF272" s="582"/>
      <c r="AG272" s="582"/>
      <c r="AH272" s="583"/>
      <c r="AI272" s="474">
        <f t="shared" si="111"/>
        <v>7999999.9999997849</v>
      </c>
      <c r="AJ272" s="480"/>
      <c r="AK272" s="480"/>
      <c r="AL272" s="480"/>
      <c r="AM272" s="481"/>
      <c r="AN272" s="584">
        <f t="shared" si="97"/>
        <v>1.1000000000000001</v>
      </c>
      <c r="AO272" s="585"/>
      <c r="AP272" s="586"/>
      <c r="AQ272" s="25"/>
      <c r="AR272" s="25"/>
      <c r="AS272" s="25"/>
      <c r="AT272" s="469"/>
      <c r="AU272" s="469"/>
      <c r="AV272" s="469"/>
      <c r="AW272" s="469"/>
      <c r="AX272" s="27"/>
      <c r="AY272" s="27">
        <f t="shared" si="98"/>
        <v>0</v>
      </c>
      <c r="AZ272" s="27">
        <f t="shared" si="112"/>
        <v>0</v>
      </c>
      <c r="BA272" s="27">
        <f t="shared" si="113"/>
        <v>0</v>
      </c>
      <c r="BB272" s="27">
        <f t="shared" si="99"/>
        <v>0</v>
      </c>
      <c r="BC272" s="27">
        <f t="shared" si="100"/>
        <v>0</v>
      </c>
      <c r="BD272" s="27">
        <f t="shared" si="101"/>
        <v>47619.047619047618</v>
      </c>
      <c r="BE272" s="27">
        <f t="shared" si="102"/>
        <v>7376.9841269839308</v>
      </c>
      <c r="BF272" s="27">
        <f t="shared" si="103"/>
        <v>0</v>
      </c>
      <c r="BG272" s="27"/>
      <c r="BH272" s="27"/>
      <c r="BI272" s="65">
        <f>BI267</f>
        <v>1.1000000000000001</v>
      </c>
      <c r="BJ272" s="66">
        <f>BJ267</f>
        <v>0.75</v>
      </c>
      <c r="BK272" s="59">
        <f>BK267</f>
        <v>1.1000000000000001</v>
      </c>
      <c r="BL272" s="66">
        <f>BL267</f>
        <v>1.27</v>
      </c>
      <c r="BM272" s="67">
        <f>BM267</f>
        <v>1.27</v>
      </c>
      <c r="BN272" s="61"/>
      <c r="BO272" s="61" t="str">
        <f t="shared" si="114"/>
        <v xml:space="preserve"> </v>
      </c>
      <c r="BP272" s="62" t="str">
        <f t="shared" si="105"/>
        <v xml:space="preserve"> </v>
      </c>
      <c r="BQ272" s="62" t="e">
        <f t="shared" si="106"/>
        <v>#VALUE!</v>
      </c>
      <c r="BR272" s="63">
        <f t="shared" si="107"/>
        <v>1.1000000000000001</v>
      </c>
      <c r="BS272" s="64">
        <f t="shared" si="115"/>
        <v>1.1000000000000001</v>
      </c>
      <c r="BT272" s="60">
        <f t="shared" si="108"/>
        <v>54996.031746031549</v>
      </c>
      <c r="BU272" s="33"/>
    </row>
    <row r="273" spans="2:73" s="22" customFormat="1" ht="13.5" x14ac:dyDescent="0.15">
      <c r="B273" s="562">
        <v>22</v>
      </c>
      <c r="C273" s="565">
        <v>253</v>
      </c>
      <c r="D273" s="566"/>
      <c r="E273" s="609">
        <f t="shared" si="116"/>
        <v>54952.380952380758</v>
      </c>
      <c r="F273" s="569"/>
      <c r="G273" s="569"/>
      <c r="H273" s="570"/>
      <c r="I273" s="568">
        <f t="shared" si="109"/>
        <v>47619.047619047618</v>
      </c>
      <c r="J273" s="569"/>
      <c r="K273" s="569"/>
      <c r="L273" s="570"/>
      <c r="M273" s="568">
        <f t="shared" si="117"/>
        <v>7333.3333333331357</v>
      </c>
      <c r="N273" s="569"/>
      <c r="O273" s="569"/>
      <c r="P273" s="570"/>
      <c r="Q273" s="30">
        <f t="shared" si="110"/>
        <v>7952380.9523807373</v>
      </c>
      <c r="R273" s="568"/>
      <c r="S273" s="569"/>
      <c r="T273" s="569"/>
      <c r="U273" s="570"/>
      <c r="V273" s="568"/>
      <c r="W273" s="572"/>
      <c r="X273" s="572"/>
      <c r="Y273" s="573"/>
      <c r="Z273" s="568"/>
      <c r="AA273" s="572"/>
      <c r="AB273" s="572"/>
      <c r="AC273" s="573"/>
      <c r="AD273" s="138">
        <f t="shared" si="119"/>
        <v>0</v>
      </c>
      <c r="AE273" s="568">
        <f t="shared" si="118"/>
        <v>3246833.3333333079</v>
      </c>
      <c r="AF273" s="569"/>
      <c r="AG273" s="569"/>
      <c r="AH273" s="570"/>
      <c r="AI273" s="568">
        <f t="shared" si="111"/>
        <v>7952380.9523807373</v>
      </c>
      <c r="AJ273" s="569"/>
      <c r="AK273" s="569"/>
      <c r="AL273" s="569"/>
      <c r="AM273" s="574"/>
      <c r="AN273" s="575">
        <f t="shared" si="97"/>
        <v>1.1000000000000001</v>
      </c>
      <c r="AO273" s="576"/>
      <c r="AP273" s="577"/>
      <c r="AQ273" s="51"/>
      <c r="AR273" s="51"/>
      <c r="AS273" s="51"/>
      <c r="AT273" s="469"/>
      <c r="AU273" s="469"/>
      <c r="AV273" s="469"/>
      <c r="AW273" s="469"/>
      <c r="AX273" s="27"/>
      <c r="AY273" s="27">
        <f t="shared" si="98"/>
        <v>0</v>
      </c>
      <c r="AZ273" s="27">
        <f t="shared" si="112"/>
        <v>0</v>
      </c>
      <c r="BA273" s="27">
        <f t="shared" si="113"/>
        <v>0</v>
      </c>
      <c r="BB273" s="27">
        <f t="shared" si="99"/>
        <v>0</v>
      </c>
      <c r="BC273" s="27">
        <f t="shared" si="100"/>
        <v>0</v>
      </c>
      <c r="BD273" s="27">
        <f t="shared" si="101"/>
        <v>47619.047619047618</v>
      </c>
      <c r="BE273" s="27">
        <f t="shared" si="102"/>
        <v>7333.3333333331357</v>
      </c>
      <c r="BF273" s="27">
        <f t="shared" si="103"/>
        <v>0</v>
      </c>
      <c r="BG273" s="27"/>
      <c r="BH273" s="27"/>
      <c r="BI273" s="72">
        <f t="shared" ref="BI273:BL273" si="129">BI267</f>
        <v>1.1000000000000001</v>
      </c>
      <c r="BJ273" s="72">
        <f t="shared" si="129"/>
        <v>0.75</v>
      </c>
      <c r="BK273" s="72">
        <f t="shared" si="129"/>
        <v>1.1000000000000001</v>
      </c>
      <c r="BL273" s="72">
        <f t="shared" si="129"/>
        <v>1.27</v>
      </c>
      <c r="BM273" s="73">
        <f>BM267</f>
        <v>1.27</v>
      </c>
      <c r="BN273" s="61"/>
      <c r="BO273" s="61" t="str">
        <f t="shared" si="114"/>
        <v xml:space="preserve"> </v>
      </c>
      <c r="BP273" s="62" t="str">
        <f t="shared" si="105"/>
        <v xml:space="preserve"> </v>
      </c>
      <c r="BQ273" s="62" t="e">
        <f t="shared" si="106"/>
        <v>#VALUE!</v>
      </c>
      <c r="BR273" s="63">
        <f t="shared" si="107"/>
        <v>1.1000000000000001</v>
      </c>
      <c r="BS273" s="64">
        <f t="shared" si="115"/>
        <v>1.1000000000000001</v>
      </c>
      <c r="BT273" s="60">
        <f t="shared" si="108"/>
        <v>54952.380952380758</v>
      </c>
      <c r="BU273" s="33"/>
    </row>
    <row r="274" spans="2:73" s="22" customFormat="1" ht="13.5" x14ac:dyDescent="0.15">
      <c r="B274" s="563"/>
      <c r="C274" s="535">
        <v>254</v>
      </c>
      <c r="D274" s="536"/>
      <c r="E274" s="537">
        <f t="shared" si="116"/>
        <v>54908.730158729959</v>
      </c>
      <c r="F274" s="486"/>
      <c r="G274" s="486"/>
      <c r="H274" s="538"/>
      <c r="I274" s="485">
        <f t="shared" si="109"/>
        <v>47619.047619047618</v>
      </c>
      <c r="J274" s="486"/>
      <c r="K274" s="486"/>
      <c r="L274" s="538"/>
      <c r="M274" s="485">
        <f t="shared" si="117"/>
        <v>7289.6825396823433</v>
      </c>
      <c r="N274" s="486"/>
      <c r="O274" s="486"/>
      <c r="P274" s="538"/>
      <c r="Q274" s="136">
        <f t="shared" si="110"/>
        <v>7904761.9047616897</v>
      </c>
      <c r="R274" s="485"/>
      <c r="S274" s="486"/>
      <c r="T274" s="486"/>
      <c r="U274" s="538"/>
      <c r="V274" s="485"/>
      <c r="W274" s="530"/>
      <c r="X274" s="530"/>
      <c r="Y274" s="531"/>
      <c r="Z274" s="485"/>
      <c r="AA274" s="530"/>
      <c r="AB274" s="530"/>
      <c r="AC274" s="531"/>
      <c r="AD274" s="135">
        <f t="shared" si="119"/>
        <v>0</v>
      </c>
      <c r="AE274" s="532">
        <f t="shared" si="118"/>
        <v>3254123.0158729902</v>
      </c>
      <c r="AF274" s="533"/>
      <c r="AG274" s="533"/>
      <c r="AH274" s="534"/>
      <c r="AI274" s="485">
        <f t="shared" si="111"/>
        <v>7904761.9047616897</v>
      </c>
      <c r="AJ274" s="486"/>
      <c r="AK274" s="486"/>
      <c r="AL274" s="486"/>
      <c r="AM274" s="487"/>
      <c r="AN274" s="527">
        <f t="shared" si="97"/>
        <v>1.1000000000000001</v>
      </c>
      <c r="AO274" s="528"/>
      <c r="AP274" s="529"/>
      <c r="AQ274" s="26"/>
      <c r="AR274" s="26"/>
      <c r="AS274" s="26"/>
      <c r="AT274" s="469"/>
      <c r="AU274" s="469"/>
      <c r="AV274" s="469"/>
      <c r="AW274" s="469"/>
      <c r="AX274" s="27"/>
      <c r="AY274" s="27">
        <f t="shared" si="98"/>
        <v>0</v>
      </c>
      <c r="AZ274" s="27">
        <f t="shared" si="112"/>
        <v>0</v>
      </c>
      <c r="BA274" s="27">
        <f t="shared" si="113"/>
        <v>0</v>
      </c>
      <c r="BB274" s="27">
        <f t="shared" si="99"/>
        <v>0</v>
      </c>
      <c r="BC274" s="27">
        <f t="shared" si="100"/>
        <v>0</v>
      </c>
      <c r="BD274" s="27">
        <f t="shared" si="101"/>
        <v>47619.047619047618</v>
      </c>
      <c r="BE274" s="27">
        <f t="shared" si="102"/>
        <v>7289.6825396823433</v>
      </c>
      <c r="BF274" s="27">
        <f t="shared" si="103"/>
        <v>0</v>
      </c>
      <c r="BG274" s="27"/>
      <c r="BH274" s="27"/>
      <c r="BI274" s="65">
        <f>BI273</f>
        <v>1.1000000000000001</v>
      </c>
      <c r="BJ274" s="66">
        <f>BJ273</f>
        <v>0.75</v>
      </c>
      <c r="BK274" s="59">
        <f>BK273</f>
        <v>1.1000000000000001</v>
      </c>
      <c r="BL274" s="66">
        <f>BL273</f>
        <v>1.27</v>
      </c>
      <c r="BM274" s="67">
        <f>BM273</f>
        <v>1.27</v>
      </c>
      <c r="BN274" s="61"/>
      <c r="BO274" s="61" t="str">
        <f t="shared" si="114"/>
        <v xml:space="preserve"> </v>
      </c>
      <c r="BP274" s="62" t="str">
        <f t="shared" si="105"/>
        <v xml:space="preserve"> </v>
      </c>
      <c r="BQ274" s="62" t="e">
        <f t="shared" si="106"/>
        <v>#VALUE!</v>
      </c>
      <c r="BR274" s="63">
        <f t="shared" si="107"/>
        <v>1.1000000000000001</v>
      </c>
      <c r="BS274" s="64">
        <f t="shared" si="115"/>
        <v>1.1000000000000001</v>
      </c>
      <c r="BT274" s="60">
        <f t="shared" si="108"/>
        <v>54908.730158729959</v>
      </c>
      <c r="BU274" s="33"/>
    </row>
    <row r="275" spans="2:73" s="22" customFormat="1" ht="13.5" x14ac:dyDescent="0.15">
      <c r="B275" s="563"/>
      <c r="C275" s="535">
        <v>255</v>
      </c>
      <c r="D275" s="536"/>
      <c r="E275" s="537">
        <f t="shared" si="116"/>
        <v>54865.079365079167</v>
      </c>
      <c r="F275" s="486"/>
      <c r="G275" s="486"/>
      <c r="H275" s="538"/>
      <c r="I275" s="485">
        <f t="shared" si="109"/>
        <v>47619.047619047618</v>
      </c>
      <c r="J275" s="486"/>
      <c r="K275" s="486"/>
      <c r="L275" s="538"/>
      <c r="M275" s="485">
        <f t="shared" si="117"/>
        <v>7246.0317460315491</v>
      </c>
      <c r="N275" s="486"/>
      <c r="O275" s="486"/>
      <c r="P275" s="538"/>
      <c r="Q275" s="136">
        <f t="shared" si="110"/>
        <v>7857142.8571426421</v>
      </c>
      <c r="R275" s="485"/>
      <c r="S275" s="486"/>
      <c r="T275" s="486"/>
      <c r="U275" s="538"/>
      <c r="V275" s="485"/>
      <c r="W275" s="530"/>
      <c r="X275" s="530"/>
      <c r="Y275" s="531"/>
      <c r="Z275" s="485"/>
      <c r="AA275" s="530"/>
      <c r="AB275" s="530"/>
      <c r="AC275" s="531"/>
      <c r="AD275" s="135">
        <f t="shared" si="119"/>
        <v>0</v>
      </c>
      <c r="AE275" s="532">
        <f t="shared" si="118"/>
        <v>3261369.047619022</v>
      </c>
      <c r="AF275" s="533"/>
      <c r="AG275" s="533"/>
      <c r="AH275" s="534"/>
      <c r="AI275" s="485">
        <f t="shared" si="111"/>
        <v>7857142.8571426421</v>
      </c>
      <c r="AJ275" s="486"/>
      <c r="AK275" s="486"/>
      <c r="AL275" s="486"/>
      <c r="AM275" s="487"/>
      <c r="AN275" s="527">
        <f t="shared" si="97"/>
        <v>1.1000000000000001</v>
      </c>
      <c r="AO275" s="528"/>
      <c r="AP275" s="529"/>
      <c r="AQ275" s="26"/>
      <c r="AR275" s="26"/>
      <c r="AS275" s="26"/>
      <c r="AT275" s="469"/>
      <c r="AU275" s="469"/>
      <c r="AV275" s="469"/>
      <c r="AW275" s="469"/>
      <c r="AX275" s="27"/>
      <c r="AY275" s="27">
        <f t="shared" si="98"/>
        <v>0</v>
      </c>
      <c r="AZ275" s="27">
        <f t="shared" si="112"/>
        <v>0</v>
      </c>
      <c r="BA275" s="27">
        <f t="shared" si="113"/>
        <v>0</v>
      </c>
      <c r="BB275" s="27">
        <f t="shared" si="99"/>
        <v>0</v>
      </c>
      <c r="BC275" s="27">
        <f t="shared" si="100"/>
        <v>0</v>
      </c>
      <c r="BD275" s="27">
        <f t="shared" si="101"/>
        <v>47619.047619047618</v>
      </c>
      <c r="BE275" s="27">
        <f t="shared" si="102"/>
        <v>7246.0317460315491</v>
      </c>
      <c r="BF275" s="27">
        <f t="shared" si="103"/>
        <v>0</v>
      </c>
      <c r="BG275" s="27"/>
      <c r="BH275" s="27"/>
      <c r="BI275" s="65">
        <f>BI273</f>
        <v>1.1000000000000001</v>
      </c>
      <c r="BJ275" s="66">
        <f>BJ273</f>
        <v>0.75</v>
      </c>
      <c r="BK275" s="59">
        <f>BK273</f>
        <v>1.1000000000000001</v>
      </c>
      <c r="BL275" s="66">
        <f>BL273</f>
        <v>1.27</v>
      </c>
      <c r="BM275" s="67">
        <f>BM273</f>
        <v>1.27</v>
      </c>
      <c r="BN275" s="61"/>
      <c r="BO275" s="61" t="str">
        <f t="shared" si="114"/>
        <v xml:space="preserve"> </v>
      </c>
      <c r="BP275" s="62" t="str">
        <f t="shared" si="105"/>
        <v xml:space="preserve"> </v>
      </c>
      <c r="BQ275" s="62" t="e">
        <f t="shared" si="106"/>
        <v>#VALUE!</v>
      </c>
      <c r="BR275" s="63">
        <f t="shared" si="107"/>
        <v>1.1000000000000001</v>
      </c>
      <c r="BS275" s="64">
        <f t="shared" si="115"/>
        <v>1.1000000000000001</v>
      </c>
      <c r="BT275" s="60">
        <f t="shared" si="108"/>
        <v>54865.079365079167</v>
      </c>
      <c r="BU275" s="33"/>
    </row>
    <row r="276" spans="2:73" s="22" customFormat="1" ht="13.5" x14ac:dyDescent="0.15">
      <c r="B276" s="563"/>
      <c r="C276" s="535">
        <v>256</v>
      </c>
      <c r="D276" s="536"/>
      <c r="E276" s="537">
        <f t="shared" si="116"/>
        <v>54821.428571428376</v>
      </c>
      <c r="F276" s="486"/>
      <c r="G276" s="486"/>
      <c r="H276" s="538"/>
      <c r="I276" s="485">
        <f t="shared" si="109"/>
        <v>47619.047619047618</v>
      </c>
      <c r="J276" s="486"/>
      <c r="K276" s="486"/>
      <c r="L276" s="538"/>
      <c r="M276" s="485">
        <f t="shared" si="117"/>
        <v>7202.3809523807568</v>
      </c>
      <c r="N276" s="486"/>
      <c r="O276" s="486"/>
      <c r="P276" s="538"/>
      <c r="Q276" s="136">
        <f t="shared" si="110"/>
        <v>7809523.8095235946</v>
      </c>
      <c r="R276" s="485"/>
      <c r="S276" s="486"/>
      <c r="T276" s="486"/>
      <c r="U276" s="538"/>
      <c r="V276" s="485"/>
      <c r="W276" s="530"/>
      <c r="X276" s="530"/>
      <c r="Y276" s="531"/>
      <c r="Z276" s="485"/>
      <c r="AA276" s="530"/>
      <c r="AB276" s="530"/>
      <c r="AC276" s="531"/>
      <c r="AD276" s="135">
        <f t="shared" si="119"/>
        <v>0</v>
      </c>
      <c r="AE276" s="532">
        <f t="shared" si="118"/>
        <v>3268571.4285714026</v>
      </c>
      <c r="AF276" s="533"/>
      <c r="AG276" s="533"/>
      <c r="AH276" s="534"/>
      <c r="AI276" s="485">
        <f t="shared" si="111"/>
        <v>7809523.8095235946</v>
      </c>
      <c r="AJ276" s="486"/>
      <c r="AK276" s="486"/>
      <c r="AL276" s="486"/>
      <c r="AM276" s="487"/>
      <c r="AN276" s="527">
        <f t="shared" si="97"/>
        <v>1.1000000000000001</v>
      </c>
      <c r="AO276" s="528"/>
      <c r="AP276" s="529"/>
      <c r="AQ276" s="26"/>
      <c r="AR276" s="26"/>
      <c r="AS276" s="26"/>
      <c r="AT276" s="469"/>
      <c r="AU276" s="469"/>
      <c r="AV276" s="469"/>
      <c r="AW276" s="469"/>
      <c r="AX276" s="27"/>
      <c r="AY276" s="27">
        <f t="shared" si="98"/>
        <v>0</v>
      </c>
      <c r="AZ276" s="27">
        <f t="shared" si="112"/>
        <v>0</v>
      </c>
      <c r="BA276" s="27">
        <f t="shared" si="113"/>
        <v>0</v>
      </c>
      <c r="BB276" s="27">
        <f t="shared" si="99"/>
        <v>0</v>
      </c>
      <c r="BC276" s="27">
        <f t="shared" si="100"/>
        <v>0</v>
      </c>
      <c r="BD276" s="27">
        <f t="shared" si="101"/>
        <v>47619.047619047618</v>
      </c>
      <c r="BE276" s="27">
        <f t="shared" si="102"/>
        <v>7202.3809523807568</v>
      </c>
      <c r="BF276" s="27">
        <f t="shared" si="103"/>
        <v>0</v>
      </c>
      <c r="BG276" s="27"/>
      <c r="BH276" s="27"/>
      <c r="BI276" s="65">
        <f>BI273</f>
        <v>1.1000000000000001</v>
      </c>
      <c r="BJ276" s="66">
        <f>BJ273</f>
        <v>0.75</v>
      </c>
      <c r="BK276" s="59">
        <f>BK273</f>
        <v>1.1000000000000001</v>
      </c>
      <c r="BL276" s="66">
        <f>BL273</f>
        <v>1.27</v>
      </c>
      <c r="BM276" s="67">
        <f>BM273</f>
        <v>1.27</v>
      </c>
      <c r="BN276" s="61"/>
      <c r="BO276" s="61" t="str">
        <f t="shared" si="114"/>
        <v xml:space="preserve"> </v>
      </c>
      <c r="BP276" s="62" t="str">
        <f t="shared" si="105"/>
        <v xml:space="preserve"> </v>
      </c>
      <c r="BQ276" s="62" t="e">
        <f t="shared" si="106"/>
        <v>#VALUE!</v>
      </c>
      <c r="BR276" s="63">
        <f t="shared" si="107"/>
        <v>1.1000000000000001</v>
      </c>
      <c r="BS276" s="64">
        <f t="shared" si="115"/>
        <v>1.1000000000000001</v>
      </c>
      <c r="BT276" s="60">
        <f t="shared" si="108"/>
        <v>54821.428571428376</v>
      </c>
      <c r="BU276" s="33"/>
    </row>
    <row r="277" spans="2:73" s="22" customFormat="1" ht="13.5" x14ac:dyDescent="0.15">
      <c r="B277" s="563"/>
      <c r="C277" s="535">
        <v>257</v>
      </c>
      <c r="D277" s="536"/>
      <c r="E277" s="537">
        <f t="shared" si="116"/>
        <v>54777.777777777577</v>
      </c>
      <c r="F277" s="486"/>
      <c r="G277" s="486"/>
      <c r="H277" s="538"/>
      <c r="I277" s="485">
        <f t="shared" si="109"/>
        <v>47619.047619047618</v>
      </c>
      <c r="J277" s="486"/>
      <c r="K277" s="486"/>
      <c r="L277" s="538"/>
      <c r="M277" s="485">
        <f t="shared" si="117"/>
        <v>7158.7301587299626</v>
      </c>
      <c r="N277" s="486"/>
      <c r="O277" s="486"/>
      <c r="P277" s="538"/>
      <c r="Q277" s="136">
        <f t="shared" si="110"/>
        <v>7761904.761904547</v>
      </c>
      <c r="R277" s="485"/>
      <c r="S277" s="486"/>
      <c r="T277" s="486"/>
      <c r="U277" s="538"/>
      <c r="V277" s="485"/>
      <c r="W277" s="530"/>
      <c r="X277" s="530"/>
      <c r="Y277" s="531"/>
      <c r="Z277" s="485"/>
      <c r="AA277" s="530"/>
      <c r="AB277" s="530"/>
      <c r="AC277" s="531"/>
      <c r="AD277" s="135">
        <f t="shared" si="119"/>
        <v>0</v>
      </c>
      <c r="AE277" s="532">
        <f t="shared" si="118"/>
        <v>3275730.1587301325</v>
      </c>
      <c r="AF277" s="533"/>
      <c r="AG277" s="533"/>
      <c r="AH277" s="534"/>
      <c r="AI277" s="485">
        <f t="shared" si="111"/>
        <v>7761904.761904547</v>
      </c>
      <c r="AJ277" s="486"/>
      <c r="AK277" s="486"/>
      <c r="AL277" s="486"/>
      <c r="AM277" s="487"/>
      <c r="AN277" s="527">
        <f t="shared" ref="AN277:AN340" si="130">BS277</f>
        <v>1.1000000000000001</v>
      </c>
      <c r="AO277" s="528"/>
      <c r="AP277" s="529"/>
      <c r="AQ277" s="26"/>
      <c r="AR277" s="26"/>
      <c r="AS277" s="26"/>
      <c r="AT277" s="469"/>
      <c r="AU277" s="469"/>
      <c r="AV277" s="469"/>
      <c r="AW277" s="469"/>
      <c r="AX277" s="27"/>
      <c r="AY277" s="27">
        <f t="shared" ref="AY277:AY340" si="131">IF($AK$5=C277,1,0)</f>
        <v>0</v>
      </c>
      <c r="AZ277" s="27">
        <f t="shared" si="112"/>
        <v>0</v>
      </c>
      <c r="BA277" s="27">
        <f t="shared" si="113"/>
        <v>0</v>
      </c>
      <c r="BB277" s="27">
        <f t="shared" ref="BB277:BB340" si="132">AZ277-BA277</f>
        <v>0</v>
      </c>
      <c r="BC277" s="27">
        <f t="shared" ref="BC277:BC340" si="133">IF(BA277&gt;0,BE277,0)</f>
        <v>0</v>
      </c>
      <c r="BD277" s="27">
        <f t="shared" ref="BD277:BD340" si="134">I277</f>
        <v>47619.047619047618</v>
      </c>
      <c r="BE277" s="27">
        <f t="shared" ref="BE277:BE340" si="135">M277</f>
        <v>7158.7301587299626</v>
      </c>
      <c r="BF277" s="27">
        <f t="shared" ref="BF277:BF340" si="136">IF(BC277&gt;0,1,0)</f>
        <v>0</v>
      </c>
      <c r="BG277" s="27"/>
      <c r="BH277" s="27"/>
      <c r="BI277" s="65">
        <f>BI273</f>
        <v>1.1000000000000001</v>
      </c>
      <c r="BJ277" s="66">
        <f>BJ273</f>
        <v>0.75</v>
      </c>
      <c r="BK277" s="59">
        <f>BK273</f>
        <v>1.1000000000000001</v>
      </c>
      <c r="BL277" s="66">
        <f>BL273</f>
        <v>1.27</v>
      </c>
      <c r="BM277" s="67">
        <f>BM273</f>
        <v>1.27</v>
      </c>
      <c r="BN277" s="61"/>
      <c r="BO277" s="61" t="str">
        <f t="shared" si="114"/>
        <v xml:space="preserve"> </v>
      </c>
      <c r="BP277" s="62" t="str">
        <f t="shared" ref="BP277:BP340" si="137">IF(BN277=0," ",M277-BO277)</f>
        <v xml:space="preserve"> </v>
      </c>
      <c r="BQ277" s="62" t="e">
        <f t="shared" ref="BQ277:BQ340" si="138">I277+BP277</f>
        <v>#VALUE!</v>
      </c>
      <c r="BR277" s="63">
        <f t="shared" ref="BR277:BR340" si="139">IF($V$1=1,BI277,IF($V$1=2,BJ277,IF($V$1=3,BK277,IF($V$1=4,BL277,IF($V$1=5,BM277)))))</f>
        <v>1.1000000000000001</v>
      </c>
      <c r="BS277" s="64">
        <f t="shared" si="115"/>
        <v>1.1000000000000001</v>
      </c>
      <c r="BT277" s="60">
        <f t="shared" ref="BT277:BT340" si="140">IF(E277=0,NA(),E277)</f>
        <v>54777.777777777577</v>
      </c>
      <c r="BU277" s="33"/>
    </row>
    <row r="278" spans="2:73" s="22" customFormat="1" ht="13.5" x14ac:dyDescent="0.15">
      <c r="B278" s="563"/>
      <c r="C278" s="535">
        <v>258</v>
      </c>
      <c r="D278" s="536"/>
      <c r="E278" s="537">
        <f t="shared" si="116"/>
        <v>54734.126984126786</v>
      </c>
      <c r="F278" s="486"/>
      <c r="G278" s="486"/>
      <c r="H278" s="538"/>
      <c r="I278" s="485">
        <f t="shared" ref="I278:I341" si="141">IF(C278&gt;$I$5*12,0,$I$7/($I$5*12))</f>
        <v>47619.047619047618</v>
      </c>
      <c r="J278" s="486"/>
      <c r="K278" s="486"/>
      <c r="L278" s="538"/>
      <c r="M278" s="485">
        <f t="shared" si="117"/>
        <v>7115.0793650791684</v>
      </c>
      <c r="N278" s="486"/>
      <c r="O278" s="486"/>
      <c r="P278" s="538"/>
      <c r="Q278" s="136">
        <f t="shared" ref="Q278:Q341" si="142">IF((Q277-I278)&lt;0,0,Q277-I278-AT278)</f>
        <v>7714285.7142854994</v>
      </c>
      <c r="R278" s="485">
        <f>V278+Z278</f>
        <v>0</v>
      </c>
      <c r="S278" s="486"/>
      <c r="T278" s="486"/>
      <c r="U278" s="538"/>
      <c r="V278" s="485">
        <f>IF(43&gt;$I$5*2,0,$I$6/$I$5/2)</f>
        <v>0</v>
      </c>
      <c r="W278" s="530"/>
      <c r="X278" s="530"/>
      <c r="Y278" s="531"/>
      <c r="Z278" s="485">
        <f>IF(AD272&gt;0,AD272*AN278/100/2,0)</f>
        <v>0</v>
      </c>
      <c r="AA278" s="530"/>
      <c r="AB278" s="530"/>
      <c r="AC278" s="531"/>
      <c r="AD278" s="135">
        <f t="shared" si="119"/>
        <v>0</v>
      </c>
      <c r="AE278" s="532">
        <f t="shared" si="118"/>
        <v>3282845.2380952118</v>
      </c>
      <c r="AF278" s="533"/>
      <c r="AG278" s="533"/>
      <c r="AH278" s="534"/>
      <c r="AI278" s="485">
        <f t="shared" ref="AI278:AI341" si="143">Q278+AD278</f>
        <v>7714285.7142854994</v>
      </c>
      <c r="AJ278" s="486"/>
      <c r="AK278" s="486"/>
      <c r="AL278" s="486"/>
      <c r="AM278" s="487"/>
      <c r="AN278" s="527">
        <f t="shared" si="130"/>
        <v>1.1000000000000001</v>
      </c>
      <c r="AO278" s="528"/>
      <c r="AP278" s="529"/>
      <c r="AQ278" s="26"/>
      <c r="AR278" s="26"/>
      <c r="AS278" s="26"/>
      <c r="AT278" s="469"/>
      <c r="AU278" s="469"/>
      <c r="AV278" s="469"/>
      <c r="AW278" s="469"/>
      <c r="AX278" s="27"/>
      <c r="AY278" s="27">
        <f t="shared" si="131"/>
        <v>0</v>
      </c>
      <c r="AZ278" s="27">
        <f t="shared" ref="AZ278:AZ341" si="144">IF(AY277=1,$AK$4,IF(AZ277&gt;0,BB277,0))</f>
        <v>0</v>
      </c>
      <c r="BA278" s="27">
        <f t="shared" ref="BA278:BA341" si="145">IF(AY277=1,BD278,IF(AZ278&gt;0,BD278,0))</f>
        <v>0</v>
      </c>
      <c r="BB278" s="27">
        <f t="shared" si="132"/>
        <v>0</v>
      </c>
      <c r="BC278" s="27">
        <f t="shared" si="133"/>
        <v>0</v>
      </c>
      <c r="BD278" s="27">
        <f t="shared" si="134"/>
        <v>47619.047619047618</v>
      </c>
      <c r="BE278" s="27">
        <f t="shared" si="135"/>
        <v>7115.0793650791684</v>
      </c>
      <c r="BF278" s="27">
        <f t="shared" si="136"/>
        <v>0</v>
      </c>
      <c r="BG278" s="27"/>
      <c r="BH278" s="27"/>
      <c r="BI278" s="65">
        <f>BI273</f>
        <v>1.1000000000000001</v>
      </c>
      <c r="BJ278" s="66">
        <f>BJ273</f>
        <v>0.75</v>
      </c>
      <c r="BK278" s="59">
        <f>BK273</f>
        <v>1.1000000000000001</v>
      </c>
      <c r="BL278" s="66">
        <f>BL273</f>
        <v>1.27</v>
      </c>
      <c r="BM278" s="67">
        <f>BM273</f>
        <v>1.27</v>
      </c>
      <c r="BN278" s="61"/>
      <c r="BO278" s="61" t="str">
        <f t="shared" ref="BO278:BO341" si="146">IF(BN278=0," ",M278-(AI277-BN278)*AN278/100/12)</f>
        <v xml:space="preserve"> </v>
      </c>
      <c r="BP278" s="62" t="str">
        <f t="shared" si="137"/>
        <v xml:space="preserve"> </v>
      </c>
      <c r="BQ278" s="62" t="e">
        <f t="shared" si="138"/>
        <v>#VALUE!</v>
      </c>
      <c r="BR278" s="63">
        <f t="shared" si="139"/>
        <v>1.1000000000000001</v>
      </c>
      <c r="BS278" s="64">
        <f t="shared" ref="BS278:BS341" si="147">IF(AI277=0,NA(),BR278)</f>
        <v>1.1000000000000001</v>
      </c>
      <c r="BT278" s="60">
        <f t="shared" si="140"/>
        <v>54734.126984126786</v>
      </c>
      <c r="BU278" s="33"/>
    </row>
    <row r="279" spans="2:73" s="22" customFormat="1" ht="13.5" x14ac:dyDescent="0.15">
      <c r="B279" s="563"/>
      <c r="C279" s="535">
        <v>259</v>
      </c>
      <c r="D279" s="536"/>
      <c r="E279" s="537">
        <f t="shared" ref="E279:E342" si="148">I279+M279</f>
        <v>54690.476190475994</v>
      </c>
      <c r="F279" s="486"/>
      <c r="G279" s="486"/>
      <c r="H279" s="538"/>
      <c r="I279" s="485">
        <f t="shared" si="141"/>
        <v>47619.047619047618</v>
      </c>
      <c r="J279" s="486"/>
      <c r="K279" s="486"/>
      <c r="L279" s="538"/>
      <c r="M279" s="485">
        <f t="shared" ref="M279:M342" si="149">(Q278*AN279/100)/12</f>
        <v>7071.428571428376</v>
      </c>
      <c r="N279" s="486"/>
      <c r="O279" s="486"/>
      <c r="P279" s="538"/>
      <c r="Q279" s="136">
        <f t="shared" si="142"/>
        <v>7666666.6666664518</v>
      </c>
      <c r="R279" s="485"/>
      <c r="S279" s="486"/>
      <c r="T279" s="486"/>
      <c r="U279" s="538"/>
      <c r="V279" s="485"/>
      <c r="W279" s="530"/>
      <c r="X279" s="530"/>
      <c r="Y279" s="531"/>
      <c r="Z279" s="485"/>
      <c r="AA279" s="530"/>
      <c r="AB279" s="530"/>
      <c r="AC279" s="531"/>
      <c r="AD279" s="135">
        <f t="shared" si="119"/>
        <v>0</v>
      </c>
      <c r="AE279" s="532">
        <f t="shared" si="118"/>
        <v>3289916.66666664</v>
      </c>
      <c r="AF279" s="533"/>
      <c r="AG279" s="533"/>
      <c r="AH279" s="534"/>
      <c r="AI279" s="485">
        <f t="shared" si="143"/>
        <v>7666666.6666664518</v>
      </c>
      <c r="AJ279" s="486"/>
      <c r="AK279" s="486"/>
      <c r="AL279" s="486"/>
      <c r="AM279" s="487"/>
      <c r="AN279" s="527">
        <f t="shared" si="130"/>
        <v>1.1000000000000001</v>
      </c>
      <c r="AO279" s="528"/>
      <c r="AP279" s="529"/>
      <c r="AQ279" s="26"/>
      <c r="AR279" s="26"/>
      <c r="AS279" s="26"/>
      <c r="AT279" s="469"/>
      <c r="AU279" s="469"/>
      <c r="AV279" s="469"/>
      <c r="AW279" s="469"/>
      <c r="AX279" s="27"/>
      <c r="AY279" s="27">
        <f t="shared" si="131"/>
        <v>0</v>
      </c>
      <c r="AZ279" s="27">
        <f t="shared" si="144"/>
        <v>0</v>
      </c>
      <c r="BA279" s="27">
        <f t="shared" si="145"/>
        <v>0</v>
      </c>
      <c r="BB279" s="27">
        <f t="shared" si="132"/>
        <v>0</v>
      </c>
      <c r="BC279" s="27">
        <f t="shared" si="133"/>
        <v>0</v>
      </c>
      <c r="BD279" s="27">
        <f t="shared" si="134"/>
        <v>47619.047619047618</v>
      </c>
      <c r="BE279" s="27">
        <f t="shared" si="135"/>
        <v>7071.428571428376</v>
      </c>
      <c r="BF279" s="27">
        <f t="shared" si="136"/>
        <v>0</v>
      </c>
      <c r="BG279" s="27"/>
      <c r="BH279" s="27"/>
      <c r="BI279" s="72">
        <f t="shared" ref="BI279:BL279" si="150">BI273</f>
        <v>1.1000000000000001</v>
      </c>
      <c r="BJ279" s="72">
        <f t="shared" si="150"/>
        <v>0.75</v>
      </c>
      <c r="BK279" s="72">
        <f t="shared" si="150"/>
        <v>1.1000000000000001</v>
      </c>
      <c r="BL279" s="72">
        <f t="shared" si="150"/>
        <v>1.27</v>
      </c>
      <c r="BM279" s="73">
        <f>BM273</f>
        <v>1.27</v>
      </c>
      <c r="BN279" s="61"/>
      <c r="BO279" s="61" t="str">
        <f t="shared" si="146"/>
        <v xml:space="preserve"> </v>
      </c>
      <c r="BP279" s="62" t="str">
        <f t="shared" si="137"/>
        <v xml:space="preserve"> </v>
      </c>
      <c r="BQ279" s="62" t="e">
        <f t="shared" si="138"/>
        <v>#VALUE!</v>
      </c>
      <c r="BR279" s="63">
        <f t="shared" si="139"/>
        <v>1.1000000000000001</v>
      </c>
      <c r="BS279" s="64">
        <f t="shared" si="147"/>
        <v>1.1000000000000001</v>
      </c>
      <c r="BT279" s="60">
        <f t="shared" si="140"/>
        <v>54690.476190475994</v>
      </c>
      <c r="BU279" s="33"/>
    </row>
    <row r="280" spans="2:73" s="22" customFormat="1" ht="13.5" x14ac:dyDescent="0.15">
      <c r="B280" s="563"/>
      <c r="C280" s="535">
        <v>260</v>
      </c>
      <c r="D280" s="536"/>
      <c r="E280" s="537">
        <f t="shared" si="148"/>
        <v>54646.825396825196</v>
      </c>
      <c r="F280" s="486"/>
      <c r="G280" s="486"/>
      <c r="H280" s="538"/>
      <c r="I280" s="485">
        <f t="shared" si="141"/>
        <v>47619.047619047618</v>
      </c>
      <c r="J280" s="486"/>
      <c r="K280" s="486"/>
      <c r="L280" s="538"/>
      <c r="M280" s="485">
        <f t="shared" si="149"/>
        <v>7027.7777777775809</v>
      </c>
      <c r="N280" s="486"/>
      <c r="O280" s="486"/>
      <c r="P280" s="538"/>
      <c r="Q280" s="136">
        <f t="shared" si="142"/>
        <v>7619047.6190474043</v>
      </c>
      <c r="R280" s="485"/>
      <c r="S280" s="486"/>
      <c r="T280" s="486"/>
      <c r="U280" s="538"/>
      <c r="V280" s="485"/>
      <c r="W280" s="530"/>
      <c r="X280" s="530"/>
      <c r="Y280" s="531"/>
      <c r="Z280" s="485"/>
      <c r="AA280" s="530"/>
      <c r="AB280" s="530"/>
      <c r="AC280" s="531"/>
      <c r="AD280" s="135">
        <f t="shared" si="119"/>
        <v>0</v>
      </c>
      <c r="AE280" s="532">
        <f t="shared" si="118"/>
        <v>3296944.4444444175</v>
      </c>
      <c r="AF280" s="533"/>
      <c r="AG280" s="533"/>
      <c r="AH280" s="534"/>
      <c r="AI280" s="485">
        <f t="shared" si="143"/>
        <v>7619047.6190474043</v>
      </c>
      <c r="AJ280" s="486"/>
      <c r="AK280" s="486"/>
      <c r="AL280" s="486"/>
      <c r="AM280" s="487"/>
      <c r="AN280" s="527">
        <f t="shared" si="130"/>
        <v>1.1000000000000001</v>
      </c>
      <c r="AO280" s="528"/>
      <c r="AP280" s="529"/>
      <c r="AQ280" s="26"/>
      <c r="AR280" s="26"/>
      <c r="AS280" s="26"/>
      <c r="AT280" s="469"/>
      <c r="AU280" s="469"/>
      <c r="AV280" s="469"/>
      <c r="AW280" s="469"/>
      <c r="AX280" s="27"/>
      <c r="AY280" s="27">
        <f t="shared" si="131"/>
        <v>0</v>
      </c>
      <c r="AZ280" s="27">
        <f t="shared" si="144"/>
        <v>0</v>
      </c>
      <c r="BA280" s="27">
        <f t="shared" si="145"/>
        <v>0</v>
      </c>
      <c r="BB280" s="27">
        <f t="shared" si="132"/>
        <v>0</v>
      </c>
      <c r="BC280" s="27">
        <f t="shared" si="133"/>
        <v>0</v>
      </c>
      <c r="BD280" s="27">
        <f t="shared" si="134"/>
        <v>47619.047619047618</v>
      </c>
      <c r="BE280" s="27">
        <f t="shared" si="135"/>
        <v>7027.7777777775809</v>
      </c>
      <c r="BF280" s="27">
        <f t="shared" si="136"/>
        <v>0</v>
      </c>
      <c r="BG280" s="27"/>
      <c r="BH280" s="27"/>
      <c r="BI280" s="65">
        <f>BI279</f>
        <v>1.1000000000000001</v>
      </c>
      <c r="BJ280" s="66">
        <f>BJ279</f>
        <v>0.75</v>
      </c>
      <c r="BK280" s="59">
        <f>BK279</f>
        <v>1.1000000000000001</v>
      </c>
      <c r="BL280" s="66">
        <f>BL279</f>
        <v>1.27</v>
      </c>
      <c r="BM280" s="67">
        <f>BM279</f>
        <v>1.27</v>
      </c>
      <c r="BN280" s="61"/>
      <c r="BO280" s="61" t="str">
        <f t="shared" si="146"/>
        <v xml:space="preserve"> </v>
      </c>
      <c r="BP280" s="62" t="str">
        <f t="shared" si="137"/>
        <v xml:space="preserve"> </v>
      </c>
      <c r="BQ280" s="62" t="e">
        <f t="shared" si="138"/>
        <v>#VALUE!</v>
      </c>
      <c r="BR280" s="63">
        <f t="shared" si="139"/>
        <v>1.1000000000000001</v>
      </c>
      <c r="BS280" s="64">
        <f t="shared" si="147"/>
        <v>1.1000000000000001</v>
      </c>
      <c r="BT280" s="60">
        <f t="shared" si="140"/>
        <v>54646.825396825196</v>
      </c>
      <c r="BU280" s="33"/>
    </row>
    <row r="281" spans="2:73" s="22" customFormat="1" ht="13.5" x14ac:dyDescent="0.15">
      <c r="B281" s="563"/>
      <c r="C281" s="535">
        <v>261</v>
      </c>
      <c r="D281" s="536"/>
      <c r="E281" s="537">
        <f t="shared" si="148"/>
        <v>54603.174603174404</v>
      </c>
      <c r="F281" s="486"/>
      <c r="G281" s="486"/>
      <c r="H281" s="538"/>
      <c r="I281" s="485">
        <f t="shared" si="141"/>
        <v>47619.047619047618</v>
      </c>
      <c r="J281" s="486"/>
      <c r="K281" s="486"/>
      <c r="L281" s="538"/>
      <c r="M281" s="485">
        <f t="shared" si="149"/>
        <v>6984.1269841267867</v>
      </c>
      <c r="N281" s="486"/>
      <c r="O281" s="486"/>
      <c r="P281" s="538"/>
      <c r="Q281" s="136">
        <f t="shared" si="142"/>
        <v>7571428.5714283567</v>
      </c>
      <c r="R281" s="485"/>
      <c r="S281" s="486"/>
      <c r="T281" s="486"/>
      <c r="U281" s="538"/>
      <c r="V281" s="485"/>
      <c r="W281" s="530"/>
      <c r="X281" s="530"/>
      <c r="Y281" s="531"/>
      <c r="Z281" s="485"/>
      <c r="AA281" s="530"/>
      <c r="AB281" s="530"/>
      <c r="AC281" s="531"/>
      <c r="AD281" s="135">
        <f t="shared" si="119"/>
        <v>0</v>
      </c>
      <c r="AE281" s="532">
        <f t="shared" si="118"/>
        <v>3303928.5714285444</v>
      </c>
      <c r="AF281" s="533"/>
      <c r="AG281" s="533"/>
      <c r="AH281" s="534"/>
      <c r="AI281" s="485">
        <f t="shared" si="143"/>
        <v>7571428.5714283567</v>
      </c>
      <c r="AJ281" s="486"/>
      <c r="AK281" s="486"/>
      <c r="AL281" s="486"/>
      <c r="AM281" s="487"/>
      <c r="AN281" s="527">
        <f t="shared" si="130"/>
        <v>1.1000000000000001</v>
      </c>
      <c r="AO281" s="528"/>
      <c r="AP281" s="529"/>
      <c r="AQ281" s="26"/>
      <c r="AR281" s="26"/>
      <c r="AS281" s="26"/>
      <c r="AT281" s="469"/>
      <c r="AU281" s="469"/>
      <c r="AV281" s="469"/>
      <c r="AW281" s="469"/>
      <c r="AX281" s="27"/>
      <c r="AY281" s="27">
        <f t="shared" si="131"/>
        <v>0</v>
      </c>
      <c r="AZ281" s="27">
        <f t="shared" si="144"/>
        <v>0</v>
      </c>
      <c r="BA281" s="27">
        <f t="shared" si="145"/>
        <v>0</v>
      </c>
      <c r="BB281" s="27">
        <f t="shared" si="132"/>
        <v>0</v>
      </c>
      <c r="BC281" s="27">
        <f t="shared" si="133"/>
        <v>0</v>
      </c>
      <c r="BD281" s="27">
        <f t="shared" si="134"/>
        <v>47619.047619047618</v>
      </c>
      <c r="BE281" s="27">
        <f t="shared" si="135"/>
        <v>6984.1269841267867</v>
      </c>
      <c r="BF281" s="27">
        <f t="shared" si="136"/>
        <v>0</v>
      </c>
      <c r="BG281" s="27"/>
      <c r="BH281" s="27"/>
      <c r="BI281" s="65">
        <f>BI279</f>
        <v>1.1000000000000001</v>
      </c>
      <c r="BJ281" s="66">
        <f>BJ279</f>
        <v>0.75</v>
      </c>
      <c r="BK281" s="59">
        <f>BK279</f>
        <v>1.1000000000000001</v>
      </c>
      <c r="BL281" s="66">
        <f>BL279</f>
        <v>1.27</v>
      </c>
      <c r="BM281" s="67">
        <f>BM279</f>
        <v>1.27</v>
      </c>
      <c r="BN281" s="61"/>
      <c r="BO281" s="61" t="str">
        <f t="shared" si="146"/>
        <v xml:space="preserve"> </v>
      </c>
      <c r="BP281" s="62" t="str">
        <f t="shared" si="137"/>
        <v xml:space="preserve"> </v>
      </c>
      <c r="BQ281" s="62" t="e">
        <f t="shared" si="138"/>
        <v>#VALUE!</v>
      </c>
      <c r="BR281" s="63">
        <f t="shared" si="139"/>
        <v>1.1000000000000001</v>
      </c>
      <c r="BS281" s="64">
        <f t="shared" si="147"/>
        <v>1.1000000000000001</v>
      </c>
      <c r="BT281" s="60">
        <f t="shared" si="140"/>
        <v>54603.174603174404</v>
      </c>
      <c r="BU281" s="33"/>
    </row>
    <row r="282" spans="2:73" s="22" customFormat="1" ht="13.5" x14ac:dyDescent="0.15">
      <c r="B282" s="563"/>
      <c r="C282" s="535">
        <v>262</v>
      </c>
      <c r="D282" s="536"/>
      <c r="E282" s="537">
        <f t="shared" si="148"/>
        <v>54559.523809523613</v>
      </c>
      <c r="F282" s="486"/>
      <c r="G282" s="486"/>
      <c r="H282" s="538"/>
      <c r="I282" s="485">
        <f t="shared" si="141"/>
        <v>47619.047619047618</v>
      </c>
      <c r="J282" s="486"/>
      <c r="K282" s="486"/>
      <c r="L282" s="538"/>
      <c r="M282" s="485">
        <f t="shared" si="149"/>
        <v>6940.4761904759944</v>
      </c>
      <c r="N282" s="486"/>
      <c r="O282" s="486"/>
      <c r="P282" s="538"/>
      <c r="Q282" s="136">
        <f t="shared" si="142"/>
        <v>7523809.5238093091</v>
      </c>
      <c r="R282" s="485"/>
      <c r="S282" s="486"/>
      <c r="T282" s="486"/>
      <c r="U282" s="538"/>
      <c r="V282" s="485"/>
      <c r="W282" s="530"/>
      <c r="X282" s="530"/>
      <c r="Y282" s="531"/>
      <c r="Z282" s="485"/>
      <c r="AA282" s="530"/>
      <c r="AB282" s="530"/>
      <c r="AC282" s="531"/>
      <c r="AD282" s="135">
        <f t="shared" si="119"/>
        <v>0</v>
      </c>
      <c r="AE282" s="532">
        <f t="shared" ref="AE282:AE345" si="151">IF(M282&lt;=0,0,AE281+M282+Z282)</f>
        <v>3310869.0476190206</v>
      </c>
      <c r="AF282" s="533"/>
      <c r="AG282" s="533"/>
      <c r="AH282" s="534"/>
      <c r="AI282" s="485">
        <f t="shared" si="143"/>
        <v>7523809.5238093091</v>
      </c>
      <c r="AJ282" s="486"/>
      <c r="AK282" s="486"/>
      <c r="AL282" s="486"/>
      <c r="AM282" s="487"/>
      <c r="AN282" s="527">
        <f t="shared" si="130"/>
        <v>1.1000000000000001</v>
      </c>
      <c r="AO282" s="528"/>
      <c r="AP282" s="529"/>
      <c r="AQ282" s="26"/>
      <c r="AR282" s="26"/>
      <c r="AS282" s="26"/>
      <c r="AT282" s="469"/>
      <c r="AU282" s="469"/>
      <c r="AV282" s="469"/>
      <c r="AW282" s="469"/>
      <c r="AX282" s="27"/>
      <c r="AY282" s="27">
        <f t="shared" si="131"/>
        <v>0</v>
      </c>
      <c r="AZ282" s="27">
        <f t="shared" si="144"/>
        <v>0</v>
      </c>
      <c r="BA282" s="27">
        <f t="shared" si="145"/>
        <v>0</v>
      </c>
      <c r="BB282" s="27">
        <f t="shared" si="132"/>
        <v>0</v>
      </c>
      <c r="BC282" s="27">
        <f t="shared" si="133"/>
        <v>0</v>
      </c>
      <c r="BD282" s="27">
        <f t="shared" si="134"/>
        <v>47619.047619047618</v>
      </c>
      <c r="BE282" s="27">
        <f t="shared" si="135"/>
        <v>6940.4761904759944</v>
      </c>
      <c r="BF282" s="27">
        <f t="shared" si="136"/>
        <v>0</v>
      </c>
      <c r="BG282" s="27"/>
      <c r="BH282" s="27"/>
      <c r="BI282" s="65">
        <f>BI279</f>
        <v>1.1000000000000001</v>
      </c>
      <c r="BJ282" s="66">
        <f>BJ279</f>
        <v>0.75</v>
      </c>
      <c r="BK282" s="59">
        <f>BK279</f>
        <v>1.1000000000000001</v>
      </c>
      <c r="BL282" s="66">
        <f>BL279</f>
        <v>1.27</v>
      </c>
      <c r="BM282" s="67">
        <f>BM279</f>
        <v>1.27</v>
      </c>
      <c r="BN282" s="61"/>
      <c r="BO282" s="61" t="str">
        <f t="shared" si="146"/>
        <v xml:space="preserve"> </v>
      </c>
      <c r="BP282" s="62" t="str">
        <f t="shared" si="137"/>
        <v xml:space="preserve"> </v>
      </c>
      <c r="BQ282" s="62" t="e">
        <f t="shared" si="138"/>
        <v>#VALUE!</v>
      </c>
      <c r="BR282" s="63">
        <f t="shared" si="139"/>
        <v>1.1000000000000001</v>
      </c>
      <c r="BS282" s="64">
        <f t="shared" si="147"/>
        <v>1.1000000000000001</v>
      </c>
      <c r="BT282" s="60">
        <f t="shared" si="140"/>
        <v>54559.523809523613</v>
      </c>
      <c r="BU282" s="33"/>
    </row>
    <row r="283" spans="2:73" s="22" customFormat="1" ht="13.5" x14ac:dyDescent="0.15">
      <c r="B283" s="563"/>
      <c r="C283" s="535">
        <v>263</v>
      </c>
      <c r="D283" s="536"/>
      <c r="E283" s="537">
        <f t="shared" si="148"/>
        <v>54515.873015872821</v>
      </c>
      <c r="F283" s="486"/>
      <c r="G283" s="486"/>
      <c r="H283" s="538"/>
      <c r="I283" s="485">
        <f t="shared" si="141"/>
        <v>47619.047619047618</v>
      </c>
      <c r="J283" s="486"/>
      <c r="K283" s="486"/>
      <c r="L283" s="538"/>
      <c r="M283" s="485">
        <f t="shared" si="149"/>
        <v>6896.8253968252002</v>
      </c>
      <c r="N283" s="486"/>
      <c r="O283" s="486"/>
      <c r="P283" s="538"/>
      <c r="Q283" s="136">
        <f t="shared" si="142"/>
        <v>7476190.4761902615</v>
      </c>
      <c r="R283" s="485"/>
      <c r="S283" s="486"/>
      <c r="T283" s="486"/>
      <c r="U283" s="538"/>
      <c r="V283" s="485"/>
      <c r="W283" s="530"/>
      <c r="X283" s="530"/>
      <c r="Y283" s="531"/>
      <c r="Z283" s="485"/>
      <c r="AA283" s="530"/>
      <c r="AB283" s="530"/>
      <c r="AC283" s="531"/>
      <c r="AD283" s="135">
        <f t="shared" ref="AD283:AD346" si="152">AD282-V283-BG283</f>
        <v>0</v>
      </c>
      <c r="AE283" s="532">
        <f t="shared" si="151"/>
        <v>3317765.8730158457</v>
      </c>
      <c r="AF283" s="533"/>
      <c r="AG283" s="533"/>
      <c r="AH283" s="534"/>
      <c r="AI283" s="485">
        <f t="shared" si="143"/>
        <v>7476190.4761902615</v>
      </c>
      <c r="AJ283" s="486"/>
      <c r="AK283" s="486"/>
      <c r="AL283" s="486"/>
      <c r="AM283" s="487"/>
      <c r="AN283" s="527">
        <f t="shared" si="130"/>
        <v>1.1000000000000001</v>
      </c>
      <c r="AO283" s="528"/>
      <c r="AP283" s="529"/>
      <c r="AQ283" s="26"/>
      <c r="AR283" s="26"/>
      <c r="AS283" s="26"/>
      <c r="AT283" s="469"/>
      <c r="AU283" s="469"/>
      <c r="AV283" s="469"/>
      <c r="AW283" s="469"/>
      <c r="AX283" s="27"/>
      <c r="AY283" s="27">
        <f t="shared" si="131"/>
        <v>0</v>
      </c>
      <c r="AZ283" s="27">
        <f t="shared" si="144"/>
        <v>0</v>
      </c>
      <c r="BA283" s="27">
        <f t="shared" si="145"/>
        <v>0</v>
      </c>
      <c r="BB283" s="27">
        <f t="shared" si="132"/>
        <v>0</v>
      </c>
      <c r="BC283" s="27">
        <f t="shared" si="133"/>
        <v>0</v>
      </c>
      <c r="BD283" s="27">
        <f t="shared" si="134"/>
        <v>47619.047619047618</v>
      </c>
      <c r="BE283" s="27">
        <f t="shared" si="135"/>
        <v>6896.8253968252002</v>
      </c>
      <c r="BF283" s="27">
        <f t="shared" si="136"/>
        <v>0</v>
      </c>
      <c r="BG283" s="27"/>
      <c r="BH283" s="27"/>
      <c r="BI283" s="65">
        <f>BI279</f>
        <v>1.1000000000000001</v>
      </c>
      <c r="BJ283" s="66">
        <f>BJ279</f>
        <v>0.75</v>
      </c>
      <c r="BK283" s="59">
        <f>BK279</f>
        <v>1.1000000000000001</v>
      </c>
      <c r="BL283" s="66">
        <f>BL279</f>
        <v>1.27</v>
      </c>
      <c r="BM283" s="67">
        <f>BM279</f>
        <v>1.27</v>
      </c>
      <c r="BN283" s="61"/>
      <c r="BO283" s="61" t="str">
        <f t="shared" si="146"/>
        <v xml:space="preserve"> </v>
      </c>
      <c r="BP283" s="62" t="str">
        <f t="shared" si="137"/>
        <v xml:space="preserve"> </v>
      </c>
      <c r="BQ283" s="62" t="e">
        <f t="shared" si="138"/>
        <v>#VALUE!</v>
      </c>
      <c r="BR283" s="63">
        <f t="shared" si="139"/>
        <v>1.1000000000000001</v>
      </c>
      <c r="BS283" s="64">
        <f t="shared" si="147"/>
        <v>1.1000000000000001</v>
      </c>
      <c r="BT283" s="60">
        <f t="shared" si="140"/>
        <v>54515.873015872821</v>
      </c>
      <c r="BU283" s="33"/>
    </row>
    <row r="284" spans="2:73" s="22" customFormat="1" ht="13.5" x14ac:dyDescent="0.15">
      <c r="B284" s="564"/>
      <c r="C284" s="518">
        <v>264</v>
      </c>
      <c r="D284" s="519"/>
      <c r="E284" s="520">
        <f t="shared" si="148"/>
        <v>54472.222222222023</v>
      </c>
      <c r="F284" s="521"/>
      <c r="G284" s="521"/>
      <c r="H284" s="522"/>
      <c r="I284" s="509">
        <f t="shared" si="141"/>
        <v>47619.047619047618</v>
      </c>
      <c r="J284" s="521"/>
      <c r="K284" s="521"/>
      <c r="L284" s="522"/>
      <c r="M284" s="509">
        <f t="shared" si="149"/>
        <v>6853.1746031744069</v>
      </c>
      <c r="N284" s="521"/>
      <c r="O284" s="521"/>
      <c r="P284" s="522"/>
      <c r="Q284" s="134">
        <f t="shared" si="142"/>
        <v>7428571.428571214</v>
      </c>
      <c r="R284" s="509">
        <f>V284+Z284</f>
        <v>0</v>
      </c>
      <c r="S284" s="521"/>
      <c r="T284" s="521"/>
      <c r="U284" s="522"/>
      <c r="V284" s="509">
        <f>IF(44&gt;$I$5*2,0,$I$6/$I$5/2)</f>
        <v>0</v>
      </c>
      <c r="W284" s="510"/>
      <c r="X284" s="510"/>
      <c r="Y284" s="511"/>
      <c r="Z284" s="509">
        <f>IF(AD278&gt;0,AD278*AN284/100/2,0)</f>
        <v>0</v>
      </c>
      <c r="AA284" s="510"/>
      <c r="AB284" s="510"/>
      <c r="AC284" s="511"/>
      <c r="AD284" s="133">
        <f t="shared" si="152"/>
        <v>0</v>
      </c>
      <c r="AE284" s="512">
        <f t="shared" si="151"/>
        <v>3324619.0476190201</v>
      </c>
      <c r="AF284" s="513"/>
      <c r="AG284" s="513"/>
      <c r="AH284" s="514"/>
      <c r="AI284" s="485">
        <f t="shared" si="143"/>
        <v>7428571.428571214</v>
      </c>
      <c r="AJ284" s="486"/>
      <c r="AK284" s="486"/>
      <c r="AL284" s="486"/>
      <c r="AM284" s="487"/>
      <c r="AN284" s="515">
        <f t="shared" si="130"/>
        <v>1.1000000000000001</v>
      </c>
      <c r="AO284" s="516"/>
      <c r="AP284" s="517"/>
      <c r="AQ284" s="25"/>
      <c r="AR284" s="25"/>
      <c r="AS284" s="25"/>
      <c r="AT284" s="469"/>
      <c r="AU284" s="469"/>
      <c r="AV284" s="469"/>
      <c r="AW284" s="469"/>
      <c r="AX284" s="27"/>
      <c r="AY284" s="27">
        <f t="shared" si="131"/>
        <v>0</v>
      </c>
      <c r="AZ284" s="27">
        <f t="shared" si="144"/>
        <v>0</v>
      </c>
      <c r="BA284" s="27">
        <f t="shared" si="145"/>
        <v>0</v>
      </c>
      <c r="BB284" s="27">
        <f t="shared" si="132"/>
        <v>0</v>
      </c>
      <c r="BC284" s="27">
        <f t="shared" si="133"/>
        <v>0</v>
      </c>
      <c r="BD284" s="27">
        <f t="shared" si="134"/>
        <v>47619.047619047618</v>
      </c>
      <c r="BE284" s="27">
        <f t="shared" si="135"/>
        <v>6853.1746031744069</v>
      </c>
      <c r="BF284" s="27">
        <f t="shared" si="136"/>
        <v>0</v>
      </c>
      <c r="BG284" s="27"/>
      <c r="BH284" s="27"/>
      <c r="BI284" s="65">
        <f>BI279</f>
        <v>1.1000000000000001</v>
      </c>
      <c r="BJ284" s="66">
        <f>BJ279</f>
        <v>0.75</v>
      </c>
      <c r="BK284" s="59">
        <f>BK279</f>
        <v>1.1000000000000001</v>
      </c>
      <c r="BL284" s="66">
        <f>BL279</f>
        <v>1.27</v>
      </c>
      <c r="BM284" s="67">
        <f>BM279</f>
        <v>1.27</v>
      </c>
      <c r="BN284" s="61"/>
      <c r="BO284" s="61" t="str">
        <f t="shared" si="146"/>
        <v xml:space="preserve"> </v>
      </c>
      <c r="BP284" s="62" t="str">
        <f t="shared" si="137"/>
        <v xml:space="preserve"> </v>
      </c>
      <c r="BQ284" s="62" t="e">
        <f t="shared" si="138"/>
        <v>#VALUE!</v>
      </c>
      <c r="BR284" s="63">
        <f t="shared" si="139"/>
        <v>1.1000000000000001</v>
      </c>
      <c r="BS284" s="64">
        <f t="shared" si="147"/>
        <v>1.1000000000000001</v>
      </c>
      <c r="BT284" s="60">
        <f t="shared" si="140"/>
        <v>54472.222222222023</v>
      </c>
      <c r="BU284" s="33"/>
    </row>
    <row r="285" spans="2:73" s="22" customFormat="1" ht="13.5" x14ac:dyDescent="0.15">
      <c r="B285" s="540">
        <v>23</v>
      </c>
      <c r="C285" s="543">
        <v>265</v>
      </c>
      <c r="D285" s="544"/>
      <c r="E285" s="598">
        <f t="shared" si="148"/>
        <v>54428.571428571231</v>
      </c>
      <c r="F285" s="599"/>
      <c r="G285" s="599"/>
      <c r="H285" s="600"/>
      <c r="I285" s="549">
        <f t="shared" si="141"/>
        <v>47619.047619047618</v>
      </c>
      <c r="J285" s="599"/>
      <c r="K285" s="599"/>
      <c r="L285" s="600"/>
      <c r="M285" s="552">
        <f t="shared" si="149"/>
        <v>6809.5238095236136</v>
      </c>
      <c r="N285" s="553"/>
      <c r="O285" s="553"/>
      <c r="P285" s="554"/>
      <c r="Q285" s="48">
        <f t="shared" si="142"/>
        <v>7380952.3809521664</v>
      </c>
      <c r="R285" s="549"/>
      <c r="S285" s="599"/>
      <c r="T285" s="599"/>
      <c r="U285" s="600"/>
      <c r="V285" s="549"/>
      <c r="W285" s="550"/>
      <c r="X285" s="550"/>
      <c r="Y285" s="551"/>
      <c r="Z285" s="549"/>
      <c r="AA285" s="550"/>
      <c r="AB285" s="550"/>
      <c r="AC285" s="551"/>
      <c r="AD285" s="137">
        <f t="shared" si="152"/>
        <v>0</v>
      </c>
      <c r="AE285" s="552">
        <f t="shared" si="151"/>
        <v>3331428.5714285439</v>
      </c>
      <c r="AF285" s="553"/>
      <c r="AG285" s="553"/>
      <c r="AH285" s="554"/>
      <c r="AI285" s="552">
        <f t="shared" si="143"/>
        <v>7380952.3809521664</v>
      </c>
      <c r="AJ285" s="553"/>
      <c r="AK285" s="553"/>
      <c r="AL285" s="553"/>
      <c r="AM285" s="555"/>
      <c r="AN285" s="556">
        <f t="shared" si="130"/>
        <v>1.1000000000000001</v>
      </c>
      <c r="AO285" s="557"/>
      <c r="AP285" s="558"/>
      <c r="AQ285" s="51"/>
      <c r="AR285" s="51"/>
      <c r="AS285" s="51"/>
      <c r="AT285" s="469"/>
      <c r="AU285" s="469"/>
      <c r="AV285" s="469"/>
      <c r="AW285" s="469"/>
      <c r="AX285" s="27"/>
      <c r="AY285" s="27">
        <f t="shared" si="131"/>
        <v>0</v>
      </c>
      <c r="AZ285" s="27">
        <f t="shared" si="144"/>
        <v>0</v>
      </c>
      <c r="BA285" s="27">
        <f t="shared" si="145"/>
        <v>0</v>
      </c>
      <c r="BB285" s="27">
        <f t="shared" si="132"/>
        <v>0</v>
      </c>
      <c r="BC285" s="27">
        <f t="shared" si="133"/>
        <v>0</v>
      </c>
      <c r="BD285" s="27">
        <f t="shared" si="134"/>
        <v>47619.047619047618</v>
      </c>
      <c r="BE285" s="27">
        <f t="shared" si="135"/>
        <v>6809.5238095236136</v>
      </c>
      <c r="BF285" s="27">
        <f t="shared" si="136"/>
        <v>0</v>
      </c>
      <c r="BG285" s="27"/>
      <c r="BH285" s="27"/>
      <c r="BI285" s="72">
        <f t="shared" ref="BI285:BL285" si="153">BI279</f>
        <v>1.1000000000000001</v>
      </c>
      <c r="BJ285" s="72">
        <f t="shared" si="153"/>
        <v>0.75</v>
      </c>
      <c r="BK285" s="72">
        <f t="shared" si="153"/>
        <v>1.1000000000000001</v>
      </c>
      <c r="BL285" s="72">
        <f t="shared" si="153"/>
        <v>1.27</v>
      </c>
      <c r="BM285" s="73">
        <f>BM279</f>
        <v>1.27</v>
      </c>
      <c r="BN285" s="61"/>
      <c r="BO285" s="61" t="str">
        <f t="shared" si="146"/>
        <v xml:space="preserve"> </v>
      </c>
      <c r="BP285" s="62" t="str">
        <f t="shared" si="137"/>
        <v xml:space="preserve"> </v>
      </c>
      <c r="BQ285" s="62" t="e">
        <f t="shared" si="138"/>
        <v>#VALUE!</v>
      </c>
      <c r="BR285" s="63">
        <f t="shared" si="139"/>
        <v>1.1000000000000001</v>
      </c>
      <c r="BS285" s="64">
        <f t="shared" si="147"/>
        <v>1.1000000000000001</v>
      </c>
      <c r="BT285" s="60">
        <f t="shared" si="140"/>
        <v>54428.571428571231</v>
      </c>
      <c r="BU285" s="33"/>
    </row>
    <row r="286" spans="2:73" s="22" customFormat="1" ht="13.5" x14ac:dyDescent="0.15">
      <c r="B286" s="541"/>
      <c r="C286" s="497">
        <v>266</v>
      </c>
      <c r="D286" s="498"/>
      <c r="E286" s="499">
        <f t="shared" si="148"/>
        <v>54384.92063492044</v>
      </c>
      <c r="F286" s="471"/>
      <c r="G286" s="471"/>
      <c r="H286" s="472"/>
      <c r="I286" s="470">
        <f t="shared" si="141"/>
        <v>47619.047619047618</v>
      </c>
      <c r="J286" s="471"/>
      <c r="K286" s="471"/>
      <c r="L286" s="472"/>
      <c r="M286" s="474">
        <f t="shared" si="149"/>
        <v>6765.8730158728204</v>
      </c>
      <c r="N286" s="480"/>
      <c r="O286" s="480"/>
      <c r="P286" s="696"/>
      <c r="Q286" s="47">
        <f t="shared" si="142"/>
        <v>7333333.3333331188</v>
      </c>
      <c r="R286" s="470"/>
      <c r="S286" s="471"/>
      <c r="T286" s="471"/>
      <c r="U286" s="472"/>
      <c r="V286" s="470"/>
      <c r="W286" s="475"/>
      <c r="X286" s="475"/>
      <c r="Y286" s="476"/>
      <c r="Z286" s="470"/>
      <c r="AA286" s="475"/>
      <c r="AB286" s="475"/>
      <c r="AC286" s="476"/>
      <c r="AD286" s="131">
        <f t="shared" si="152"/>
        <v>0</v>
      </c>
      <c r="AE286" s="477">
        <f t="shared" si="151"/>
        <v>3338194.4444444166</v>
      </c>
      <c r="AF286" s="478"/>
      <c r="AG286" s="478"/>
      <c r="AH286" s="479"/>
      <c r="AI286" s="474">
        <f t="shared" si="143"/>
        <v>7333333.3333331188</v>
      </c>
      <c r="AJ286" s="480"/>
      <c r="AK286" s="480"/>
      <c r="AL286" s="480"/>
      <c r="AM286" s="481"/>
      <c r="AN286" s="482">
        <f t="shared" si="130"/>
        <v>1.1000000000000001</v>
      </c>
      <c r="AO286" s="483"/>
      <c r="AP286" s="484"/>
      <c r="AQ286" s="26"/>
      <c r="AR286" s="26"/>
      <c r="AS286" s="26"/>
      <c r="AT286" s="469"/>
      <c r="AU286" s="469"/>
      <c r="AV286" s="469"/>
      <c r="AW286" s="469"/>
      <c r="AX286" s="27"/>
      <c r="AY286" s="27">
        <f t="shared" si="131"/>
        <v>0</v>
      </c>
      <c r="AZ286" s="27">
        <f t="shared" si="144"/>
        <v>0</v>
      </c>
      <c r="BA286" s="27">
        <f t="shared" si="145"/>
        <v>0</v>
      </c>
      <c r="BB286" s="27">
        <f t="shared" si="132"/>
        <v>0</v>
      </c>
      <c r="BC286" s="27">
        <f t="shared" si="133"/>
        <v>0</v>
      </c>
      <c r="BD286" s="27">
        <f t="shared" si="134"/>
        <v>47619.047619047618</v>
      </c>
      <c r="BE286" s="27">
        <f t="shared" si="135"/>
        <v>6765.8730158728204</v>
      </c>
      <c r="BF286" s="27">
        <f t="shared" si="136"/>
        <v>0</v>
      </c>
      <c r="BG286" s="27"/>
      <c r="BH286" s="27"/>
      <c r="BI286" s="65">
        <f>BI285</f>
        <v>1.1000000000000001</v>
      </c>
      <c r="BJ286" s="66">
        <f>BJ285</f>
        <v>0.75</v>
      </c>
      <c r="BK286" s="59">
        <f>BK285</f>
        <v>1.1000000000000001</v>
      </c>
      <c r="BL286" s="66">
        <f>BL285</f>
        <v>1.27</v>
      </c>
      <c r="BM286" s="67">
        <f>BM285</f>
        <v>1.27</v>
      </c>
      <c r="BN286" s="61"/>
      <c r="BO286" s="61" t="str">
        <f t="shared" si="146"/>
        <v xml:space="preserve"> </v>
      </c>
      <c r="BP286" s="62" t="str">
        <f t="shared" si="137"/>
        <v xml:space="preserve"> </v>
      </c>
      <c r="BQ286" s="62" t="e">
        <f t="shared" si="138"/>
        <v>#VALUE!</v>
      </c>
      <c r="BR286" s="63">
        <f t="shared" si="139"/>
        <v>1.1000000000000001</v>
      </c>
      <c r="BS286" s="64">
        <f t="shared" si="147"/>
        <v>1.1000000000000001</v>
      </c>
      <c r="BT286" s="60">
        <f t="shared" si="140"/>
        <v>54384.92063492044</v>
      </c>
      <c r="BU286" s="33"/>
    </row>
    <row r="287" spans="2:73" s="22" customFormat="1" ht="13.5" x14ac:dyDescent="0.15">
      <c r="B287" s="541"/>
      <c r="C287" s="497">
        <v>267</v>
      </c>
      <c r="D287" s="498"/>
      <c r="E287" s="499">
        <f t="shared" si="148"/>
        <v>54341.269841269648</v>
      </c>
      <c r="F287" s="471"/>
      <c r="G287" s="471"/>
      <c r="H287" s="472"/>
      <c r="I287" s="470">
        <f t="shared" si="141"/>
        <v>47619.047619047618</v>
      </c>
      <c r="J287" s="471"/>
      <c r="K287" s="471"/>
      <c r="L287" s="472"/>
      <c r="M287" s="474">
        <f t="shared" si="149"/>
        <v>6722.2222222220262</v>
      </c>
      <c r="N287" s="480"/>
      <c r="O287" s="480"/>
      <c r="P287" s="696"/>
      <c r="Q287" s="47">
        <f t="shared" si="142"/>
        <v>7285714.2857140712</v>
      </c>
      <c r="R287" s="470"/>
      <c r="S287" s="471"/>
      <c r="T287" s="471"/>
      <c r="U287" s="472"/>
      <c r="V287" s="470"/>
      <c r="W287" s="475"/>
      <c r="X287" s="475"/>
      <c r="Y287" s="476"/>
      <c r="Z287" s="470"/>
      <c r="AA287" s="475"/>
      <c r="AB287" s="475"/>
      <c r="AC287" s="476"/>
      <c r="AD287" s="131">
        <f t="shared" si="152"/>
        <v>0</v>
      </c>
      <c r="AE287" s="477">
        <f t="shared" si="151"/>
        <v>3344916.6666666386</v>
      </c>
      <c r="AF287" s="478"/>
      <c r="AG287" s="478"/>
      <c r="AH287" s="479"/>
      <c r="AI287" s="474">
        <f t="shared" si="143"/>
        <v>7285714.2857140712</v>
      </c>
      <c r="AJ287" s="480"/>
      <c r="AK287" s="480"/>
      <c r="AL287" s="480"/>
      <c r="AM287" s="481"/>
      <c r="AN287" s="482">
        <f t="shared" si="130"/>
        <v>1.1000000000000001</v>
      </c>
      <c r="AO287" s="483"/>
      <c r="AP287" s="484"/>
      <c r="AQ287" s="26"/>
      <c r="AR287" s="26"/>
      <c r="AS287" s="26"/>
      <c r="AT287" s="469"/>
      <c r="AU287" s="469"/>
      <c r="AV287" s="469"/>
      <c r="AW287" s="469"/>
      <c r="AX287" s="27"/>
      <c r="AY287" s="27">
        <f t="shared" si="131"/>
        <v>0</v>
      </c>
      <c r="AZ287" s="27">
        <f t="shared" si="144"/>
        <v>0</v>
      </c>
      <c r="BA287" s="27">
        <f t="shared" si="145"/>
        <v>0</v>
      </c>
      <c r="BB287" s="27">
        <f t="shared" si="132"/>
        <v>0</v>
      </c>
      <c r="BC287" s="27">
        <f t="shared" si="133"/>
        <v>0</v>
      </c>
      <c r="BD287" s="27">
        <f t="shared" si="134"/>
        <v>47619.047619047618</v>
      </c>
      <c r="BE287" s="27">
        <f t="shared" si="135"/>
        <v>6722.2222222220262</v>
      </c>
      <c r="BF287" s="27">
        <f t="shared" si="136"/>
        <v>0</v>
      </c>
      <c r="BG287" s="27"/>
      <c r="BH287" s="27"/>
      <c r="BI287" s="65">
        <f>BI285</f>
        <v>1.1000000000000001</v>
      </c>
      <c r="BJ287" s="66">
        <f>BJ285</f>
        <v>0.75</v>
      </c>
      <c r="BK287" s="59">
        <f>BK285</f>
        <v>1.1000000000000001</v>
      </c>
      <c r="BL287" s="66">
        <f>BL285</f>
        <v>1.27</v>
      </c>
      <c r="BM287" s="67">
        <f>BM285</f>
        <v>1.27</v>
      </c>
      <c r="BN287" s="61"/>
      <c r="BO287" s="61" t="str">
        <f t="shared" si="146"/>
        <v xml:space="preserve"> </v>
      </c>
      <c r="BP287" s="62" t="str">
        <f t="shared" si="137"/>
        <v xml:space="preserve"> </v>
      </c>
      <c r="BQ287" s="62" t="e">
        <f t="shared" si="138"/>
        <v>#VALUE!</v>
      </c>
      <c r="BR287" s="63">
        <f t="shared" si="139"/>
        <v>1.1000000000000001</v>
      </c>
      <c r="BS287" s="64">
        <f t="shared" si="147"/>
        <v>1.1000000000000001</v>
      </c>
      <c r="BT287" s="60">
        <f t="shared" si="140"/>
        <v>54341.269841269648</v>
      </c>
      <c r="BU287" s="33"/>
    </row>
    <row r="288" spans="2:73" s="22" customFormat="1" ht="13.5" x14ac:dyDescent="0.15">
      <c r="B288" s="541"/>
      <c r="C288" s="497">
        <v>268</v>
      </c>
      <c r="D288" s="498"/>
      <c r="E288" s="499">
        <f t="shared" si="148"/>
        <v>54297.619047618849</v>
      </c>
      <c r="F288" s="471"/>
      <c r="G288" s="471"/>
      <c r="H288" s="472"/>
      <c r="I288" s="470">
        <f t="shared" si="141"/>
        <v>47619.047619047618</v>
      </c>
      <c r="J288" s="471"/>
      <c r="K288" s="471"/>
      <c r="L288" s="472"/>
      <c r="M288" s="474">
        <f t="shared" si="149"/>
        <v>6678.571428571232</v>
      </c>
      <c r="N288" s="480"/>
      <c r="O288" s="480"/>
      <c r="P288" s="696"/>
      <c r="Q288" s="47">
        <f t="shared" si="142"/>
        <v>7238095.2380950237</v>
      </c>
      <c r="R288" s="470"/>
      <c r="S288" s="471"/>
      <c r="T288" s="471"/>
      <c r="U288" s="472"/>
      <c r="V288" s="470"/>
      <c r="W288" s="475"/>
      <c r="X288" s="475"/>
      <c r="Y288" s="476"/>
      <c r="Z288" s="470"/>
      <c r="AA288" s="475"/>
      <c r="AB288" s="475"/>
      <c r="AC288" s="476"/>
      <c r="AD288" s="131">
        <f t="shared" si="152"/>
        <v>0</v>
      </c>
      <c r="AE288" s="477">
        <f t="shared" si="151"/>
        <v>3351595.2380952099</v>
      </c>
      <c r="AF288" s="478"/>
      <c r="AG288" s="478"/>
      <c r="AH288" s="479"/>
      <c r="AI288" s="474">
        <f t="shared" si="143"/>
        <v>7238095.2380950237</v>
      </c>
      <c r="AJ288" s="480"/>
      <c r="AK288" s="480"/>
      <c r="AL288" s="480"/>
      <c r="AM288" s="481"/>
      <c r="AN288" s="482">
        <f t="shared" si="130"/>
        <v>1.1000000000000001</v>
      </c>
      <c r="AO288" s="483"/>
      <c r="AP288" s="484"/>
      <c r="AQ288" s="26"/>
      <c r="AR288" s="26"/>
      <c r="AS288" s="26"/>
      <c r="AT288" s="469"/>
      <c r="AU288" s="469"/>
      <c r="AV288" s="469"/>
      <c r="AW288" s="469"/>
      <c r="AX288" s="27"/>
      <c r="AY288" s="27">
        <f t="shared" si="131"/>
        <v>0</v>
      </c>
      <c r="AZ288" s="27">
        <f t="shared" si="144"/>
        <v>0</v>
      </c>
      <c r="BA288" s="27">
        <f t="shared" si="145"/>
        <v>0</v>
      </c>
      <c r="BB288" s="27">
        <f t="shared" si="132"/>
        <v>0</v>
      </c>
      <c r="BC288" s="27">
        <f t="shared" si="133"/>
        <v>0</v>
      </c>
      <c r="BD288" s="27">
        <f t="shared" si="134"/>
        <v>47619.047619047618</v>
      </c>
      <c r="BE288" s="27">
        <f t="shared" si="135"/>
        <v>6678.571428571232</v>
      </c>
      <c r="BF288" s="27">
        <f t="shared" si="136"/>
        <v>0</v>
      </c>
      <c r="BG288" s="27"/>
      <c r="BH288" s="27"/>
      <c r="BI288" s="65">
        <f>BI285</f>
        <v>1.1000000000000001</v>
      </c>
      <c r="BJ288" s="66">
        <f>BJ285</f>
        <v>0.75</v>
      </c>
      <c r="BK288" s="59">
        <f>BK285</f>
        <v>1.1000000000000001</v>
      </c>
      <c r="BL288" s="66">
        <f>BL285</f>
        <v>1.27</v>
      </c>
      <c r="BM288" s="67">
        <f>BM285</f>
        <v>1.27</v>
      </c>
      <c r="BN288" s="61"/>
      <c r="BO288" s="61" t="str">
        <f t="shared" si="146"/>
        <v xml:space="preserve"> </v>
      </c>
      <c r="BP288" s="62" t="str">
        <f t="shared" si="137"/>
        <v xml:space="preserve"> </v>
      </c>
      <c r="BQ288" s="62" t="e">
        <f t="shared" si="138"/>
        <v>#VALUE!</v>
      </c>
      <c r="BR288" s="63">
        <f t="shared" si="139"/>
        <v>1.1000000000000001</v>
      </c>
      <c r="BS288" s="64">
        <f t="shared" si="147"/>
        <v>1.1000000000000001</v>
      </c>
      <c r="BT288" s="60">
        <f t="shared" si="140"/>
        <v>54297.619047618849</v>
      </c>
      <c r="BU288" s="33"/>
    </row>
    <row r="289" spans="2:73" s="22" customFormat="1" ht="13.5" x14ac:dyDescent="0.15">
      <c r="B289" s="541"/>
      <c r="C289" s="497">
        <v>269</v>
      </c>
      <c r="D289" s="498"/>
      <c r="E289" s="499">
        <f t="shared" si="148"/>
        <v>54253.968253968058</v>
      </c>
      <c r="F289" s="471"/>
      <c r="G289" s="471"/>
      <c r="H289" s="472"/>
      <c r="I289" s="470">
        <f t="shared" si="141"/>
        <v>47619.047619047618</v>
      </c>
      <c r="J289" s="471"/>
      <c r="K289" s="471"/>
      <c r="L289" s="472"/>
      <c r="M289" s="474">
        <f t="shared" si="149"/>
        <v>6634.9206349204387</v>
      </c>
      <c r="N289" s="480"/>
      <c r="O289" s="480"/>
      <c r="P289" s="696"/>
      <c r="Q289" s="47">
        <f t="shared" si="142"/>
        <v>7190476.1904759761</v>
      </c>
      <c r="R289" s="470"/>
      <c r="S289" s="471"/>
      <c r="T289" s="471"/>
      <c r="U289" s="472"/>
      <c r="V289" s="470"/>
      <c r="W289" s="475"/>
      <c r="X289" s="475"/>
      <c r="Y289" s="476"/>
      <c r="Z289" s="470"/>
      <c r="AA289" s="475"/>
      <c r="AB289" s="475"/>
      <c r="AC289" s="476"/>
      <c r="AD289" s="131">
        <f t="shared" si="152"/>
        <v>0</v>
      </c>
      <c r="AE289" s="477">
        <f t="shared" si="151"/>
        <v>3358230.1587301302</v>
      </c>
      <c r="AF289" s="478"/>
      <c r="AG289" s="478"/>
      <c r="AH289" s="479"/>
      <c r="AI289" s="474">
        <f t="shared" si="143"/>
        <v>7190476.1904759761</v>
      </c>
      <c r="AJ289" s="480"/>
      <c r="AK289" s="480"/>
      <c r="AL289" s="480"/>
      <c r="AM289" s="481"/>
      <c r="AN289" s="482">
        <f t="shared" si="130"/>
        <v>1.1000000000000001</v>
      </c>
      <c r="AO289" s="483"/>
      <c r="AP289" s="484"/>
      <c r="AQ289" s="26"/>
      <c r="AR289" s="26"/>
      <c r="AS289" s="26"/>
      <c r="AT289" s="469"/>
      <c r="AU289" s="469"/>
      <c r="AV289" s="469"/>
      <c r="AW289" s="469"/>
      <c r="AX289" s="27"/>
      <c r="AY289" s="27">
        <f t="shared" si="131"/>
        <v>0</v>
      </c>
      <c r="AZ289" s="27">
        <f t="shared" si="144"/>
        <v>0</v>
      </c>
      <c r="BA289" s="27">
        <f t="shared" si="145"/>
        <v>0</v>
      </c>
      <c r="BB289" s="27">
        <f t="shared" si="132"/>
        <v>0</v>
      </c>
      <c r="BC289" s="27">
        <f t="shared" si="133"/>
        <v>0</v>
      </c>
      <c r="BD289" s="27">
        <f t="shared" si="134"/>
        <v>47619.047619047618</v>
      </c>
      <c r="BE289" s="27">
        <f t="shared" si="135"/>
        <v>6634.9206349204387</v>
      </c>
      <c r="BF289" s="27">
        <f t="shared" si="136"/>
        <v>0</v>
      </c>
      <c r="BG289" s="27"/>
      <c r="BH289" s="27"/>
      <c r="BI289" s="65">
        <f>BI285</f>
        <v>1.1000000000000001</v>
      </c>
      <c r="BJ289" s="66">
        <f>BJ285</f>
        <v>0.75</v>
      </c>
      <c r="BK289" s="59">
        <f>BK285</f>
        <v>1.1000000000000001</v>
      </c>
      <c r="BL289" s="66">
        <f>BL285</f>
        <v>1.27</v>
      </c>
      <c r="BM289" s="67">
        <f>BM285</f>
        <v>1.27</v>
      </c>
      <c r="BN289" s="61"/>
      <c r="BO289" s="61" t="str">
        <f t="shared" si="146"/>
        <v xml:space="preserve"> </v>
      </c>
      <c r="BP289" s="62" t="str">
        <f t="shared" si="137"/>
        <v xml:space="preserve"> </v>
      </c>
      <c r="BQ289" s="62" t="e">
        <f t="shared" si="138"/>
        <v>#VALUE!</v>
      </c>
      <c r="BR289" s="63">
        <f t="shared" si="139"/>
        <v>1.1000000000000001</v>
      </c>
      <c r="BS289" s="64">
        <f t="shared" si="147"/>
        <v>1.1000000000000001</v>
      </c>
      <c r="BT289" s="60">
        <f t="shared" si="140"/>
        <v>54253.968253968058</v>
      </c>
      <c r="BU289" s="33"/>
    </row>
    <row r="290" spans="2:73" s="22" customFormat="1" ht="13.5" x14ac:dyDescent="0.15">
      <c r="B290" s="541"/>
      <c r="C290" s="497">
        <v>270</v>
      </c>
      <c r="D290" s="498"/>
      <c r="E290" s="499">
        <f t="shared" si="148"/>
        <v>54210.317460317267</v>
      </c>
      <c r="F290" s="471"/>
      <c r="G290" s="471"/>
      <c r="H290" s="472"/>
      <c r="I290" s="470">
        <f t="shared" si="141"/>
        <v>47619.047619047618</v>
      </c>
      <c r="J290" s="471"/>
      <c r="K290" s="471"/>
      <c r="L290" s="472"/>
      <c r="M290" s="474">
        <f t="shared" si="149"/>
        <v>6591.2698412696445</v>
      </c>
      <c r="N290" s="480"/>
      <c r="O290" s="480"/>
      <c r="P290" s="696"/>
      <c r="Q290" s="47">
        <f t="shared" si="142"/>
        <v>7142857.1428569285</v>
      </c>
      <c r="R290" s="470">
        <f>V290+Z290</f>
        <v>0</v>
      </c>
      <c r="S290" s="471"/>
      <c r="T290" s="471"/>
      <c r="U290" s="472"/>
      <c r="V290" s="470">
        <f>IF(45&gt;$I$5*2,0,$I$6/$I$5/2)</f>
        <v>0</v>
      </c>
      <c r="W290" s="475"/>
      <c r="X290" s="475"/>
      <c r="Y290" s="476"/>
      <c r="Z290" s="470">
        <f>IF(AD284&gt;0,AD284*AN290/100/2,0)</f>
        <v>0</v>
      </c>
      <c r="AA290" s="475"/>
      <c r="AB290" s="475"/>
      <c r="AC290" s="476"/>
      <c r="AD290" s="131">
        <f t="shared" si="152"/>
        <v>0</v>
      </c>
      <c r="AE290" s="477">
        <f t="shared" si="151"/>
        <v>3364821.4285713998</v>
      </c>
      <c r="AF290" s="478"/>
      <c r="AG290" s="478"/>
      <c r="AH290" s="479"/>
      <c r="AI290" s="474">
        <f t="shared" si="143"/>
        <v>7142857.1428569285</v>
      </c>
      <c r="AJ290" s="480"/>
      <c r="AK290" s="480"/>
      <c r="AL290" s="480"/>
      <c r="AM290" s="481"/>
      <c r="AN290" s="482">
        <f t="shared" si="130"/>
        <v>1.1000000000000001</v>
      </c>
      <c r="AO290" s="483"/>
      <c r="AP290" s="484"/>
      <c r="AQ290" s="26"/>
      <c r="AR290" s="26"/>
      <c r="AS290" s="26"/>
      <c r="AT290" s="469"/>
      <c r="AU290" s="469"/>
      <c r="AV290" s="469"/>
      <c r="AW290" s="469"/>
      <c r="AX290" s="27"/>
      <c r="AY290" s="27">
        <f t="shared" si="131"/>
        <v>0</v>
      </c>
      <c r="AZ290" s="27">
        <f t="shared" si="144"/>
        <v>0</v>
      </c>
      <c r="BA290" s="27">
        <f t="shared" si="145"/>
        <v>0</v>
      </c>
      <c r="BB290" s="27">
        <f t="shared" si="132"/>
        <v>0</v>
      </c>
      <c r="BC290" s="27">
        <f t="shared" si="133"/>
        <v>0</v>
      </c>
      <c r="BD290" s="27">
        <f t="shared" si="134"/>
        <v>47619.047619047618</v>
      </c>
      <c r="BE290" s="27">
        <f t="shared" si="135"/>
        <v>6591.2698412696445</v>
      </c>
      <c r="BF290" s="27">
        <f t="shared" si="136"/>
        <v>0</v>
      </c>
      <c r="BG290" s="27"/>
      <c r="BH290" s="27"/>
      <c r="BI290" s="65">
        <f>BI285</f>
        <v>1.1000000000000001</v>
      </c>
      <c r="BJ290" s="66">
        <f>BJ285</f>
        <v>0.75</v>
      </c>
      <c r="BK290" s="59">
        <f>BK285</f>
        <v>1.1000000000000001</v>
      </c>
      <c r="BL290" s="66">
        <f>BL285</f>
        <v>1.27</v>
      </c>
      <c r="BM290" s="67">
        <f>BM285</f>
        <v>1.27</v>
      </c>
      <c r="BN290" s="61"/>
      <c r="BO290" s="61" t="str">
        <f t="shared" si="146"/>
        <v xml:space="preserve"> </v>
      </c>
      <c r="BP290" s="62" t="str">
        <f t="shared" si="137"/>
        <v xml:space="preserve"> </v>
      </c>
      <c r="BQ290" s="62" t="e">
        <f t="shared" si="138"/>
        <v>#VALUE!</v>
      </c>
      <c r="BR290" s="63">
        <f t="shared" si="139"/>
        <v>1.1000000000000001</v>
      </c>
      <c r="BS290" s="64">
        <f t="shared" si="147"/>
        <v>1.1000000000000001</v>
      </c>
      <c r="BT290" s="60">
        <f t="shared" si="140"/>
        <v>54210.317460317267</v>
      </c>
      <c r="BU290" s="33"/>
    </row>
    <row r="291" spans="2:73" s="22" customFormat="1" ht="13.5" x14ac:dyDescent="0.15">
      <c r="B291" s="541"/>
      <c r="C291" s="497">
        <v>271</v>
      </c>
      <c r="D291" s="498"/>
      <c r="E291" s="499">
        <f t="shared" si="148"/>
        <v>54166.666666666468</v>
      </c>
      <c r="F291" s="471"/>
      <c r="G291" s="471"/>
      <c r="H291" s="472"/>
      <c r="I291" s="470">
        <f t="shared" si="141"/>
        <v>47619.047619047618</v>
      </c>
      <c r="J291" s="471"/>
      <c r="K291" s="471"/>
      <c r="L291" s="472"/>
      <c r="M291" s="474">
        <f t="shared" si="149"/>
        <v>6547.6190476188522</v>
      </c>
      <c r="N291" s="480"/>
      <c r="O291" s="480"/>
      <c r="P291" s="696"/>
      <c r="Q291" s="47">
        <f t="shared" si="142"/>
        <v>7095238.0952378809</v>
      </c>
      <c r="R291" s="470"/>
      <c r="S291" s="471"/>
      <c r="T291" s="471"/>
      <c r="U291" s="472"/>
      <c r="V291" s="470"/>
      <c r="W291" s="475"/>
      <c r="X291" s="475"/>
      <c r="Y291" s="476"/>
      <c r="Z291" s="470"/>
      <c r="AA291" s="475"/>
      <c r="AB291" s="475"/>
      <c r="AC291" s="476"/>
      <c r="AD291" s="131">
        <f t="shared" si="152"/>
        <v>0</v>
      </c>
      <c r="AE291" s="477">
        <f t="shared" si="151"/>
        <v>3371369.0476190187</v>
      </c>
      <c r="AF291" s="478"/>
      <c r="AG291" s="478"/>
      <c r="AH291" s="479"/>
      <c r="AI291" s="474">
        <f t="shared" si="143"/>
        <v>7095238.0952378809</v>
      </c>
      <c r="AJ291" s="480"/>
      <c r="AK291" s="480"/>
      <c r="AL291" s="480"/>
      <c r="AM291" s="481"/>
      <c r="AN291" s="482">
        <f t="shared" si="130"/>
        <v>1.1000000000000001</v>
      </c>
      <c r="AO291" s="483"/>
      <c r="AP291" s="484"/>
      <c r="AQ291" s="26"/>
      <c r="AR291" s="26"/>
      <c r="AS291" s="26"/>
      <c r="AT291" s="469"/>
      <c r="AU291" s="469"/>
      <c r="AV291" s="469"/>
      <c r="AW291" s="469"/>
      <c r="AX291" s="27"/>
      <c r="AY291" s="27">
        <f t="shared" si="131"/>
        <v>0</v>
      </c>
      <c r="AZ291" s="27">
        <f t="shared" si="144"/>
        <v>0</v>
      </c>
      <c r="BA291" s="27">
        <f t="shared" si="145"/>
        <v>0</v>
      </c>
      <c r="BB291" s="27">
        <f t="shared" si="132"/>
        <v>0</v>
      </c>
      <c r="BC291" s="27">
        <f t="shared" si="133"/>
        <v>0</v>
      </c>
      <c r="BD291" s="27">
        <f t="shared" si="134"/>
        <v>47619.047619047618</v>
      </c>
      <c r="BE291" s="27">
        <f t="shared" si="135"/>
        <v>6547.6190476188522</v>
      </c>
      <c r="BF291" s="27">
        <f t="shared" si="136"/>
        <v>0</v>
      </c>
      <c r="BG291" s="27"/>
      <c r="BH291" s="27"/>
      <c r="BI291" s="72">
        <f t="shared" ref="BI291:BL291" si="154">BI285</f>
        <v>1.1000000000000001</v>
      </c>
      <c r="BJ291" s="72">
        <f t="shared" si="154"/>
        <v>0.75</v>
      </c>
      <c r="BK291" s="72">
        <f t="shared" si="154"/>
        <v>1.1000000000000001</v>
      </c>
      <c r="BL291" s="72">
        <f t="shared" si="154"/>
        <v>1.27</v>
      </c>
      <c r="BM291" s="73">
        <f>BM285</f>
        <v>1.27</v>
      </c>
      <c r="BN291" s="61"/>
      <c r="BO291" s="61" t="str">
        <f t="shared" si="146"/>
        <v xml:space="preserve"> </v>
      </c>
      <c r="BP291" s="62" t="str">
        <f t="shared" si="137"/>
        <v xml:space="preserve"> </v>
      </c>
      <c r="BQ291" s="62" t="e">
        <f t="shared" si="138"/>
        <v>#VALUE!</v>
      </c>
      <c r="BR291" s="63">
        <f t="shared" si="139"/>
        <v>1.1000000000000001</v>
      </c>
      <c r="BS291" s="64">
        <f t="shared" si="147"/>
        <v>1.1000000000000001</v>
      </c>
      <c r="BT291" s="60">
        <f t="shared" si="140"/>
        <v>54166.666666666468</v>
      </c>
      <c r="BU291" s="33"/>
    </row>
    <row r="292" spans="2:73" s="22" customFormat="1" ht="13.5" x14ac:dyDescent="0.15">
      <c r="B292" s="541"/>
      <c r="C292" s="497">
        <v>272</v>
      </c>
      <c r="D292" s="498"/>
      <c r="E292" s="499">
        <f t="shared" si="148"/>
        <v>54123.015873015676</v>
      </c>
      <c r="F292" s="471"/>
      <c r="G292" s="471"/>
      <c r="H292" s="472"/>
      <c r="I292" s="470">
        <f t="shared" si="141"/>
        <v>47619.047619047618</v>
      </c>
      <c r="J292" s="471"/>
      <c r="K292" s="471"/>
      <c r="L292" s="472"/>
      <c r="M292" s="474">
        <f t="shared" si="149"/>
        <v>6503.968253968058</v>
      </c>
      <c r="N292" s="480"/>
      <c r="O292" s="480"/>
      <c r="P292" s="696"/>
      <c r="Q292" s="47">
        <f t="shared" si="142"/>
        <v>7047619.0476188334</v>
      </c>
      <c r="R292" s="470"/>
      <c r="S292" s="471"/>
      <c r="T292" s="471"/>
      <c r="U292" s="472"/>
      <c r="V292" s="470"/>
      <c r="W292" s="475"/>
      <c r="X292" s="475"/>
      <c r="Y292" s="476"/>
      <c r="Z292" s="470"/>
      <c r="AA292" s="475"/>
      <c r="AB292" s="475"/>
      <c r="AC292" s="476"/>
      <c r="AD292" s="131">
        <f t="shared" si="152"/>
        <v>0</v>
      </c>
      <c r="AE292" s="477">
        <f t="shared" si="151"/>
        <v>3377873.015872987</v>
      </c>
      <c r="AF292" s="478"/>
      <c r="AG292" s="478"/>
      <c r="AH292" s="479"/>
      <c r="AI292" s="474">
        <f t="shared" si="143"/>
        <v>7047619.0476188334</v>
      </c>
      <c r="AJ292" s="480"/>
      <c r="AK292" s="480"/>
      <c r="AL292" s="480"/>
      <c r="AM292" s="481"/>
      <c r="AN292" s="482">
        <f t="shared" si="130"/>
        <v>1.1000000000000001</v>
      </c>
      <c r="AO292" s="483"/>
      <c r="AP292" s="484"/>
      <c r="AQ292" s="26"/>
      <c r="AR292" s="26"/>
      <c r="AS292" s="26"/>
      <c r="AT292" s="469"/>
      <c r="AU292" s="469"/>
      <c r="AV292" s="469"/>
      <c r="AW292" s="469"/>
      <c r="AX292" s="27"/>
      <c r="AY292" s="27">
        <f t="shared" si="131"/>
        <v>0</v>
      </c>
      <c r="AZ292" s="27">
        <f t="shared" si="144"/>
        <v>0</v>
      </c>
      <c r="BA292" s="27">
        <f t="shared" si="145"/>
        <v>0</v>
      </c>
      <c r="BB292" s="27">
        <f t="shared" si="132"/>
        <v>0</v>
      </c>
      <c r="BC292" s="27">
        <f t="shared" si="133"/>
        <v>0</v>
      </c>
      <c r="BD292" s="27">
        <f t="shared" si="134"/>
        <v>47619.047619047618</v>
      </c>
      <c r="BE292" s="27">
        <f t="shared" si="135"/>
        <v>6503.968253968058</v>
      </c>
      <c r="BF292" s="27">
        <f t="shared" si="136"/>
        <v>0</v>
      </c>
      <c r="BG292" s="27"/>
      <c r="BH292" s="27"/>
      <c r="BI292" s="65">
        <f>BI291</f>
        <v>1.1000000000000001</v>
      </c>
      <c r="BJ292" s="66">
        <f>BJ291</f>
        <v>0.75</v>
      </c>
      <c r="BK292" s="59">
        <f>BK291</f>
        <v>1.1000000000000001</v>
      </c>
      <c r="BL292" s="66">
        <f>BL291</f>
        <v>1.27</v>
      </c>
      <c r="BM292" s="67">
        <f>BM291</f>
        <v>1.27</v>
      </c>
      <c r="BN292" s="61"/>
      <c r="BO292" s="61" t="str">
        <f t="shared" si="146"/>
        <v xml:space="preserve"> </v>
      </c>
      <c r="BP292" s="62" t="str">
        <f t="shared" si="137"/>
        <v xml:space="preserve"> </v>
      </c>
      <c r="BQ292" s="62" t="e">
        <f t="shared" si="138"/>
        <v>#VALUE!</v>
      </c>
      <c r="BR292" s="63">
        <f t="shared" si="139"/>
        <v>1.1000000000000001</v>
      </c>
      <c r="BS292" s="64">
        <f t="shared" si="147"/>
        <v>1.1000000000000001</v>
      </c>
      <c r="BT292" s="60">
        <f t="shared" si="140"/>
        <v>54123.015873015676</v>
      </c>
      <c r="BU292" s="33"/>
    </row>
    <row r="293" spans="2:73" s="22" customFormat="1" ht="13.5" x14ac:dyDescent="0.15">
      <c r="B293" s="541"/>
      <c r="C293" s="497">
        <v>273</v>
      </c>
      <c r="D293" s="498"/>
      <c r="E293" s="499">
        <f t="shared" si="148"/>
        <v>54079.365079364885</v>
      </c>
      <c r="F293" s="471"/>
      <c r="G293" s="471"/>
      <c r="H293" s="472"/>
      <c r="I293" s="470">
        <f t="shared" si="141"/>
        <v>47619.047619047618</v>
      </c>
      <c r="J293" s="471"/>
      <c r="K293" s="471"/>
      <c r="L293" s="472"/>
      <c r="M293" s="474">
        <f t="shared" si="149"/>
        <v>6460.3174603172656</v>
      </c>
      <c r="N293" s="480"/>
      <c r="O293" s="480"/>
      <c r="P293" s="696"/>
      <c r="Q293" s="47">
        <f t="shared" si="142"/>
        <v>6999999.9999997858</v>
      </c>
      <c r="R293" s="470"/>
      <c r="S293" s="471"/>
      <c r="T293" s="471"/>
      <c r="U293" s="472"/>
      <c r="V293" s="470"/>
      <c r="W293" s="475"/>
      <c r="X293" s="475"/>
      <c r="Y293" s="476"/>
      <c r="Z293" s="470"/>
      <c r="AA293" s="475"/>
      <c r="AB293" s="475"/>
      <c r="AC293" s="476"/>
      <c r="AD293" s="131">
        <f t="shared" si="152"/>
        <v>0</v>
      </c>
      <c r="AE293" s="477">
        <f t="shared" si="151"/>
        <v>3384333.3333333042</v>
      </c>
      <c r="AF293" s="478"/>
      <c r="AG293" s="478"/>
      <c r="AH293" s="479"/>
      <c r="AI293" s="474">
        <f t="shared" si="143"/>
        <v>6999999.9999997858</v>
      </c>
      <c r="AJ293" s="480"/>
      <c r="AK293" s="480"/>
      <c r="AL293" s="480"/>
      <c r="AM293" s="481"/>
      <c r="AN293" s="482">
        <f t="shared" si="130"/>
        <v>1.1000000000000001</v>
      </c>
      <c r="AO293" s="483"/>
      <c r="AP293" s="484"/>
      <c r="AQ293" s="26"/>
      <c r="AR293" s="26"/>
      <c r="AS293" s="26"/>
      <c r="AT293" s="469"/>
      <c r="AU293" s="469"/>
      <c r="AV293" s="469"/>
      <c r="AW293" s="469"/>
      <c r="AX293" s="27"/>
      <c r="AY293" s="27">
        <f t="shared" si="131"/>
        <v>0</v>
      </c>
      <c r="AZ293" s="27">
        <f t="shared" si="144"/>
        <v>0</v>
      </c>
      <c r="BA293" s="27">
        <f t="shared" si="145"/>
        <v>0</v>
      </c>
      <c r="BB293" s="27">
        <f t="shared" si="132"/>
        <v>0</v>
      </c>
      <c r="BC293" s="27">
        <f t="shared" si="133"/>
        <v>0</v>
      </c>
      <c r="BD293" s="27">
        <f t="shared" si="134"/>
        <v>47619.047619047618</v>
      </c>
      <c r="BE293" s="27">
        <f t="shared" si="135"/>
        <v>6460.3174603172656</v>
      </c>
      <c r="BF293" s="27">
        <f t="shared" si="136"/>
        <v>0</v>
      </c>
      <c r="BG293" s="27"/>
      <c r="BH293" s="27"/>
      <c r="BI293" s="65">
        <f>BI291</f>
        <v>1.1000000000000001</v>
      </c>
      <c r="BJ293" s="66">
        <f>BJ291</f>
        <v>0.75</v>
      </c>
      <c r="BK293" s="59">
        <f>BK291</f>
        <v>1.1000000000000001</v>
      </c>
      <c r="BL293" s="66">
        <f>BL291</f>
        <v>1.27</v>
      </c>
      <c r="BM293" s="67">
        <f>BM291</f>
        <v>1.27</v>
      </c>
      <c r="BN293" s="61"/>
      <c r="BO293" s="61" t="str">
        <f t="shared" si="146"/>
        <v xml:space="preserve"> </v>
      </c>
      <c r="BP293" s="62" t="str">
        <f t="shared" si="137"/>
        <v xml:space="preserve"> </v>
      </c>
      <c r="BQ293" s="62" t="e">
        <f t="shared" si="138"/>
        <v>#VALUE!</v>
      </c>
      <c r="BR293" s="63">
        <f t="shared" si="139"/>
        <v>1.1000000000000001</v>
      </c>
      <c r="BS293" s="64">
        <f t="shared" si="147"/>
        <v>1.1000000000000001</v>
      </c>
      <c r="BT293" s="60">
        <f t="shared" si="140"/>
        <v>54079.365079364885</v>
      </c>
      <c r="BU293" s="33"/>
    </row>
    <row r="294" spans="2:73" s="22" customFormat="1" ht="13.5" x14ac:dyDescent="0.15">
      <c r="B294" s="541"/>
      <c r="C294" s="497">
        <v>274</v>
      </c>
      <c r="D294" s="498"/>
      <c r="E294" s="499">
        <f t="shared" si="148"/>
        <v>54035.714285714086</v>
      </c>
      <c r="F294" s="471"/>
      <c r="G294" s="471"/>
      <c r="H294" s="472"/>
      <c r="I294" s="470">
        <f t="shared" si="141"/>
        <v>47619.047619047618</v>
      </c>
      <c r="J294" s="471"/>
      <c r="K294" s="471"/>
      <c r="L294" s="472"/>
      <c r="M294" s="474">
        <f t="shared" si="149"/>
        <v>6416.6666666664714</v>
      </c>
      <c r="N294" s="480"/>
      <c r="O294" s="480"/>
      <c r="P294" s="696"/>
      <c r="Q294" s="47">
        <f t="shared" si="142"/>
        <v>6952380.9523807382</v>
      </c>
      <c r="R294" s="470"/>
      <c r="S294" s="471"/>
      <c r="T294" s="471"/>
      <c r="U294" s="472"/>
      <c r="V294" s="470"/>
      <c r="W294" s="475"/>
      <c r="X294" s="475"/>
      <c r="Y294" s="476"/>
      <c r="Z294" s="470"/>
      <c r="AA294" s="475"/>
      <c r="AB294" s="475"/>
      <c r="AC294" s="476"/>
      <c r="AD294" s="131">
        <f t="shared" si="152"/>
        <v>0</v>
      </c>
      <c r="AE294" s="477">
        <f t="shared" si="151"/>
        <v>3390749.9999999707</v>
      </c>
      <c r="AF294" s="478"/>
      <c r="AG294" s="478"/>
      <c r="AH294" s="479"/>
      <c r="AI294" s="474">
        <f t="shared" si="143"/>
        <v>6952380.9523807382</v>
      </c>
      <c r="AJ294" s="480"/>
      <c r="AK294" s="480"/>
      <c r="AL294" s="480"/>
      <c r="AM294" s="481"/>
      <c r="AN294" s="482">
        <f t="shared" si="130"/>
        <v>1.1000000000000001</v>
      </c>
      <c r="AO294" s="483"/>
      <c r="AP294" s="484"/>
      <c r="AQ294" s="26"/>
      <c r="AR294" s="26"/>
      <c r="AS294" s="26"/>
      <c r="AT294" s="469"/>
      <c r="AU294" s="469"/>
      <c r="AV294" s="469"/>
      <c r="AW294" s="469"/>
      <c r="AX294" s="27"/>
      <c r="AY294" s="27">
        <f t="shared" si="131"/>
        <v>0</v>
      </c>
      <c r="AZ294" s="27">
        <f t="shared" si="144"/>
        <v>0</v>
      </c>
      <c r="BA294" s="27">
        <f t="shared" si="145"/>
        <v>0</v>
      </c>
      <c r="BB294" s="27">
        <f t="shared" si="132"/>
        <v>0</v>
      </c>
      <c r="BC294" s="27">
        <f t="shared" si="133"/>
        <v>0</v>
      </c>
      <c r="BD294" s="27">
        <f t="shared" si="134"/>
        <v>47619.047619047618</v>
      </c>
      <c r="BE294" s="27">
        <f t="shared" si="135"/>
        <v>6416.6666666664714</v>
      </c>
      <c r="BF294" s="27">
        <f t="shared" si="136"/>
        <v>0</v>
      </c>
      <c r="BG294" s="27"/>
      <c r="BH294" s="27"/>
      <c r="BI294" s="65">
        <f>BI291</f>
        <v>1.1000000000000001</v>
      </c>
      <c r="BJ294" s="66">
        <f>BJ291</f>
        <v>0.75</v>
      </c>
      <c r="BK294" s="59">
        <f>BK291</f>
        <v>1.1000000000000001</v>
      </c>
      <c r="BL294" s="66">
        <f>BL291</f>
        <v>1.27</v>
      </c>
      <c r="BM294" s="67">
        <f>BM291</f>
        <v>1.27</v>
      </c>
      <c r="BN294" s="61"/>
      <c r="BO294" s="61" t="str">
        <f t="shared" si="146"/>
        <v xml:space="preserve"> </v>
      </c>
      <c r="BP294" s="62" t="str">
        <f t="shared" si="137"/>
        <v xml:space="preserve"> </v>
      </c>
      <c r="BQ294" s="62" t="e">
        <f t="shared" si="138"/>
        <v>#VALUE!</v>
      </c>
      <c r="BR294" s="63">
        <f t="shared" si="139"/>
        <v>1.1000000000000001</v>
      </c>
      <c r="BS294" s="64">
        <f t="shared" si="147"/>
        <v>1.1000000000000001</v>
      </c>
      <c r="BT294" s="60">
        <f t="shared" si="140"/>
        <v>54035.714285714086</v>
      </c>
      <c r="BU294" s="33"/>
    </row>
    <row r="295" spans="2:73" s="22" customFormat="1" ht="13.5" x14ac:dyDescent="0.15">
      <c r="B295" s="541"/>
      <c r="C295" s="497">
        <v>275</v>
      </c>
      <c r="D295" s="498"/>
      <c r="E295" s="499">
        <f t="shared" si="148"/>
        <v>53992.063492063295</v>
      </c>
      <c r="F295" s="471"/>
      <c r="G295" s="471"/>
      <c r="H295" s="472"/>
      <c r="I295" s="470">
        <f t="shared" si="141"/>
        <v>47619.047619047618</v>
      </c>
      <c r="J295" s="471"/>
      <c r="K295" s="471"/>
      <c r="L295" s="472"/>
      <c r="M295" s="474">
        <f t="shared" si="149"/>
        <v>6373.0158730156772</v>
      </c>
      <c r="N295" s="480"/>
      <c r="O295" s="480"/>
      <c r="P295" s="696"/>
      <c r="Q295" s="47">
        <f t="shared" si="142"/>
        <v>6904761.9047616906</v>
      </c>
      <c r="R295" s="470"/>
      <c r="S295" s="471"/>
      <c r="T295" s="471"/>
      <c r="U295" s="472"/>
      <c r="V295" s="470"/>
      <c r="W295" s="475"/>
      <c r="X295" s="475"/>
      <c r="Y295" s="476"/>
      <c r="Z295" s="470"/>
      <c r="AA295" s="475"/>
      <c r="AB295" s="475"/>
      <c r="AC295" s="476"/>
      <c r="AD295" s="131">
        <f t="shared" si="152"/>
        <v>0</v>
      </c>
      <c r="AE295" s="477">
        <f t="shared" si="151"/>
        <v>3397123.0158729865</v>
      </c>
      <c r="AF295" s="478"/>
      <c r="AG295" s="478"/>
      <c r="AH295" s="479"/>
      <c r="AI295" s="474">
        <f t="shared" si="143"/>
        <v>6904761.9047616906</v>
      </c>
      <c r="AJ295" s="480"/>
      <c r="AK295" s="480"/>
      <c r="AL295" s="480"/>
      <c r="AM295" s="481"/>
      <c r="AN295" s="482">
        <f t="shared" si="130"/>
        <v>1.1000000000000001</v>
      </c>
      <c r="AO295" s="483"/>
      <c r="AP295" s="484"/>
      <c r="AQ295" s="26"/>
      <c r="AR295" s="26"/>
      <c r="AS295" s="26"/>
      <c r="AT295" s="469"/>
      <c r="AU295" s="469"/>
      <c r="AV295" s="469"/>
      <c r="AW295" s="469"/>
      <c r="AX295" s="27"/>
      <c r="AY295" s="27">
        <f t="shared" si="131"/>
        <v>0</v>
      </c>
      <c r="AZ295" s="27">
        <f t="shared" si="144"/>
        <v>0</v>
      </c>
      <c r="BA295" s="27">
        <f t="shared" si="145"/>
        <v>0</v>
      </c>
      <c r="BB295" s="27">
        <f t="shared" si="132"/>
        <v>0</v>
      </c>
      <c r="BC295" s="27">
        <f t="shared" si="133"/>
        <v>0</v>
      </c>
      <c r="BD295" s="27">
        <f t="shared" si="134"/>
        <v>47619.047619047618</v>
      </c>
      <c r="BE295" s="27">
        <f t="shared" si="135"/>
        <v>6373.0158730156772</v>
      </c>
      <c r="BF295" s="27">
        <f t="shared" si="136"/>
        <v>0</v>
      </c>
      <c r="BG295" s="27"/>
      <c r="BH295" s="27"/>
      <c r="BI295" s="65">
        <f>BI291</f>
        <v>1.1000000000000001</v>
      </c>
      <c r="BJ295" s="66">
        <f>BJ291</f>
        <v>0.75</v>
      </c>
      <c r="BK295" s="59">
        <f>BK291</f>
        <v>1.1000000000000001</v>
      </c>
      <c r="BL295" s="66">
        <f>BL291</f>
        <v>1.27</v>
      </c>
      <c r="BM295" s="67">
        <f>BM291</f>
        <v>1.27</v>
      </c>
      <c r="BN295" s="61"/>
      <c r="BO295" s="61" t="str">
        <f t="shared" si="146"/>
        <v xml:space="preserve"> </v>
      </c>
      <c r="BP295" s="62" t="str">
        <f t="shared" si="137"/>
        <v xml:space="preserve"> </v>
      </c>
      <c r="BQ295" s="62" t="e">
        <f t="shared" si="138"/>
        <v>#VALUE!</v>
      </c>
      <c r="BR295" s="63">
        <f t="shared" si="139"/>
        <v>1.1000000000000001</v>
      </c>
      <c r="BS295" s="64">
        <f t="shared" si="147"/>
        <v>1.1000000000000001</v>
      </c>
      <c r="BT295" s="60">
        <f t="shared" si="140"/>
        <v>53992.063492063295</v>
      </c>
      <c r="BU295" s="33"/>
    </row>
    <row r="296" spans="2:73" s="22" customFormat="1" ht="13.5" x14ac:dyDescent="0.15">
      <c r="B296" s="593"/>
      <c r="C296" s="587">
        <v>276</v>
      </c>
      <c r="D296" s="588"/>
      <c r="E296" s="589">
        <f t="shared" si="148"/>
        <v>53948.412698412503</v>
      </c>
      <c r="F296" s="590"/>
      <c r="G296" s="590"/>
      <c r="H296" s="591"/>
      <c r="I296" s="578">
        <f t="shared" si="141"/>
        <v>47619.047619047618</v>
      </c>
      <c r="J296" s="590"/>
      <c r="K296" s="590"/>
      <c r="L296" s="591"/>
      <c r="M296" s="604">
        <f t="shared" si="149"/>
        <v>6329.365079364884</v>
      </c>
      <c r="N296" s="610"/>
      <c r="O296" s="610"/>
      <c r="P296" s="618"/>
      <c r="Q296" s="47">
        <f t="shared" si="142"/>
        <v>6857142.8571426431</v>
      </c>
      <c r="R296" s="578">
        <f>V296+Z296</f>
        <v>0</v>
      </c>
      <c r="S296" s="590"/>
      <c r="T296" s="590"/>
      <c r="U296" s="591"/>
      <c r="V296" s="578">
        <f>IF(46&gt;$I$5*2,0,$I$6/$I$5/2)</f>
        <v>0</v>
      </c>
      <c r="W296" s="579"/>
      <c r="X296" s="579"/>
      <c r="Y296" s="580"/>
      <c r="Z296" s="578">
        <f>IF(AD290&gt;0,AD290*AN296/100/2,0)</f>
        <v>0</v>
      </c>
      <c r="AA296" s="579"/>
      <c r="AB296" s="579"/>
      <c r="AC296" s="580"/>
      <c r="AD296" s="139">
        <f t="shared" si="152"/>
        <v>0</v>
      </c>
      <c r="AE296" s="581">
        <f t="shared" si="151"/>
        <v>3403452.3809523513</v>
      </c>
      <c r="AF296" s="582"/>
      <c r="AG296" s="582"/>
      <c r="AH296" s="583"/>
      <c r="AI296" s="474">
        <f t="shared" si="143"/>
        <v>6857142.8571426431</v>
      </c>
      <c r="AJ296" s="480"/>
      <c r="AK296" s="480"/>
      <c r="AL296" s="480"/>
      <c r="AM296" s="481"/>
      <c r="AN296" s="584">
        <f t="shared" si="130"/>
        <v>1.1000000000000001</v>
      </c>
      <c r="AO296" s="585"/>
      <c r="AP296" s="586"/>
      <c r="AQ296" s="25"/>
      <c r="AR296" s="25"/>
      <c r="AS296" s="25"/>
      <c r="AT296" s="469"/>
      <c r="AU296" s="469"/>
      <c r="AV296" s="469"/>
      <c r="AW296" s="469"/>
      <c r="AX296" s="27"/>
      <c r="AY296" s="27">
        <f t="shared" si="131"/>
        <v>0</v>
      </c>
      <c r="AZ296" s="27">
        <f t="shared" si="144"/>
        <v>0</v>
      </c>
      <c r="BA296" s="27">
        <f t="shared" si="145"/>
        <v>0</v>
      </c>
      <c r="BB296" s="27">
        <f t="shared" si="132"/>
        <v>0</v>
      </c>
      <c r="BC296" s="27">
        <f t="shared" si="133"/>
        <v>0</v>
      </c>
      <c r="BD296" s="27">
        <f t="shared" si="134"/>
        <v>47619.047619047618</v>
      </c>
      <c r="BE296" s="27">
        <f t="shared" si="135"/>
        <v>6329.365079364884</v>
      </c>
      <c r="BF296" s="27">
        <f t="shared" si="136"/>
        <v>0</v>
      </c>
      <c r="BG296" s="27"/>
      <c r="BH296" s="27"/>
      <c r="BI296" s="65">
        <f>BI291</f>
        <v>1.1000000000000001</v>
      </c>
      <c r="BJ296" s="66">
        <f>BJ291</f>
        <v>0.75</v>
      </c>
      <c r="BK296" s="59">
        <f>BK291</f>
        <v>1.1000000000000001</v>
      </c>
      <c r="BL296" s="66">
        <f>BL291</f>
        <v>1.27</v>
      </c>
      <c r="BM296" s="67">
        <f>BM291</f>
        <v>1.27</v>
      </c>
      <c r="BN296" s="61"/>
      <c r="BO296" s="61" t="str">
        <f t="shared" si="146"/>
        <v xml:space="preserve"> </v>
      </c>
      <c r="BP296" s="62" t="str">
        <f t="shared" si="137"/>
        <v xml:space="preserve"> </v>
      </c>
      <c r="BQ296" s="62" t="e">
        <f t="shared" si="138"/>
        <v>#VALUE!</v>
      </c>
      <c r="BR296" s="63">
        <f t="shared" si="139"/>
        <v>1.1000000000000001</v>
      </c>
      <c r="BS296" s="64">
        <f t="shared" si="147"/>
        <v>1.1000000000000001</v>
      </c>
      <c r="BT296" s="60">
        <f t="shared" si="140"/>
        <v>53948.412698412503</v>
      </c>
      <c r="BU296" s="33"/>
    </row>
    <row r="297" spans="2:73" s="22" customFormat="1" ht="13.5" x14ac:dyDescent="0.15">
      <c r="B297" s="562">
        <v>24</v>
      </c>
      <c r="C297" s="565">
        <v>277</v>
      </c>
      <c r="D297" s="566"/>
      <c r="E297" s="609">
        <f t="shared" si="148"/>
        <v>53904.761904761704</v>
      </c>
      <c r="F297" s="569"/>
      <c r="G297" s="569"/>
      <c r="H297" s="570"/>
      <c r="I297" s="568">
        <f t="shared" si="141"/>
        <v>47619.047619047618</v>
      </c>
      <c r="J297" s="569"/>
      <c r="K297" s="569"/>
      <c r="L297" s="570"/>
      <c r="M297" s="568">
        <f t="shared" si="149"/>
        <v>6285.7142857140898</v>
      </c>
      <c r="N297" s="569"/>
      <c r="O297" s="569"/>
      <c r="P297" s="570"/>
      <c r="Q297" s="30">
        <f t="shared" si="142"/>
        <v>6809523.8095235955</v>
      </c>
      <c r="R297" s="568"/>
      <c r="S297" s="569"/>
      <c r="T297" s="569"/>
      <c r="U297" s="570"/>
      <c r="V297" s="568"/>
      <c r="W297" s="572"/>
      <c r="X297" s="572"/>
      <c r="Y297" s="573"/>
      <c r="Z297" s="568"/>
      <c r="AA297" s="572"/>
      <c r="AB297" s="572"/>
      <c r="AC297" s="573"/>
      <c r="AD297" s="138">
        <f t="shared" si="152"/>
        <v>0</v>
      </c>
      <c r="AE297" s="568">
        <f t="shared" si="151"/>
        <v>3409738.0952380653</v>
      </c>
      <c r="AF297" s="569"/>
      <c r="AG297" s="569"/>
      <c r="AH297" s="570"/>
      <c r="AI297" s="568">
        <f t="shared" si="143"/>
        <v>6809523.8095235955</v>
      </c>
      <c r="AJ297" s="569"/>
      <c r="AK297" s="569"/>
      <c r="AL297" s="569"/>
      <c r="AM297" s="574"/>
      <c r="AN297" s="575">
        <f t="shared" si="130"/>
        <v>1.1000000000000001</v>
      </c>
      <c r="AO297" s="576"/>
      <c r="AP297" s="577"/>
      <c r="AQ297" s="51"/>
      <c r="AR297" s="51"/>
      <c r="AS297" s="51"/>
      <c r="AT297" s="469"/>
      <c r="AU297" s="469"/>
      <c r="AV297" s="469"/>
      <c r="AW297" s="469"/>
      <c r="AX297" s="27"/>
      <c r="AY297" s="27">
        <f t="shared" si="131"/>
        <v>0</v>
      </c>
      <c r="AZ297" s="27">
        <f t="shared" si="144"/>
        <v>0</v>
      </c>
      <c r="BA297" s="27">
        <f t="shared" si="145"/>
        <v>0</v>
      </c>
      <c r="BB297" s="27">
        <f t="shared" si="132"/>
        <v>0</v>
      </c>
      <c r="BC297" s="27">
        <f t="shared" si="133"/>
        <v>0</v>
      </c>
      <c r="BD297" s="27">
        <f t="shared" si="134"/>
        <v>47619.047619047618</v>
      </c>
      <c r="BE297" s="27">
        <f t="shared" si="135"/>
        <v>6285.7142857140898</v>
      </c>
      <c r="BF297" s="27">
        <f t="shared" si="136"/>
        <v>0</v>
      </c>
      <c r="BG297" s="27"/>
      <c r="BH297" s="27"/>
      <c r="BI297" s="72">
        <f t="shared" ref="BI297:BL297" si="155">BI291</f>
        <v>1.1000000000000001</v>
      </c>
      <c r="BJ297" s="72">
        <f t="shared" si="155"/>
        <v>0.75</v>
      </c>
      <c r="BK297" s="72">
        <f t="shared" si="155"/>
        <v>1.1000000000000001</v>
      </c>
      <c r="BL297" s="72">
        <f t="shared" si="155"/>
        <v>1.27</v>
      </c>
      <c r="BM297" s="73">
        <f>BM291</f>
        <v>1.27</v>
      </c>
      <c r="BN297" s="61"/>
      <c r="BO297" s="61" t="str">
        <f t="shared" si="146"/>
        <v xml:space="preserve"> </v>
      </c>
      <c r="BP297" s="62" t="str">
        <f t="shared" si="137"/>
        <v xml:space="preserve"> </v>
      </c>
      <c r="BQ297" s="62" t="e">
        <f t="shared" si="138"/>
        <v>#VALUE!</v>
      </c>
      <c r="BR297" s="63">
        <f t="shared" si="139"/>
        <v>1.1000000000000001</v>
      </c>
      <c r="BS297" s="64">
        <f t="shared" si="147"/>
        <v>1.1000000000000001</v>
      </c>
      <c r="BT297" s="60">
        <f t="shared" si="140"/>
        <v>53904.761904761704</v>
      </c>
      <c r="BU297" s="33"/>
    </row>
    <row r="298" spans="2:73" s="22" customFormat="1" ht="13.5" x14ac:dyDescent="0.15">
      <c r="B298" s="563"/>
      <c r="C298" s="535">
        <v>278</v>
      </c>
      <c r="D298" s="536"/>
      <c r="E298" s="537">
        <f t="shared" si="148"/>
        <v>53861.111111110913</v>
      </c>
      <c r="F298" s="486"/>
      <c r="G298" s="486"/>
      <c r="H298" s="538"/>
      <c r="I298" s="485">
        <f t="shared" si="141"/>
        <v>47619.047619047618</v>
      </c>
      <c r="J298" s="486"/>
      <c r="K298" s="486"/>
      <c r="L298" s="538"/>
      <c r="M298" s="485">
        <f t="shared" si="149"/>
        <v>6242.0634920632956</v>
      </c>
      <c r="N298" s="486"/>
      <c r="O298" s="486"/>
      <c r="P298" s="538"/>
      <c r="Q298" s="136">
        <f t="shared" si="142"/>
        <v>6761904.7619045479</v>
      </c>
      <c r="R298" s="485"/>
      <c r="S298" s="486"/>
      <c r="T298" s="486"/>
      <c r="U298" s="538"/>
      <c r="V298" s="485"/>
      <c r="W298" s="530"/>
      <c r="X298" s="530"/>
      <c r="Y298" s="531"/>
      <c r="Z298" s="485"/>
      <c r="AA298" s="530"/>
      <c r="AB298" s="530"/>
      <c r="AC298" s="531"/>
      <c r="AD298" s="135">
        <f t="shared" si="152"/>
        <v>0</v>
      </c>
      <c r="AE298" s="532">
        <f t="shared" si="151"/>
        <v>3415980.1587301288</v>
      </c>
      <c r="AF298" s="533"/>
      <c r="AG298" s="533"/>
      <c r="AH298" s="534"/>
      <c r="AI298" s="485">
        <f t="shared" si="143"/>
        <v>6761904.7619045479</v>
      </c>
      <c r="AJ298" s="486"/>
      <c r="AK298" s="486"/>
      <c r="AL298" s="486"/>
      <c r="AM298" s="487"/>
      <c r="AN298" s="527">
        <f t="shared" si="130"/>
        <v>1.1000000000000001</v>
      </c>
      <c r="AO298" s="528"/>
      <c r="AP298" s="529"/>
      <c r="AQ298" s="26"/>
      <c r="AR298" s="26"/>
      <c r="AS298" s="26"/>
      <c r="AT298" s="469"/>
      <c r="AU298" s="469"/>
      <c r="AV298" s="469"/>
      <c r="AW298" s="469"/>
      <c r="AX298" s="27"/>
      <c r="AY298" s="27">
        <f t="shared" si="131"/>
        <v>0</v>
      </c>
      <c r="AZ298" s="27">
        <f t="shared" si="144"/>
        <v>0</v>
      </c>
      <c r="BA298" s="27">
        <f t="shared" si="145"/>
        <v>0</v>
      </c>
      <c r="BB298" s="27">
        <f t="shared" si="132"/>
        <v>0</v>
      </c>
      <c r="BC298" s="27">
        <f t="shared" si="133"/>
        <v>0</v>
      </c>
      <c r="BD298" s="27">
        <f t="shared" si="134"/>
        <v>47619.047619047618</v>
      </c>
      <c r="BE298" s="27">
        <f t="shared" si="135"/>
        <v>6242.0634920632956</v>
      </c>
      <c r="BF298" s="27">
        <f t="shared" si="136"/>
        <v>0</v>
      </c>
      <c r="BG298" s="27"/>
      <c r="BH298" s="27"/>
      <c r="BI298" s="65">
        <f>BI297</f>
        <v>1.1000000000000001</v>
      </c>
      <c r="BJ298" s="66">
        <f>BJ297</f>
        <v>0.75</v>
      </c>
      <c r="BK298" s="59">
        <f>BK297</f>
        <v>1.1000000000000001</v>
      </c>
      <c r="BL298" s="66">
        <f>BL297</f>
        <v>1.27</v>
      </c>
      <c r="BM298" s="67">
        <f>BM297</f>
        <v>1.27</v>
      </c>
      <c r="BN298" s="61"/>
      <c r="BO298" s="61" t="str">
        <f t="shared" si="146"/>
        <v xml:space="preserve"> </v>
      </c>
      <c r="BP298" s="62" t="str">
        <f t="shared" si="137"/>
        <v xml:space="preserve"> </v>
      </c>
      <c r="BQ298" s="62" t="e">
        <f t="shared" si="138"/>
        <v>#VALUE!</v>
      </c>
      <c r="BR298" s="63">
        <f t="shared" si="139"/>
        <v>1.1000000000000001</v>
      </c>
      <c r="BS298" s="64">
        <f t="shared" si="147"/>
        <v>1.1000000000000001</v>
      </c>
      <c r="BT298" s="60">
        <f t="shared" si="140"/>
        <v>53861.111111110913</v>
      </c>
      <c r="BU298" s="33"/>
    </row>
    <row r="299" spans="2:73" s="22" customFormat="1" ht="13.5" x14ac:dyDescent="0.15">
      <c r="B299" s="563"/>
      <c r="C299" s="535">
        <v>279</v>
      </c>
      <c r="D299" s="536"/>
      <c r="E299" s="537">
        <f t="shared" si="148"/>
        <v>53817.460317460122</v>
      </c>
      <c r="F299" s="486"/>
      <c r="G299" s="486"/>
      <c r="H299" s="538"/>
      <c r="I299" s="485">
        <f t="shared" si="141"/>
        <v>47619.047619047618</v>
      </c>
      <c r="J299" s="486"/>
      <c r="K299" s="486"/>
      <c r="L299" s="538"/>
      <c r="M299" s="485">
        <f t="shared" si="149"/>
        <v>6198.4126984125032</v>
      </c>
      <c r="N299" s="486"/>
      <c r="O299" s="486"/>
      <c r="P299" s="538"/>
      <c r="Q299" s="136">
        <f t="shared" si="142"/>
        <v>6714285.7142855003</v>
      </c>
      <c r="R299" s="485"/>
      <c r="S299" s="486"/>
      <c r="T299" s="486"/>
      <c r="U299" s="538"/>
      <c r="V299" s="485"/>
      <c r="W299" s="530"/>
      <c r="X299" s="530"/>
      <c r="Y299" s="531"/>
      <c r="Z299" s="485"/>
      <c r="AA299" s="530"/>
      <c r="AB299" s="530"/>
      <c r="AC299" s="531"/>
      <c r="AD299" s="135">
        <f t="shared" si="152"/>
        <v>0</v>
      </c>
      <c r="AE299" s="532">
        <f t="shared" si="151"/>
        <v>3422178.5714285411</v>
      </c>
      <c r="AF299" s="533"/>
      <c r="AG299" s="533"/>
      <c r="AH299" s="534"/>
      <c r="AI299" s="485">
        <f t="shared" si="143"/>
        <v>6714285.7142855003</v>
      </c>
      <c r="AJ299" s="486"/>
      <c r="AK299" s="486"/>
      <c r="AL299" s="486"/>
      <c r="AM299" s="487"/>
      <c r="AN299" s="527">
        <f t="shared" si="130"/>
        <v>1.1000000000000001</v>
      </c>
      <c r="AO299" s="528"/>
      <c r="AP299" s="529"/>
      <c r="AQ299" s="26"/>
      <c r="AR299" s="26"/>
      <c r="AS299" s="26"/>
      <c r="AT299" s="469"/>
      <c r="AU299" s="469"/>
      <c r="AV299" s="469"/>
      <c r="AW299" s="469"/>
      <c r="AX299" s="27"/>
      <c r="AY299" s="27">
        <f t="shared" si="131"/>
        <v>0</v>
      </c>
      <c r="AZ299" s="27">
        <f t="shared" si="144"/>
        <v>0</v>
      </c>
      <c r="BA299" s="27">
        <f t="shared" si="145"/>
        <v>0</v>
      </c>
      <c r="BB299" s="27">
        <f t="shared" si="132"/>
        <v>0</v>
      </c>
      <c r="BC299" s="27">
        <f t="shared" si="133"/>
        <v>0</v>
      </c>
      <c r="BD299" s="27">
        <f t="shared" si="134"/>
        <v>47619.047619047618</v>
      </c>
      <c r="BE299" s="27">
        <f t="shared" si="135"/>
        <v>6198.4126984125032</v>
      </c>
      <c r="BF299" s="27">
        <f t="shared" si="136"/>
        <v>0</v>
      </c>
      <c r="BG299" s="27"/>
      <c r="BH299" s="27"/>
      <c r="BI299" s="65">
        <f>BI297</f>
        <v>1.1000000000000001</v>
      </c>
      <c r="BJ299" s="66">
        <f>BJ297</f>
        <v>0.75</v>
      </c>
      <c r="BK299" s="59">
        <f>BK297</f>
        <v>1.1000000000000001</v>
      </c>
      <c r="BL299" s="66">
        <f>BL297</f>
        <v>1.27</v>
      </c>
      <c r="BM299" s="67">
        <f>BM297</f>
        <v>1.27</v>
      </c>
      <c r="BN299" s="61"/>
      <c r="BO299" s="61" t="str">
        <f t="shared" si="146"/>
        <v xml:space="preserve"> </v>
      </c>
      <c r="BP299" s="62" t="str">
        <f t="shared" si="137"/>
        <v xml:space="preserve"> </v>
      </c>
      <c r="BQ299" s="62" t="e">
        <f t="shared" si="138"/>
        <v>#VALUE!</v>
      </c>
      <c r="BR299" s="63">
        <f t="shared" si="139"/>
        <v>1.1000000000000001</v>
      </c>
      <c r="BS299" s="64">
        <f t="shared" si="147"/>
        <v>1.1000000000000001</v>
      </c>
      <c r="BT299" s="60">
        <f t="shared" si="140"/>
        <v>53817.460317460122</v>
      </c>
      <c r="BU299" s="33"/>
    </row>
    <row r="300" spans="2:73" s="22" customFormat="1" ht="13.5" x14ac:dyDescent="0.15">
      <c r="B300" s="563"/>
      <c r="C300" s="535">
        <v>280</v>
      </c>
      <c r="D300" s="536"/>
      <c r="E300" s="537">
        <f t="shared" si="148"/>
        <v>53773.80952380933</v>
      </c>
      <c r="F300" s="486"/>
      <c r="G300" s="486"/>
      <c r="H300" s="538"/>
      <c r="I300" s="485">
        <f t="shared" si="141"/>
        <v>47619.047619047618</v>
      </c>
      <c r="J300" s="486"/>
      <c r="K300" s="486"/>
      <c r="L300" s="538"/>
      <c r="M300" s="485">
        <f t="shared" si="149"/>
        <v>6154.761904761709</v>
      </c>
      <c r="N300" s="486"/>
      <c r="O300" s="486"/>
      <c r="P300" s="538"/>
      <c r="Q300" s="136">
        <f t="shared" si="142"/>
        <v>6666666.6666664528</v>
      </c>
      <c r="R300" s="485"/>
      <c r="S300" s="486"/>
      <c r="T300" s="486"/>
      <c r="U300" s="538"/>
      <c r="V300" s="485"/>
      <c r="W300" s="530"/>
      <c r="X300" s="530"/>
      <c r="Y300" s="531"/>
      <c r="Z300" s="485"/>
      <c r="AA300" s="530"/>
      <c r="AB300" s="530"/>
      <c r="AC300" s="531"/>
      <c r="AD300" s="135">
        <f t="shared" si="152"/>
        <v>0</v>
      </c>
      <c r="AE300" s="532">
        <f t="shared" si="151"/>
        <v>3428333.3333333028</v>
      </c>
      <c r="AF300" s="533"/>
      <c r="AG300" s="533"/>
      <c r="AH300" s="534"/>
      <c r="AI300" s="485">
        <f t="shared" si="143"/>
        <v>6666666.6666664528</v>
      </c>
      <c r="AJ300" s="486"/>
      <c r="AK300" s="486"/>
      <c r="AL300" s="486"/>
      <c r="AM300" s="487"/>
      <c r="AN300" s="527">
        <f t="shared" si="130"/>
        <v>1.1000000000000001</v>
      </c>
      <c r="AO300" s="528"/>
      <c r="AP300" s="529"/>
      <c r="AQ300" s="26"/>
      <c r="AR300" s="26"/>
      <c r="AS300" s="26"/>
      <c r="AT300" s="469"/>
      <c r="AU300" s="469"/>
      <c r="AV300" s="469"/>
      <c r="AW300" s="469"/>
      <c r="AX300" s="27"/>
      <c r="AY300" s="27">
        <f t="shared" si="131"/>
        <v>0</v>
      </c>
      <c r="AZ300" s="27">
        <f t="shared" si="144"/>
        <v>0</v>
      </c>
      <c r="BA300" s="27">
        <f t="shared" si="145"/>
        <v>0</v>
      </c>
      <c r="BB300" s="27">
        <f t="shared" si="132"/>
        <v>0</v>
      </c>
      <c r="BC300" s="27">
        <f t="shared" si="133"/>
        <v>0</v>
      </c>
      <c r="BD300" s="27">
        <f t="shared" si="134"/>
        <v>47619.047619047618</v>
      </c>
      <c r="BE300" s="27">
        <f t="shared" si="135"/>
        <v>6154.761904761709</v>
      </c>
      <c r="BF300" s="27">
        <f t="shared" si="136"/>
        <v>0</v>
      </c>
      <c r="BG300" s="27"/>
      <c r="BH300" s="27"/>
      <c r="BI300" s="65">
        <f>BI297</f>
        <v>1.1000000000000001</v>
      </c>
      <c r="BJ300" s="66">
        <f>BJ297</f>
        <v>0.75</v>
      </c>
      <c r="BK300" s="59">
        <f>BK297</f>
        <v>1.1000000000000001</v>
      </c>
      <c r="BL300" s="66">
        <f>BL297</f>
        <v>1.27</v>
      </c>
      <c r="BM300" s="67">
        <f>BM297</f>
        <v>1.27</v>
      </c>
      <c r="BN300" s="61"/>
      <c r="BO300" s="61" t="str">
        <f t="shared" si="146"/>
        <v xml:space="preserve"> </v>
      </c>
      <c r="BP300" s="62" t="str">
        <f t="shared" si="137"/>
        <v xml:space="preserve"> </v>
      </c>
      <c r="BQ300" s="62" t="e">
        <f t="shared" si="138"/>
        <v>#VALUE!</v>
      </c>
      <c r="BR300" s="63">
        <f t="shared" si="139"/>
        <v>1.1000000000000001</v>
      </c>
      <c r="BS300" s="64">
        <f t="shared" si="147"/>
        <v>1.1000000000000001</v>
      </c>
      <c r="BT300" s="60">
        <f t="shared" si="140"/>
        <v>53773.80952380933</v>
      </c>
      <c r="BU300" s="33"/>
    </row>
    <row r="301" spans="2:73" s="22" customFormat="1" ht="13.5" x14ac:dyDescent="0.15">
      <c r="B301" s="563"/>
      <c r="C301" s="535">
        <v>281</v>
      </c>
      <c r="D301" s="536"/>
      <c r="E301" s="537">
        <f t="shared" si="148"/>
        <v>53730.158730158531</v>
      </c>
      <c r="F301" s="486"/>
      <c r="G301" s="486"/>
      <c r="H301" s="538"/>
      <c r="I301" s="485">
        <f t="shared" si="141"/>
        <v>47619.047619047618</v>
      </c>
      <c r="J301" s="486"/>
      <c r="K301" s="486"/>
      <c r="L301" s="538"/>
      <c r="M301" s="485">
        <f t="shared" si="149"/>
        <v>6111.1111111109158</v>
      </c>
      <c r="N301" s="486"/>
      <c r="O301" s="486"/>
      <c r="P301" s="538"/>
      <c r="Q301" s="136">
        <f t="shared" si="142"/>
        <v>6619047.6190474052</v>
      </c>
      <c r="R301" s="485"/>
      <c r="S301" s="486"/>
      <c r="T301" s="486"/>
      <c r="U301" s="538"/>
      <c r="V301" s="485"/>
      <c r="W301" s="530"/>
      <c r="X301" s="530"/>
      <c r="Y301" s="531"/>
      <c r="Z301" s="485"/>
      <c r="AA301" s="530"/>
      <c r="AB301" s="530"/>
      <c r="AC301" s="531"/>
      <c r="AD301" s="135">
        <f t="shared" si="152"/>
        <v>0</v>
      </c>
      <c r="AE301" s="532">
        <f t="shared" si="151"/>
        <v>3434444.4444444138</v>
      </c>
      <c r="AF301" s="533"/>
      <c r="AG301" s="533"/>
      <c r="AH301" s="534"/>
      <c r="AI301" s="485">
        <f t="shared" si="143"/>
        <v>6619047.6190474052</v>
      </c>
      <c r="AJ301" s="486"/>
      <c r="AK301" s="486"/>
      <c r="AL301" s="486"/>
      <c r="AM301" s="487"/>
      <c r="AN301" s="527">
        <f t="shared" si="130"/>
        <v>1.1000000000000001</v>
      </c>
      <c r="AO301" s="528"/>
      <c r="AP301" s="529"/>
      <c r="AQ301" s="26"/>
      <c r="AR301" s="26"/>
      <c r="AS301" s="26"/>
      <c r="AT301" s="469"/>
      <c r="AU301" s="469"/>
      <c r="AV301" s="469"/>
      <c r="AW301" s="469"/>
      <c r="AX301" s="27"/>
      <c r="AY301" s="27">
        <f t="shared" si="131"/>
        <v>0</v>
      </c>
      <c r="AZ301" s="27">
        <f t="shared" si="144"/>
        <v>0</v>
      </c>
      <c r="BA301" s="27">
        <f t="shared" si="145"/>
        <v>0</v>
      </c>
      <c r="BB301" s="27">
        <f t="shared" si="132"/>
        <v>0</v>
      </c>
      <c r="BC301" s="27">
        <f t="shared" si="133"/>
        <v>0</v>
      </c>
      <c r="BD301" s="27">
        <f t="shared" si="134"/>
        <v>47619.047619047618</v>
      </c>
      <c r="BE301" s="27">
        <f t="shared" si="135"/>
        <v>6111.1111111109158</v>
      </c>
      <c r="BF301" s="27">
        <f t="shared" si="136"/>
        <v>0</v>
      </c>
      <c r="BG301" s="27"/>
      <c r="BH301" s="27"/>
      <c r="BI301" s="65">
        <f>BI297</f>
        <v>1.1000000000000001</v>
      </c>
      <c r="BJ301" s="66">
        <f>BJ297</f>
        <v>0.75</v>
      </c>
      <c r="BK301" s="59">
        <f>BK297</f>
        <v>1.1000000000000001</v>
      </c>
      <c r="BL301" s="66">
        <f>BL297</f>
        <v>1.27</v>
      </c>
      <c r="BM301" s="67">
        <f>BM297</f>
        <v>1.27</v>
      </c>
      <c r="BN301" s="61"/>
      <c r="BO301" s="61" t="str">
        <f t="shared" si="146"/>
        <v xml:space="preserve"> </v>
      </c>
      <c r="BP301" s="62" t="str">
        <f t="shared" si="137"/>
        <v xml:space="preserve"> </v>
      </c>
      <c r="BQ301" s="62" t="e">
        <f t="shared" si="138"/>
        <v>#VALUE!</v>
      </c>
      <c r="BR301" s="63">
        <f t="shared" si="139"/>
        <v>1.1000000000000001</v>
      </c>
      <c r="BS301" s="64">
        <f t="shared" si="147"/>
        <v>1.1000000000000001</v>
      </c>
      <c r="BT301" s="60">
        <f t="shared" si="140"/>
        <v>53730.158730158531</v>
      </c>
      <c r="BU301" s="33"/>
    </row>
    <row r="302" spans="2:73" s="22" customFormat="1" ht="13.5" x14ac:dyDescent="0.15">
      <c r="B302" s="563"/>
      <c r="C302" s="535">
        <v>282</v>
      </c>
      <c r="D302" s="536"/>
      <c r="E302" s="537">
        <f t="shared" si="148"/>
        <v>53686.50793650774</v>
      </c>
      <c r="F302" s="486"/>
      <c r="G302" s="486"/>
      <c r="H302" s="538"/>
      <c r="I302" s="485">
        <f t="shared" si="141"/>
        <v>47619.047619047618</v>
      </c>
      <c r="J302" s="486"/>
      <c r="K302" s="486"/>
      <c r="L302" s="538"/>
      <c r="M302" s="485">
        <f t="shared" si="149"/>
        <v>6067.4603174601216</v>
      </c>
      <c r="N302" s="486"/>
      <c r="O302" s="486"/>
      <c r="P302" s="538"/>
      <c r="Q302" s="136">
        <f t="shared" si="142"/>
        <v>6571428.5714283576</v>
      </c>
      <c r="R302" s="485">
        <f>V302+Z302</f>
        <v>0</v>
      </c>
      <c r="S302" s="486"/>
      <c r="T302" s="486"/>
      <c r="U302" s="538"/>
      <c r="V302" s="485">
        <f>IF(47&gt;$I$5*2,0,$I$6/$I$5/2)</f>
        <v>0</v>
      </c>
      <c r="W302" s="530"/>
      <c r="X302" s="530"/>
      <c r="Y302" s="531"/>
      <c r="Z302" s="485">
        <f>IF(AD296&gt;0,AD296*AN302/100/2,0)</f>
        <v>0</v>
      </c>
      <c r="AA302" s="530"/>
      <c r="AB302" s="530"/>
      <c r="AC302" s="531"/>
      <c r="AD302" s="135">
        <f t="shared" si="152"/>
        <v>0</v>
      </c>
      <c r="AE302" s="532">
        <f t="shared" si="151"/>
        <v>3440511.9047618741</v>
      </c>
      <c r="AF302" s="533"/>
      <c r="AG302" s="533"/>
      <c r="AH302" s="534"/>
      <c r="AI302" s="485">
        <f t="shared" si="143"/>
        <v>6571428.5714283576</v>
      </c>
      <c r="AJ302" s="486"/>
      <c r="AK302" s="486"/>
      <c r="AL302" s="486"/>
      <c r="AM302" s="487"/>
      <c r="AN302" s="527">
        <f t="shared" si="130"/>
        <v>1.1000000000000001</v>
      </c>
      <c r="AO302" s="528"/>
      <c r="AP302" s="529"/>
      <c r="AQ302" s="26"/>
      <c r="AR302" s="26"/>
      <c r="AS302" s="26"/>
      <c r="AT302" s="469"/>
      <c r="AU302" s="469"/>
      <c r="AV302" s="469"/>
      <c r="AW302" s="469"/>
      <c r="AX302" s="27"/>
      <c r="AY302" s="27">
        <f t="shared" si="131"/>
        <v>0</v>
      </c>
      <c r="AZ302" s="27">
        <f t="shared" si="144"/>
        <v>0</v>
      </c>
      <c r="BA302" s="27">
        <f t="shared" si="145"/>
        <v>0</v>
      </c>
      <c r="BB302" s="27">
        <f t="shared" si="132"/>
        <v>0</v>
      </c>
      <c r="BC302" s="27">
        <f t="shared" si="133"/>
        <v>0</v>
      </c>
      <c r="BD302" s="27">
        <f t="shared" si="134"/>
        <v>47619.047619047618</v>
      </c>
      <c r="BE302" s="27">
        <f t="shared" si="135"/>
        <v>6067.4603174601216</v>
      </c>
      <c r="BF302" s="27">
        <f t="shared" si="136"/>
        <v>0</v>
      </c>
      <c r="BG302" s="27"/>
      <c r="BH302" s="27"/>
      <c r="BI302" s="65">
        <f>BI297</f>
        <v>1.1000000000000001</v>
      </c>
      <c r="BJ302" s="66">
        <f>BJ297</f>
        <v>0.75</v>
      </c>
      <c r="BK302" s="59">
        <f>BK297</f>
        <v>1.1000000000000001</v>
      </c>
      <c r="BL302" s="66">
        <f>BL297</f>
        <v>1.27</v>
      </c>
      <c r="BM302" s="67">
        <f>BM297</f>
        <v>1.27</v>
      </c>
      <c r="BN302" s="61"/>
      <c r="BO302" s="61" t="str">
        <f t="shared" si="146"/>
        <v xml:space="preserve"> </v>
      </c>
      <c r="BP302" s="62" t="str">
        <f t="shared" si="137"/>
        <v xml:space="preserve"> </v>
      </c>
      <c r="BQ302" s="62" t="e">
        <f t="shared" si="138"/>
        <v>#VALUE!</v>
      </c>
      <c r="BR302" s="63">
        <f t="shared" si="139"/>
        <v>1.1000000000000001</v>
      </c>
      <c r="BS302" s="64">
        <f t="shared" si="147"/>
        <v>1.1000000000000001</v>
      </c>
      <c r="BT302" s="60">
        <f t="shared" si="140"/>
        <v>53686.50793650774</v>
      </c>
      <c r="BU302" s="33"/>
    </row>
    <row r="303" spans="2:73" s="22" customFormat="1" ht="13.5" x14ac:dyDescent="0.15">
      <c r="B303" s="563"/>
      <c r="C303" s="535">
        <v>283</v>
      </c>
      <c r="D303" s="536"/>
      <c r="E303" s="537">
        <f t="shared" si="148"/>
        <v>53642.857142856948</v>
      </c>
      <c r="F303" s="486"/>
      <c r="G303" s="486"/>
      <c r="H303" s="538"/>
      <c r="I303" s="485">
        <f t="shared" si="141"/>
        <v>47619.047619047618</v>
      </c>
      <c r="J303" s="486"/>
      <c r="K303" s="486"/>
      <c r="L303" s="538"/>
      <c r="M303" s="485">
        <f t="shared" si="149"/>
        <v>6023.8095238093292</v>
      </c>
      <c r="N303" s="486"/>
      <c r="O303" s="486"/>
      <c r="P303" s="538"/>
      <c r="Q303" s="136">
        <f t="shared" si="142"/>
        <v>6523809.52380931</v>
      </c>
      <c r="R303" s="485"/>
      <c r="S303" s="486"/>
      <c r="T303" s="486"/>
      <c r="U303" s="538"/>
      <c r="V303" s="485"/>
      <c r="W303" s="530"/>
      <c r="X303" s="530"/>
      <c r="Y303" s="531"/>
      <c r="Z303" s="485"/>
      <c r="AA303" s="530"/>
      <c r="AB303" s="530"/>
      <c r="AC303" s="531"/>
      <c r="AD303" s="135">
        <f t="shared" si="152"/>
        <v>0</v>
      </c>
      <c r="AE303" s="532">
        <f t="shared" si="151"/>
        <v>3446535.7142856834</v>
      </c>
      <c r="AF303" s="533"/>
      <c r="AG303" s="533"/>
      <c r="AH303" s="534"/>
      <c r="AI303" s="485">
        <f t="shared" si="143"/>
        <v>6523809.52380931</v>
      </c>
      <c r="AJ303" s="486"/>
      <c r="AK303" s="486"/>
      <c r="AL303" s="486"/>
      <c r="AM303" s="487"/>
      <c r="AN303" s="527">
        <f t="shared" si="130"/>
        <v>1.1000000000000001</v>
      </c>
      <c r="AO303" s="528"/>
      <c r="AP303" s="529"/>
      <c r="AQ303" s="26"/>
      <c r="AR303" s="26"/>
      <c r="AS303" s="26"/>
      <c r="AT303" s="469"/>
      <c r="AU303" s="469"/>
      <c r="AV303" s="469"/>
      <c r="AW303" s="469"/>
      <c r="AX303" s="27"/>
      <c r="AY303" s="27">
        <f t="shared" si="131"/>
        <v>0</v>
      </c>
      <c r="AZ303" s="27">
        <f t="shared" si="144"/>
        <v>0</v>
      </c>
      <c r="BA303" s="27">
        <f t="shared" si="145"/>
        <v>0</v>
      </c>
      <c r="BB303" s="27">
        <f t="shared" si="132"/>
        <v>0</v>
      </c>
      <c r="BC303" s="27">
        <f t="shared" si="133"/>
        <v>0</v>
      </c>
      <c r="BD303" s="27">
        <f t="shared" si="134"/>
        <v>47619.047619047618</v>
      </c>
      <c r="BE303" s="27">
        <f t="shared" si="135"/>
        <v>6023.8095238093292</v>
      </c>
      <c r="BF303" s="27">
        <f t="shared" si="136"/>
        <v>0</v>
      </c>
      <c r="BG303" s="27"/>
      <c r="BH303" s="27"/>
      <c r="BI303" s="72">
        <f t="shared" ref="BI303:BL303" si="156">BI297</f>
        <v>1.1000000000000001</v>
      </c>
      <c r="BJ303" s="72">
        <f t="shared" si="156"/>
        <v>0.75</v>
      </c>
      <c r="BK303" s="72">
        <f t="shared" si="156"/>
        <v>1.1000000000000001</v>
      </c>
      <c r="BL303" s="72">
        <f t="shared" si="156"/>
        <v>1.27</v>
      </c>
      <c r="BM303" s="73">
        <f>BM297</f>
        <v>1.27</v>
      </c>
      <c r="BN303" s="61"/>
      <c r="BO303" s="61" t="str">
        <f t="shared" si="146"/>
        <v xml:space="preserve"> </v>
      </c>
      <c r="BP303" s="62" t="str">
        <f t="shared" si="137"/>
        <v xml:space="preserve"> </v>
      </c>
      <c r="BQ303" s="62" t="e">
        <f t="shared" si="138"/>
        <v>#VALUE!</v>
      </c>
      <c r="BR303" s="63">
        <f t="shared" si="139"/>
        <v>1.1000000000000001</v>
      </c>
      <c r="BS303" s="64">
        <f t="shared" si="147"/>
        <v>1.1000000000000001</v>
      </c>
      <c r="BT303" s="60">
        <f t="shared" si="140"/>
        <v>53642.857142856948</v>
      </c>
      <c r="BU303" s="33"/>
    </row>
    <row r="304" spans="2:73" s="22" customFormat="1" ht="13.5" x14ac:dyDescent="0.15">
      <c r="B304" s="563"/>
      <c r="C304" s="535">
        <v>284</v>
      </c>
      <c r="D304" s="536"/>
      <c r="E304" s="537">
        <f t="shared" si="148"/>
        <v>53599.206349206157</v>
      </c>
      <c r="F304" s="486"/>
      <c r="G304" s="486"/>
      <c r="H304" s="538"/>
      <c r="I304" s="485">
        <f t="shared" si="141"/>
        <v>47619.047619047618</v>
      </c>
      <c r="J304" s="486"/>
      <c r="K304" s="486"/>
      <c r="L304" s="538"/>
      <c r="M304" s="485">
        <f t="shared" si="149"/>
        <v>5980.158730158535</v>
      </c>
      <c r="N304" s="486"/>
      <c r="O304" s="486"/>
      <c r="P304" s="538"/>
      <c r="Q304" s="136">
        <f t="shared" si="142"/>
        <v>6476190.4761902625</v>
      </c>
      <c r="R304" s="485"/>
      <c r="S304" s="486"/>
      <c r="T304" s="486"/>
      <c r="U304" s="538"/>
      <c r="V304" s="485"/>
      <c r="W304" s="530"/>
      <c r="X304" s="530"/>
      <c r="Y304" s="531"/>
      <c r="Z304" s="485"/>
      <c r="AA304" s="530"/>
      <c r="AB304" s="530"/>
      <c r="AC304" s="531"/>
      <c r="AD304" s="135">
        <f t="shared" si="152"/>
        <v>0</v>
      </c>
      <c r="AE304" s="532">
        <f t="shared" si="151"/>
        <v>3452515.8730158419</v>
      </c>
      <c r="AF304" s="533"/>
      <c r="AG304" s="533"/>
      <c r="AH304" s="534"/>
      <c r="AI304" s="485">
        <f t="shared" si="143"/>
        <v>6476190.4761902625</v>
      </c>
      <c r="AJ304" s="486"/>
      <c r="AK304" s="486"/>
      <c r="AL304" s="486"/>
      <c r="AM304" s="487"/>
      <c r="AN304" s="527">
        <f t="shared" si="130"/>
        <v>1.1000000000000001</v>
      </c>
      <c r="AO304" s="528"/>
      <c r="AP304" s="529"/>
      <c r="AQ304" s="26"/>
      <c r="AR304" s="26"/>
      <c r="AS304" s="26"/>
      <c r="AT304" s="469"/>
      <c r="AU304" s="469"/>
      <c r="AV304" s="469"/>
      <c r="AW304" s="469"/>
      <c r="AX304" s="27"/>
      <c r="AY304" s="27">
        <f t="shared" si="131"/>
        <v>0</v>
      </c>
      <c r="AZ304" s="27">
        <f t="shared" si="144"/>
        <v>0</v>
      </c>
      <c r="BA304" s="27">
        <f t="shared" si="145"/>
        <v>0</v>
      </c>
      <c r="BB304" s="27">
        <f t="shared" si="132"/>
        <v>0</v>
      </c>
      <c r="BC304" s="27">
        <f t="shared" si="133"/>
        <v>0</v>
      </c>
      <c r="BD304" s="27">
        <f t="shared" si="134"/>
        <v>47619.047619047618</v>
      </c>
      <c r="BE304" s="27">
        <f t="shared" si="135"/>
        <v>5980.158730158535</v>
      </c>
      <c r="BF304" s="27">
        <f t="shared" si="136"/>
        <v>0</v>
      </c>
      <c r="BG304" s="27"/>
      <c r="BH304" s="27"/>
      <c r="BI304" s="65">
        <f>BI303</f>
        <v>1.1000000000000001</v>
      </c>
      <c r="BJ304" s="66">
        <f>BJ303</f>
        <v>0.75</v>
      </c>
      <c r="BK304" s="59">
        <f>BK303</f>
        <v>1.1000000000000001</v>
      </c>
      <c r="BL304" s="66">
        <f>BL303</f>
        <v>1.27</v>
      </c>
      <c r="BM304" s="67">
        <f>BM303</f>
        <v>1.27</v>
      </c>
      <c r="BN304" s="61"/>
      <c r="BO304" s="61" t="str">
        <f t="shared" si="146"/>
        <v xml:space="preserve"> </v>
      </c>
      <c r="BP304" s="62" t="str">
        <f t="shared" si="137"/>
        <v xml:space="preserve"> </v>
      </c>
      <c r="BQ304" s="62" t="e">
        <f t="shared" si="138"/>
        <v>#VALUE!</v>
      </c>
      <c r="BR304" s="63">
        <f t="shared" si="139"/>
        <v>1.1000000000000001</v>
      </c>
      <c r="BS304" s="64">
        <f t="shared" si="147"/>
        <v>1.1000000000000001</v>
      </c>
      <c r="BT304" s="60">
        <f t="shared" si="140"/>
        <v>53599.206349206157</v>
      </c>
      <c r="BU304" s="33"/>
    </row>
    <row r="305" spans="2:73" s="22" customFormat="1" ht="13.5" x14ac:dyDescent="0.15">
      <c r="B305" s="563"/>
      <c r="C305" s="535">
        <v>285</v>
      </c>
      <c r="D305" s="536"/>
      <c r="E305" s="537">
        <f t="shared" si="148"/>
        <v>53555.555555555358</v>
      </c>
      <c r="F305" s="486"/>
      <c r="G305" s="486"/>
      <c r="H305" s="538"/>
      <c r="I305" s="485">
        <f t="shared" si="141"/>
        <v>47619.047619047618</v>
      </c>
      <c r="J305" s="486"/>
      <c r="K305" s="486"/>
      <c r="L305" s="538"/>
      <c r="M305" s="485">
        <f t="shared" si="149"/>
        <v>5936.5079365077409</v>
      </c>
      <c r="N305" s="486"/>
      <c r="O305" s="486"/>
      <c r="P305" s="538"/>
      <c r="Q305" s="136">
        <f t="shared" si="142"/>
        <v>6428571.4285712149</v>
      </c>
      <c r="R305" s="485"/>
      <c r="S305" s="486"/>
      <c r="T305" s="486"/>
      <c r="U305" s="538"/>
      <c r="V305" s="485"/>
      <c r="W305" s="530"/>
      <c r="X305" s="530"/>
      <c r="Y305" s="531"/>
      <c r="Z305" s="485"/>
      <c r="AA305" s="530"/>
      <c r="AB305" s="530"/>
      <c r="AC305" s="531"/>
      <c r="AD305" s="135">
        <f t="shared" si="152"/>
        <v>0</v>
      </c>
      <c r="AE305" s="532">
        <f t="shared" si="151"/>
        <v>3458452.3809523499</v>
      </c>
      <c r="AF305" s="533"/>
      <c r="AG305" s="533"/>
      <c r="AH305" s="534"/>
      <c r="AI305" s="485">
        <f t="shared" si="143"/>
        <v>6428571.4285712149</v>
      </c>
      <c r="AJ305" s="486"/>
      <c r="AK305" s="486"/>
      <c r="AL305" s="486"/>
      <c r="AM305" s="487"/>
      <c r="AN305" s="527">
        <f t="shared" si="130"/>
        <v>1.1000000000000001</v>
      </c>
      <c r="AO305" s="528"/>
      <c r="AP305" s="529"/>
      <c r="AQ305" s="26"/>
      <c r="AR305" s="26"/>
      <c r="AS305" s="26"/>
      <c r="AT305" s="469"/>
      <c r="AU305" s="469"/>
      <c r="AV305" s="469"/>
      <c r="AW305" s="469"/>
      <c r="AX305" s="27"/>
      <c r="AY305" s="27">
        <f t="shared" si="131"/>
        <v>0</v>
      </c>
      <c r="AZ305" s="27">
        <f t="shared" si="144"/>
        <v>0</v>
      </c>
      <c r="BA305" s="27">
        <f t="shared" si="145"/>
        <v>0</v>
      </c>
      <c r="BB305" s="27">
        <f t="shared" si="132"/>
        <v>0</v>
      </c>
      <c r="BC305" s="27">
        <f t="shared" si="133"/>
        <v>0</v>
      </c>
      <c r="BD305" s="27">
        <f t="shared" si="134"/>
        <v>47619.047619047618</v>
      </c>
      <c r="BE305" s="27">
        <f t="shared" si="135"/>
        <v>5936.5079365077409</v>
      </c>
      <c r="BF305" s="27">
        <f t="shared" si="136"/>
        <v>0</v>
      </c>
      <c r="BG305" s="27"/>
      <c r="BH305" s="27"/>
      <c r="BI305" s="65">
        <f>BI303</f>
        <v>1.1000000000000001</v>
      </c>
      <c r="BJ305" s="66">
        <f>BJ303</f>
        <v>0.75</v>
      </c>
      <c r="BK305" s="59">
        <f>BK303</f>
        <v>1.1000000000000001</v>
      </c>
      <c r="BL305" s="66">
        <f>BL303</f>
        <v>1.27</v>
      </c>
      <c r="BM305" s="67">
        <f>BM303</f>
        <v>1.27</v>
      </c>
      <c r="BN305" s="61"/>
      <c r="BO305" s="61" t="str">
        <f t="shared" si="146"/>
        <v xml:space="preserve"> </v>
      </c>
      <c r="BP305" s="62" t="str">
        <f t="shared" si="137"/>
        <v xml:space="preserve"> </v>
      </c>
      <c r="BQ305" s="62" t="e">
        <f t="shared" si="138"/>
        <v>#VALUE!</v>
      </c>
      <c r="BR305" s="63">
        <f t="shared" si="139"/>
        <v>1.1000000000000001</v>
      </c>
      <c r="BS305" s="64">
        <f t="shared" si="147"/>
        <v>1.1000000000000001</v>
      </c>
      <c r="BT305" s="60">
        <f t="shared" si="140"/>
        <v>53555.555555555358</v>
      </c>
      <c r="BU305" s="33"/>
    </row>
    <row r="306" spans="2:73" s="22" customFormat="1" ht="13.5" x14ac:dyDescent="0.15">
      <c r="B306" s="563"/>
      <c r="C306" s="535">
        <v>286</v>
      </c>
      <c r="D306" s="536"/>
      <c r="E306" s="537">
        <f t="shared" si="148"/>
        <v>53511.904761904567</v>
      </c>
      <c r="F306" s="486"/>
      <c r="G306" s="486"/>
      <c r="H306" s="538"/>
      <c r="I306" s="485">
        <f t="shared" si="141"/>
        <v>47619.047619047618</v>
      </c>
      <c r="J306" s="486"/>
      <c r="K306" s="486"/>
      <c r="L306" s="538"/>
      <c r="M306" s="485">
        <f t="shared" si="149"/>
        <v>5892.8571428569476</v>
      </c>
      <c r="N306" s="486"/>
      <c r="O306" s="486"/>
      <c r="P306" s="538"/>
      <c r="Q306" s="136">
        <f t="shared" si="142"/>
        <v>6380952.3809521673</v>
      </c>
      <c r="R306" s="485"/>
      <c r="S306" s="486"/>
      <c r="T306" s="486"/>
      <c r="U306" s="538"/>
      <c r="V306" s="485"/>
      <c r="W306" s="530"/>
      <c r="X306" s="530"/>
      <c r="Y306" s="531"/>
      <c r="Z306" s="485"/>
      <c r="AA306" s="530"/>
      <c r="AB306" s="530"/>
      <c r="AC306" s="531"/>
      <c r="AD306" s="135">
        <f t="shared" si="152"/>
        <v>0</v>
      </c>
      <c r="AE306" s="532">
        <f t="shared" si="151"/>
        <v>3464345.2380952067</v>
      </c>
      <c r="AF306" s="533"/>
      <c r="AG306" s="533"/>
      <c r="AH306" s="534"/>
      <c r="AI306" s="485">
        <f t="shared" si="143"/>
        <v>6380952.3809521673</v>
      </c>
      <c r="AJ306" s="486"/>
      <c r="AK306" s="486"/>
      <c r="AL306" s="486"/>
      <c r="AM306" s="487"/>
      <c r="AN306" s="527">
        <f t="shared" si="130"/>
        <v>1.1000000000000001</v>
      </c>
      <c r="AO306" s="528"/>
      <c r="AP306" s="529"/>
      <c r="AQ306" s="26"/>
      <c r="AR306" s="26"/>
      <c r="AS306" s="26"/>
      <c r="AT306" s="469"/>
      <c r="AU306" s="469"/>
      <c r="AV306" s="469"/>
      <c r="AW306" s="469"/>
      <c r="AX306" s="27"/>
      <c r="AY306" s="27">
        <f t="shared" si="131"/>
        <v>0</v>
      </c>
      <c r="AZ306" s="27">
        <f t="shared" si="144"/>
        <v>0</v>
      </c>
      <c r="BA306" s="27">
        <f t="shared" si="145"/>
        <v>0</v>
      </c>
      <c r="BB306" s="27">
        <f t="shared" si="132"/>
        <v>0</v>
      </c>
      <c r="BC306" s="27">
        <f t="shared" si="133"/>
        <v>0</v>
      </c>
      <c r="BD306" s="27">
        <f t="shared" si="134"/>
        <v>47619.047619047618</v>
      </c>
      <c r="BE306" s="27">
        <f t="shared" si="135"/>
        <v>5892.8571428569476</v>
      </c>
      <c r="BF306" s="27">
        <f t="shared" si="136"/>
        <v>0</v>
      </c>
      <c r="BG306" s="27"/>
      <c r="BH306" s="27"/>
      <c r="BI306" s="65">
        <f>BI303</f>
        <v>1.1000000000000001</v>
      </c>
      <c r="BJ306" s="66">
        <f>BJ303</f>
        <v>0.75</v>
      </c>
      <c r="BK306" s="59">
        <f>BK303</f>
        <v>1.1000000000000001</v>
      </c>
      <c r="BL306" s="66">
        <f>BL303</f>
        <v>1.27</v>
      </c>
      <c r="BM306" s="67">
        <f>BM303</f>
        <v>1.27</v>
      </c>
      <c r="BN306" s="61"/>
      <c r="BO306" s="61" t="str">
        <f t="shared" si="146"/>
        <v xml:space="preserve"> </v>
      </c>
      <c r="BP306" s="62" t="str">
        <f t="shared" si="137"/>
        <v xml:space="preserve"> </v>
      </c>
      <c r="BQ306" s="62" t="e">
        <f t="shared" si="138"/>
        <v>#VALUE!</v>
      </c>
      <c r="BR306" s="63">
        <f t="shared" si="139"/>
        <v>1.1000000000000001</v>
      </c>
      <c r="BS306" s="64">
        <f t="shared" si="147"/>
        <v>1.1000000000000001</v>
      </c>
      <c r="BT306" s="60">
        <f t="shared" si="140"/>
        <v>53511.904761904567</v>
      </c>
      <c r="BU306" s="33"/>
    </row>
    <row r="307" spans="2:73" s="22" customFormat="1" ht="13.5" x14ac:dyDescent="0.15">
      <c r="B307" s="563"/>
      <c r="C307" s="535">
        <v>287</v>
      </c>
      <c r="D307" s="536"/>
      <c r="E307" s="537">
        <f t="shared" si="148"/>
        <v>53468.253968253775</v>
      </c>
      <c r="F307" s="486"/>
      <c r="G307" s="486"/>
      <c r="H307" s="538"/>
      <c r="I307" s="485">
        <f t="shared" si="141"/>
        <v>47619.047619047618</v>
      </c>
      <c r="J307" s="486"/>
      <c r="K307" s="486"/>
      <c r="L307" s="538"/>
      <c r="M307" s="485">
        <f t="shared" si="149"/>
        <v>5849.2063492061534</v>
      </c>
      <c r="N307" s="486"/>
      <c r="O307" s="486"/>
      <c r="P307" s="538"/>
      <c r="Q307" s="136">
        <f t="shared" si="142"/>
        <v>6333333.3333331198</v>
      </c>
      <c r="R307" s="485"/>
      <c r="S307" s="486"/>
      <c r="T307" s="486"/>
      <c r="U307" s="538"/>
      <c r="V307" s="485"/>
      <c r="W307" s="530"/>
      <c r="X307" s="530"/>
      <c r="Y307" s="531"/>
      <c r="Z307" s="485"/>
      <c r="AA307" s="530"/>
      <c r="AB307" s="530"/>
      <c r="AC307" s="531"/>
      <c r="AD307" s="135">
        <f t="shared" si="152"/>
        <v>0</v>
      </c>
      <c r="AE307" s="532">
        <f t="shared" si="151"/>
        <v>3470194.4444444128</v>
      </c>
      <c r="AF307" s="533"/>
      <c r="AG307" s="533"/>
      <c r="AH307" s="534"/>
      <c r="AI307" s="485">
        <f t="shared" si="143"/>
        <v>6333333.3333331198</v>
      </c>
      <c r="AJ307" s="486"/>
      <c r="AK307" s="486"/>
      <c r="AL307" s="486"/>
      <c r="AM307" s="487"/>
      <c r="AN307" s="527">
        <f t="shared" si="130"/>
        <v>1.1000000000000001</v>
      </c>
      <c r="AO307" s="528"/>
      <c r="AP307" s="529"/>
      <c r="AQ307" s="26"/>
      <c r="AR307" s="26"/>
      <c r="AS307" s="26"/>
      <c r="AT307" s="469"/>
      <c r="AU307" s="469"/>
      <c r="AV307" s="469"/>
      <c r="AW307" s="469"/>
      <c r="AX307" s="27"/>
      <c r="AY307" s="27">
        <f t="shared" si="131"/>
        <v>0</v>
      </c>
      <c r="AZ307" s="27">
        <f t="shared" si="144"/>
        <v>0</v>
      </c>
      <c r="BA307" s="27">
        <f t="shared" si="145"/>
        <v>0</v>
      </c>
      <c r="BB307" s="27">
        <f t="shared" si="132"/>
        <v>0</v>
      </c>
      <c r="BC307" s="27">
        <f t="shared" si="133"/>
        <v>0</v>
      </c>
      <c r="BD307" s="27">
        <f t="shared" si="134"/>
        <v>47619.047619047618</v>
      </c>
      <c r="BE307" s="27">
        <f t="shared" si="135"/>
        <v>5849.2063492061534</v>
      </c>
      <c r="BF307" s="27">
        <f t="shared" si="136"/>
        <v>0</v>
      </c>
      <c r="BG307" s="27"/>
      <c r="BH307" s="27"/>
      <c r="BI307" s="65">
        <f>BI303</f>
        <v>1.1000000000000001</v>
      </c>
      <c r="BJ307" s="66">
        <f>BJ303</f>
        <v>0.75</v>
      </c>
      <c r="BK307" s="59">
        <f>BK303</f>
        <v>1.1000000000000001</v>
      </c>
      <c r="BL307" s="66">
        <f>BL303</f>
        <v>1.27</v>
      </c>
      <c r="BM307" s="67">
        <f>BM303</f>
        <v>1.27</v>
      </c>
      <c r="BN307" s="61"/>
      <c r="BO307" s="61" t="str">
        <f t="shared" si="146"/>
        <v xml:space="preserve"> </v>
      </c>
      <c r="BP307" s="62" t="str">
        <f t="shared" si="137"/>
        <v xml:space="preserve"> </v>
      </c>
      <c r="BQ307" s="62" t="e">
        <f t="shared" si="138"/>
        <v>#VALUE!</v>
      </c>
      <c r="BR307" s="63">
        <f t="shared" si="139"/>
        <v>1.1000000000000001</v>
      </c>
      <c r="BS307" s="64">
        <f t="shared" si="147"/>
        <v>1.1000000000000001</v>
      </c>
      <c r="BT307" s="60">
        <f t="shared" si="140"/>
        <v>53468.253968253775</v>
      </c>
      <c r="BU307" s="33"/>
    </row>
    <row r="308" spans="2:73" s="22" customFormat="1" ht="13.5" x14ac:dyDescent="0.15">
      <c r="B308" s="564"/>
      <c r="C308" s="518">
        <v>288</v>
      </c>
      <c r="D308" s="519"/>
      <c r="E308" s="520">
        <f t="shared" si="148"/>
        <v>53424.603174602977</v>
      </c>
      <c r="F308" s="521"/>
      <c r="G308" s="521"/>
      <c r="H308" s="522"/>
      <c r="I308" s="509">
        <f t="shared" si="141"/>
        <v>47619.047619047618</v>
      </c>
      <c r="J308" s="521"/>
      <c r="K308" s="521"/>
      <c r="L308" s="522"/>
      <c r="M308" s="509">
        <f t="shared" si="149"/>
        <v>5805.555555555361</v>
      </c>
      <c r="N308" s="521"/>
      <c r="O308" s="521"/>
      <c r="P308" s="522"/>
      <c r="Q308" s="134">
        <f t="shared" si="142"/>
        <v>6285714.2857140722</v>
      </c>
      <c r="R308" s="509">
        <f>V308+Z308</f>
        <v>0</v>
      </c>
      <c r="S308" s="521"/>
      <c r="T308" s="521"/>
      <c r="U308" s="522"/>
      <c r="V308" s="509">
        <f>IF(48&gt;$I$5*2,0,$I$6/$I$5/2)</f>
        <v>0</v>
      </c>
      <c r="W308" s="510"/>
      <c r="X308" s="510"/>
      <c r="Y308" s="511"/>
      <c r="Z308" s="509">
        <f>IF(AD302&gt;0,AD302*AN308/100/2,0)</f>
        <v>0</v>
      </c>
      <c r="AA308" s="510"/>
      <c r="AB308" s="510"/>
      <c r="AC308" s="511"/>
      <c r="AD308" s="133">
        <f t="shared" si="152"/>
        <v>0</v>
      </c>
      <c r="AE308" s="512">
        <f t="shared" si="151"/>
        <v>3475999.9999999683</v>
      </c>
      <c r="AF308" s="513"/>
      <c r="AG308" s="513"/>
      <c r="AH308" s="514"/>
      <c r="AI308" s="485">
        <f t="shared" si="143"/>
        <v>6285714.2857140722</v>
      </c>
      <c r="AJ308" s="486"/>
      <c r="AK308" s="486"/>
      <c r="AL308" s="486"/>
      <c r="AM308" s="487"/>
      <c r="AN308" s="515">
        <f t="shared" si="130"/>
        <v>1.1000000000000001</v>
      </c>
      <c r="AO308" s="516"/>
      <c r="AP308" s="517"/>
      <c r="AQ308" s="25"/>
      <c r="AR308" s="25"/>
      <c r="AS308" s="25"/>
      <c r="AT308" s="469"/>
      <c r="AU308" s="469"/>
      <c r="AV308" s="469"/>
      <c r="AW308" s="469"/>
      <c r="AX308" s="27"/>
      <c r="AY308" s="27">
        <f t="shared" si="131"/>
        <v>0</v>
      </c>
      <c r="AZ308" s="27">
        <f t="shared" si="144"/>
        <v>0</v>
      </c>
      <c r="BA308" s="27">
        <f t="shared" si="145"/>
        <v>0</v>
      </c>
      <c r="BB308" s="27">
        <f t="shared" si="132"/>
        <v>0</v>
      </c>
      <c r="BC308" s="27">
        <f t="shared" si="133"/>
        <v>0</v>
      </c>
      <c r="BD308" s="27">
        <f t="shared" si="134"/>
        <v>47619.047619047618</v>
      </c>
      <c r="BE308" s="27">
        <f t="shared" si="135"/>
        <v>5805.555555555361</v>
      </c>
      <c r="BF308" s="27">
        <f t="shared" si="136"/>
        <v>0</v>
      </c>
      <c r="BG308" s="27"/>
      <c r="BH308" s="27"/>
      <c r="BI308" s="65">
        <f>BI303</f>
        <v>1.1000000000000001</v>
      </c>
      <c r="BJ308" s="66">
        <f>BJ303</f>
        <v>0.75</v>
      </c>
      <c r="BK308" s="59">
        <f>BK303</f>
        <v>1.1000000000000001</v>
      </c>
      <c r="BL308" s="66">
        <f>BL303</f>
        <v>1.27</v>
      </c>
      <c r="BM308" s="67">
        <f>BM303</f>
        <v>1.27</v>
      </c>
      <c r="BN308" s="61"/>
      <c r="BO308" s="61" t="str">
        <f t="shared" si="146"/>
        <v xml:space="preserve"> </v>
      </c>
      <c r="BP308" s="62" t="str">
        <f t="shared" si="137"/>
        <v xml:space="preserve"> </v>
      </c>
      <c r="BQ308" s="62" t="e">
        <f t="shared" si="138"/>
        <v>#VALUE!</v>
      </c>
      <c r="BR308" s="63">
        <f t="shared" si="139"/>
        <v>1.1000000000000001</v>
      </c>
      <c r="BS308" s="64">
        <f t="shared" si="147"/>
        <v>1.1000000000000001</v>
      </c>
      <c r="BT308" s="60">
        <f t="shared" si="140"/>
        <v>53424.603174602977</v>
      </c>
      <c r="BU308" s="33"/>
    </row>
    <row r="309" spans="2:73" s="22" customFormat="1" ht="13.5" x14ac:dyDescent="0.15">
      <c r="B309" s="540">
        <v>25</v>
      </c>
      <c r="C309" s="543">
        <v>289</v>
      </c>
      <c r="D309" s="544"/>
      <c r="E309" s="598">
        <f t="shared" si="148"/>
        <v>53380.952380952185</v>
      </c>
      <c r="F309" s="599"/>
      <c r="G309" s="599"/>
      <c r="H309" s="600"/>
      <c r="I309" s="549">
        <f t="shared" si="141"/>
        <v>47619.047619047618</v>
      </c>
      <c r="J309" s="599"/>
      <c r="K309" s="599"/>
      <c r="L309" s="600"/>
      <c r="M309" s="552">
        <f t="shared" si="149"/>
        <v>5761.9047619045668</v>
      </c>
      <c r="N309" s="553"/>
      <c r="O309" s="553"/>
      <c r="P309" s="554"/>
      <c r="Q309" s="48">
        <f t="shared" si="142"/>
        <v>6238095.2380950246</v>
      </c>
      <c r="R309" s="549"/>
      <c r="S309" s="599"/>
      <c r="T309" s="599"/>
      <c r="U309" s="600"/>
      <c r="V309" s="549"/>
      <c r="W309" s="550"/>
      <c r="X309" s="550"/>
      <c r="Y309" s="551"/>
      <c r="Z309" s="549"/>
      <c r="AA309" s="550"/>
      <c r="AB309" s="550"/>
      <c r="AC309" s="551"/>
      <c r="AD309" s="137">
        <f t="shared" si="152"/>
        <v>0</v>
      </c>
      <c r="AE309" s="552">
        <f t="shared" si="151"/>
        <v>3481761.9047618727</v>
      </c>
      <c r="AF309" s="553"/>
      <c r="AG309" s="553"/>
      <c r="AH309" s="554"/>
      <c r="AI309" s="552">
        <f t="shared" si="143"/>
        <v>6238095.2380950246</v>
      </c>
      <c r="AJ309" s="553"/>
      <c r="AK309" s="553"/>
      <c r="AL309" s="553"/>
      <c r="AM309" s="555"/>
      <c r="AN309" s="556">
        <f t="shared" si="130"/>
        <v>1.1000000000000001</v>
      </c>
      <c r="AO309" s="557"/>
      <c r="AP309" s="558"/>
      <c r="AQ309" s="51"/>
      <c r="AR309" s="51"/>
      <c r="AS309" s="51"/>
      <c r="AT309" s="469"/>
      <c r="AU309" s="469"/>
      <c r="AV309" s="469"/>
      <c r="AW309" s="469"/>
      <c r="AX309" s="27"/>
      <c r="AY309" s="27">
        <f t="shared" si="131"/>
        <v>0</v>
      </c>
      <c r="AZ309" s="27">
        <f t="shared" si="144"/>
        <v>0</v>
      </c>
      <c r="BA309" s="27">
        <f t="shared" si="145"/>
        <v>0</v>
      </c>
      <c r="BB309" s="27">
        <f t="shared" si="132"/>
        <v>0</v>
      </c>
      <c r="BC309" s="27">
        <f t="shared" si="133"/>
        <v>0</v>
      </c>
      <c r="BD309" s="27">
        <f t="shared" si="134"/>
        <v>47619.047619047618</v>
      </c>
      <c r="BE309" s="27">
        <f t="shared" si="135"/>
        <v>5761.9047619045668</v>
      </c>
      <c r="BF309" s="27">
        <f t="shared" si="136"/>
        <v>0</v>
      </c>
      <c r="BG309" s="27"/>
      <c r="BH309" s="27"/>
      <c r="BI309" s="72">
        <f t="shared" ref="BI309:BL309" si="157">BI303</f>
        <v>1.1000000000000001</v>
      </c>
      <c r="BJ309" s="72">
        <f t="shared" si="157"/>
        <v>0.75</v>
      </c>
      <c r="BK309" s="72">
        <f t="shared" si="157"/>
        <v>1.1000000000000001</v>
      </c>
      <c r="BL309" s="72">
        <f t="shared" si="157"/>
        <v>1.27</v>
      </c>
      <c r="BM309" s="73">
        <f>BM303</f>
        <v>1.27</v>
      </c>
      <c r="BN309" s="61"/>
      <c r="BO309" s="61" t="str">
        <f t="shared" si="146"/>
        <v xml:space="preserve"> </v>
      </c>
      <c r="BP309" s="62" t="str">
        <f t="shared" si="137"/>
        <v xml:space="preserve"> </v>
      </c>
      <c r="BQ309" s="62" t="e">
        <f t="shared" si="138"/>
        <v>#VALUE!</v>
      </c>
      <c r="BR309" s="63">
        <f t="shared" si="139"/>
        <v>1.1000000000000001</v>
      </c>
      <c r="BS309" s="64">
        <f t="shared" si="147"/>
        <v>1.1000000000000001</v>
      </c>
      <c r="BT309" s="60">
        <f t="shared" si="140"/>
        <v>53380.952380952185</v>
      </c>
      <c r="BU309" s="33"/>
    </row>
    <row r="310" spans="2:73" s="22" customFormat="1" ht="13.5" x14ac:dyDescent="0.15">
      <c r="B310" s="541"/>
      <c r="C310" s="497">
        <v>290</v>
      </c>
      <c r="D310" s="498"/>
      <c r="E310" s="499">
        <f t="shared" si="148"/>
        <v>53337.301587301394</v>
      </c>
      <c r="F310" s="471"/>
      <c r="G310" s="471"/>
      <c r="H310" s="472"/>
      <c r="I310" s="470">
        <f t="shared" si="141"/>
        <v>47619.047619047618</v>
      </c>
      <c r="J310" s="471"/>
      <c r="K310" s="471"/>
      <c r="L310" s="472"/>
      <c r="M310" s="474">
        <f t="shared" si="149"/>
        <v>5718.2539682537727</v>
      </c>
      <c r="N310" s="480"/>
      <c r="O310" s="480"/>
      <c r="P310" s="696"/>
      <c r="Q310" s="47">
        <f t="shared" si="142"/>
        <v>6190476.190475977</v>
      </c>
      <c r="R310" s="470"/>
      <c r="S310" s="471"/>
      <c r="T310" s="471"/>
      <c r="U310" s="472"/>
      <c r="V310" s="470"/>
      <c r="W310" s="475"/>
      <c r="X310" s="475"/>
      <c r="Y310" s="476"/>
      <c r="Z310" s="470"/>
      <c r="AA310" s="475"/>
      <c r="AB310" s="475"/>
      <c r="AC310" s="476"/>
      <c r="AD310" s="131">
        <f t="shared" si="152"/>
        <v>0</v>
      </c>
      <c r="AE310" s="477">
        <f t="shared" si="151"/>
        <v>3487480.1587301265</v>
      </c>
      <c r="AF310" s="478"/>
      <c r="AG310" s="478"/>
      <c r="AH310" s="479"/>
      <c r="AI310" s="474">
        <f t="shared" si="143"/>
        <v>6190476.190475977</v>
      </c>
      <c r="AJ310" s="480"/>
      <c r="AK310" s="480"/>
      <c r="AL310" s="480"/>
      <c r="AM310" s="481"/>
      <c r="AN310" s="482">
        <f t="shared" si="130"/>
        <v>1.1000000000000001</v>
      </c>
      <c r="AO310" s="483"/>
      <c r="AP310" s="484"/>
      <c r="AQ310" s="26"/>
      <c r="AR310" s="26"/>
      <c r="AS310" s="26"/>
      <c r="AT310" s="469"/>
      <c r="AU310" s="469"/>
      <c r="AV310" s="469"/>
      <c r="AW310" s="469"/>
      <c r="AX310" s="27"/>
      <c r="AY310" s="27">
        <f t="shared" si="131"/>
        <v>0</v>
      </c>
      <c r="AZ310" s="27">
        <f t="shared" si="144"/>
        <v>0</v>
      </c>
      <c r="BA310" s="27">
        <f t="shared" si="145"/>
        <v>0</v>
      </c>
      <c r="BB310" s="27">
        <f t="shared" si="132"/>
        <v>0</v>
      </c>
      <c r="BC310" s="27">
        <f t="shared" si="133"/>
        <v>0</v>
      </c>
      <c r="BD310" s="27">
        <f t="shared" si="134"/>
        <v>47619.047619047618</v>
      </c>
      <c r="BE310" s="27">
        <f t="shared" si="135"/>
        <v>5718.2539682537727</v>
      </c>
      <c r="BF310" s="27">
        <f t="shared" si="136"/>
        <v>0</v>
      </c>
      <c r="BG310" s="27"/>
      <c r="BH310" s="27"/>
      <c r="BI310" s="65">
        <f>BI309</f>
        <v>1.1000000000000001</v>
      </c>
      <c r="BJ310" s="66">
        <f>BJ309</f>
        <v>0.75</v>
      </c>
      <c r="BK310" s="59">
        <f>BK309</f>
        <v>1.1000000000000001</v>
      </c>
      <c r="BL310" s="66">
        <f>BL309</f>
        <v>1.27</v>
      </c>
      <c r="BM310" s="67">
        <f>BM309</f>
        <v>1.27</v>
      </c>
      <c r="BN310" s="61"/>
      <c r="BO310" s="61" t="str">
        <f t="shared" si="146"/>
        <v xml:space="preserve"> </v>
      </c>
      <c r="BP310" s="62" t="str">
        <f t="shared" si="137"/>
        <v xml:space="preserve"> </v>
      </c>
      <c r="BQ310" s="62" t="e">
        <f t="shared" si="138"/>
        <v>#VALUE!</v>
      </c>
      <c r="BR310" s="63">
        <f t="shared" si="139"/>
        <v>1.1000000000000001</v>
      </c>
      <c r="BS310" s="64">
        <f t="shared" si="147"/>
        <v>1.1000000000000001</v>
      </c>
      <c r="BT310" s="60">
        <f t="shared" si="140"/>
        <v>53337.301587301394</v>
      </c>
      <c r="BU310" s="33"/>
    </row>
    <row r="311" spans="2:73" s="22" customFormat="1" ht="13.5" x14ac:dyDescent="0.15">
      <c r="B311" s="541"/>
      <c r="C311" s="497">
        <v>291</v>
      </c>
      <c r="D311" s="498"/>
      <c r="E311" s="499">
        <f t="shared" si="148"/>
        <v>53293.650793650595</v>
      </c>
      <c r="F311" s="471"/>
      <c r="G311" s="471"/>
      <c r="H311" s="472"/>
      <c r="I311" s="470">
        <f t="shared" si="141"/>
        <v>47619.047619047618</v>
      </c>
      <c r="J311" s="471"/>
      <c r="K311" s="471"/>
      <c r="L311" s="472"/>
      <c r="M311" s="474">
        <f t="shared" si="149"/>
        <v>5674.6031746029794</v>
      </c>
      <c r="N311" s="480"/>
      <c r="O311" s="480"/>
      <c r="P311" s="696"/>
      <c r="Q311" s="47">
        <f t="shared" si="142"/>
        <v>6142857.1428569295</v>
      </c>
      <c r="R311" s="470"/>
      <c r="S311" s="471"/>
      <c r="T311" s="471"/>
      <c r="U311" s="472"/>
      <c r="V311" s="470"/>
      <c r="W311" s="475"/>
      <c r="X311" s="475"/>
      <c r="Y311" s="476"/>
      <c r="Z311" s="470"/>
      <c r="AA311" s="475"/>
      <c r="AB311" s="475"/>
      <c r="AC311" s="476"/>
      <c r="AD311" s="131">
        <f t="shared" si="152"/>
        <v>0</v>
      </c>
      <c r="AE311" s="477">
        <f t="shared" si="151"/>
        <v>3493154.7619047295</v>
      </c>
      <c r="AF311" s="478"/>
      <c r="AG311" s="478"/>
      <c r="AH311" s="479"/>
      <c r="AI311" s="474">
        <f t="shared" si="143"/>
        <v>6142857.1428569295</v>
      </c>
      <c r="AJ311" s="480"/>
      <c r="AK311" s="480"/>
      <c r="AL311" s="480"/>
      <c r="AM311" s="481"/>
      <c r="AN311" s="482">
        <f t="shared" si="130"/>
        <v>1.1000000000000001</v>
      </c>
      <c r="AO311" s="483"/>
      <c r="AP311" s="484"/>
      <c r="AQ311" s="26"/>
      <c r="AR311" s="26"/>
      <c r="AS311" s="26"/>
      <c r="AT311" s="469"/>
      <c r="AU311" s="469"/>
      <c r="AV311" s="469"/>
      <c r="AW311" s="469"/>
      <c r="AX311" s="27"/>
      <c r="AY311" s="27">
        <f t="shared" si="131"/>
        <v>0</v>
      </c>
      <c r="AZ311" s="27">
        <f t="shared" si="144"/>
        <v>0</v>
      </c>
      <c r="BA311" s="27">
        <f t="shared" si="145"/>
        <v>0</v>
      </c>
      <c r="BB311" s="27">
        <f t="shared" si="132"/>
        <v>0</v>
      </c>
      <c r="BC311" s="27">
        <f t="shared" si="133"/>
        <v>0</v>
      </c>
      <c r="BD311" s="27">
        <f t="shared" si="134"/>
        <v>47619.047619047618</v>
      </c>
      <c r="BE311" s="27">
        <f t="shared" si="135"/>
        <v>5674.6031746029794</v>
      </c>
      <c r="BF311" s="27">
        <f t="shared" si="136"/>
        <v>0</v>
      </c>
      <c r="BG311" s="27"/>
      <c r="BH311" s="27"/>
      <c r="BI311" s="65">
        <f>BI309</f>
        <v>1.1000000000000001</v>
      </c>
      <c r="BJ311" s="66">
        <f>BJ309</f>
        <v>0.75</v>
      </c>
      <c r="BK311" s="59">
        <f>BK309</f>
        <v>1.1000000000000001</v>
      </c>
      <c r="BL311" s="66">
        <f>BL309</f>
        <v>1.27</v>
      </c>
      <c r="BM311" s="67">
        <f>BM309</f>
        <v>1.27</v>
      </c>
      <c r="BN311" s="61"/>
      <c r="BO311" s="61" t="str">
        <f t="shared" si="146"/>
        <v xml:space="preserve"> </v>
      </c>
      <c r="BP311" s="62" t="str">
        <f t="shared" si="137"/>
        <v xml:space="preserve"> </v>
      </c>
      <c r="BQ311" s="62" t="e">
        <f t="shared" si="138"/>
        <v>#VALUE!</v>
      </c>
      <c r="BR311" s="63">
        <f t="shared" si="139"/>
        <v>1.1000000000000001</v>
      </c>
      <c r="BS311" s="64">
        <f t="shared" si="147"/>
        <v>1.1000000000000001</v>
      </c>
      <c r="BT311" s="60">
        <f t="shared" si="140"/>
        <v>53293.650793650595</v>
      </c>
      <c r="BU311" s="33"/>
    </row>
    <row r="312" spans="2:73" s="22" customFormat="1" ht="13.5" x14ac:dyDescent="0.15">
      <c r="B312" s="541"/>
      <c r="C312" s="497">
        <v>292</v>
      </c>
      <c r="D312" s="498"/>
      <c r="E312" s="499">
        <f t="shared" si="148"/>
        <v>53249.999999999804</v>
      </c>
      <c r="F312" s="471"/>
      <c r="G312" s="471"/>
      <c r="H312" s="472"/>
      <c r="I312" s="470">
        <f t="shared" si="141"/>
        <v>47619.047619047618</v>
      </c>
      <c r="J312" s="471"/>
      <c r="K312" s="471"/>
      <c r="L312" s="472"/>
      <c r="M312" s="474">
        <f t="shared" si="149"/>
        <v>5630.9523809521852</v>
      </c>
      <c r="N312" s="480"/>
      <c r="O312" s="480"/>
      <c r="P312" s="696"/>
      <c r="Q312" s="47">
        <f t="shared" si="142"/>
        <v>6095238.0952378819</v>
      </c>
      <c r="R312" s="470"/>
      <c r="S312" s="471"/>
      <c r="T312" s="471"/>
      <c r="U312" s="472"/>
      <c r="V312" s="470"/>
      <c r="W312" s="475"/>
      <c r="X312" s="475"/>
      <c r="Y312" s="476"/>
      <c r="Z312" s="470"/>
      <c r="AA312" s="475"/>
      <c r="AB312" s="475"/>
      <c r="AC312" s="476"/>
      <c r="AD312" s="131">
        <f t="shared" si="152"/>
        <v>0</v>
      </c>
      <c r="AE312" s="477">
        <f t="shared" si="151"/>
        <v>3498785.7142856815</v>
      </c>
      <c r="AF312" s="478"/>
      <c r="AG312" s="478"/>
      <c r="AH312" s="479"/>
      <c r="AI312" s="474">
        <f t="shared" si="143"/>
        <v>6095238.0952378819</v>
      </c>
      <c r="AJ312" s="480"/>
      <c r="AK312" s="480"/>
      <c r="AL312" s="480"/>
      <c r="AM312" s="481"/>
      <c r="AN312" s="482">
        <f t="shared" si="130"/>
        <v>1.1000000000000001</v>
      </c>
      <c r="AO312" s="483"/>
      <c r="AP312" s="484"/>
      <c r="AQ312" s="26"/>
      <c r="AR312" s="26"/>
      <c r="AS312" s="26"/>
      <c r="AT312" s="469"/>
      <c r="AU312" s="469"/>
      <c r="AV312" s="469"/>
      <c r="AW312" s="469"/>
      <c r="AX312" s="27"/>
      <c r="AY312" s="27">
        <f t="shared" si="131"/>
        <v>0</v>
      </c>
      <c r="AZ312" s="27">
        <f t="shared" si="144"/>
        <v>0</v>
      </c>
      <c r="BA312" s="27">
        <f t="shared" si="145"/>
        <v>0</v>
      </c>
      <c r="BB312" s="27">
        <f t="shared" si="132"/>
        <v>0</v>
      </c>
      <c r="BC312" s="27">
        <f t="shared" si="133"/>
        <v>0</v>
      </c>
      <c r="BD312" s="27">
        <f t="shared" si="134"/>
        <v>47619.047619047618</v>
      </c>
      <c r="BE312" s="27">
        <f t="shared" si="135"/>
        <v>5630.9523809521852</v>
      </c>
      <c r="BF312" s="27">
        <f t="shared" si="136"/>
        <v>0</v>
      </c>
      <c r="BG312" s="27"/>
      <c r="BH312" s="27"/>
      <c r="BI312" s="65">
        <f>BI309</f>
        <v>1.1000000000000001</v>
      </c>
      <c r="BJ312" s="66">
        <f>BJ309</f>
        <v>0.75</v>
      </c>
      <c r="BK312" s="59">
        <f>BK309</f>
        <v>1.1000000000000001</v>
      </c>
      <c r="BL312" s="66">
        <f>BL309</f>
        <v>1.27</v>
      </c>
      <c r="BM312" s="67">
        <f>BM309</f>
        <v>1.27</v>
      </c>
      <c r="BN312" s="61"/>
      <c r="BO312" s="61" t="str">
        <f t="shared" si="146"/>
        <v xml:space="preserve"> </v>
      </c>
      <c r="BP312" s="62" t="str">
        <f t="shared" si="137"/>
        <v xml:space="preserve"> </v>
      </c>
      <c r="BQ312" s="62" t="e">
        <f t="shared" si="138"/>
        <v>#VALUE!</v>
      </c>
      <c r="BR312" s="63">
        <f t="shared" si="139"/>
        <v>1.1000000000000001</v>
      </c>
      <c r="BS312" s="64">
        <f t="shared" si="147"/>
        <v>1.1000000000000001</v>
      </c>
      <c r="BT312" s="60">
        <f t="shared" si="140"/>
        <v>53249.999999999804</v>
      </c>
      <c r="BU312" s="33"/>
    </row>
    <row r="313" spans="2:73" s="22" customFormat="1" ht="13.5" x14ac:dyDescent="0.15">
      <c r="B313" s="541"/>
      <c r="C313" s="497">
        <v>293</v>
      </c>
      <c r="D313" s="498"/>
      <c r="E313" s="499">
        <f t="shared" si="148"/>
        <v>53206.349206349012</v>
      </c>
      <c r="F313" s="471"/>
      <c r="G313" s="471"/>
      <c r="H313" s="472"/>
      <c r="I313" s="470">
        <f t="shared" si="141"/>
        <v>47619.047619047618</v>
      </c>
      <c r="J313" s="471"/>
      <c r="K313" s="471"/>
      <c r="L313" s="472"/>
      <c r="M313" s="474">
        <f t="shared" si="149"/>
        <v>5587.301587301391</v>
      </c>
      <c r="N313" s="480"/>
      <c r="O313" s="480"/>
      <c r="P313" s="696"/>
      <c r="Q313" s="47">
        <f t="shared" si="142"/>
        <v>6047619.0476188343</v>
      </c>
      <c r="R313" s="470"/>
      <c r="S313" s="471"/>
      <c r="T313" s="471"/>
      <c r="U313" s="472"/>
      <c r="V313" s="470"/>
      <c r="W313" s="475"/>
      <c r="X313" s="475"/>
      <c r="Y313" s="476"/>
      <c r="Z313" s="470"/>
      <c r="AA313" s="475"/>
      <c r="AB313" s="475"/>
      <c r="AC313" s="476"/>
      <c r="AD313" s="131">
        <f t="shared" si="152"/>
        <v>0</v>
      </c>
      <c r="AE313" s="477">
        <f t="shared" si="151"/>
        <v>3504373.0158729828</v>
      </c>
      <c r="AF313" s="478"/>
      <c r="AG313" s="478"/>
      <c r="AH313" s="479"/>
      <c r="AI313" s="474">
        <f t="shared" si="143"/>
        <v>6047619.0476188343</v>
      </c>
      <c r="AJ313" s="480"/>
      <c r="AK313" s="480"/>
      <c r="AL313" s="480"/>
      <c r="AM313" s="481"/>
      <c r="AN313" s="482">
        <f t="shared" si="130"/>
        <v>1.1000000000000001</v>
      </c>
      <c r="AO313" s="483"/>
      <c r="AP313" s="484"/>
      <c r="AQ313" s="26"/>
      <c r="AR313" s="26"/>
      <c r="AS313" s="26"/>
      <c r="AT313" s="469"/>
      <c r="AU313" s="469"/>
      <c r="AV313" s="469"/>
      <c r="AW313" s="469"/>
      <c r="AX313" s="27"/>
      <c r="AY313" s="27">
        <f t="shared" si="131"/>
        <v>0</v>
      </c>
      <c r="AZ313" s="27">
        <f t="shared" si="144"/>
        <v>0</v>
      </c>
      <c r="BA313" s="27">
        <f t="shared" si="145"/>
        <v>0</v>
      </c>
      <c r="BB313" s="27">
        <f t="shared" si="132"/>
        <v>0</v>
      </c>
      <c r="BC313" s="27">
        <f t="shared" si="133"/>
        <v>0</v>
      </c>
      <c r="BD313" s="27">
        <f t="shared" si="134"/>
        <v>47619.047619047618</v>
      </c>
      <c r="BE313" s="27">
        <f t="shared" si="135"/>
        <v>5587.301587301391</v>
      </c>
      <c r="BF313" s="27">
        <f t="shared" si="136"/>
        <v>0</v>
      </c>
      <c r="BG313" s="27"/>
      <c r="BH313" s="27"/>
      <c r="BI313" s="65">
        <f>BI309</f>
        <v>1.1000000000000001</v>
      </c>
      <c r="BJ313" s="66">
        <f>BJ309</f>
        <v>0.75</v>
      </c>
      <c r="BK313" s="59">
        <f>BK309</f>
        <v>1.1000000000000001</v>
      </c>
      <c r="BL313" s="66">
        <f>BL309</f>
        <v>1.27</v>
      </c>
      <c r="BM313" s="67">
        <f>BM309</f>
        <v>1.27</v>
      </c>
      <c r="BN313" s="61"/>
      <c r="BO313" s="61" t="str">
        <f t="shared" si="146"/>
        <v xml:space="preserve"> </v>
      </c>
      <c r="BP313" s="62" t="str">
        <f t="shared" si="137"/>
        <v xml:space="preserve"> </v>
      </c>
      <c r="BQ313" s="62" t="e">
        <f t="shared" si="138"/>
        <v>#VALUE!</v>
      </c>
      <c r="BR313" s="63">
        <f t="shared" si="139"/>
        <v>1.1000000000000001</v>
      </c>
      <c r="BS313" s="64">
        <f t="shared" si="147"/>
        <v>1.1000000000000001</v>
      </c>
      <c r="BT313" s="60">
        <f t="shared" si="140"/>
        <v>53206.349206349012</v>
      </c>
      <c r="BU313" s="33"/>
    </row>
    <row r="314" spans="2:73" s="22" customFormat="1" ht="13.5" x14ac:dyDescent="0.15">
      <c r="B314" s="541"/>
      <c r="C314" s="497">
        <v>294</v>
      </c>
      <c r="D314" s="498"/>
      <c r="E314" s="499">
        <f t="shared" si="148"/>
        <v>53162.698412698213</v>
      </c>
      <c r="F314" s="471"/>
      <c r="G314" s="471"/>
      <c r="H314" s="472"/>
      <c r="I314" s="470">
        <f t="shared" si="141"/>
        <v>47619.047619047618</v>
      </c>
      <c r="J314" s="471"/>
      <c r="K314" s="471"/>
      <c r="L314" s="472"/>
      <c r="M314" s="474">
        <f t="shared" si="149"/>
        <v>5543.6507936505986</v>
      </c>
      <c r="N314" s="480"/>
      <c r="O314" s="480"/>
      <c r="P314" s="696"/>
      <c r="Q314" s="47">
        <f t="shared" si="142"/>
        <v>5999999.9999997867</v>
      </c>
      <c r="R314" s="470">
        <f>V314+Z314</f>
        <v>0</v>
      </c>
      <c r="S314" s="471"/>
      <c r="T314" s="471"/>
      <c r="U314" s="472"/>
      <c r="V314" s="470">
        <f>IF(49&gt;$I$5*2,0,$I$6/$I$5/2)</f>
        <v>0</v>
      </c>
      <c r="W314" s="475"/>
      <c r="X314" s="475"/>
      <c r="Y314" s="476"/>
      <c r="Z314" s="470">
        <f>IF(AD308&gt;0,AD308*AN314/100/2,0)</f>
        <v>0</v>
      </c>
      <c r="AA314" s="475"/>
      <c r="AB314" s="475"/>
      <c r="AC314" s="476"/>
      <c r="AD314" s="131">
        <f t="shared" si="152"/>
        <v>0</v>
      </c>
      <c r="AE314" s="477">
        <f t="shared" si="151"/>
        <v>3509916.6666666334</v>
      </c>
      <c r="AF314" s="478"/>
      <c r="AG314" s="478"/>
      <c r="AH314" s="479"/>
      <c r="AI314" s="474">
        <f t="shared" si="143"/>
        <v>5999999.9999997867</v>
      </c>
      <c r="AJ314" s="480"/>
      <c r="AK314" s="480"/>
      <c r="AL314" s="480"/>
      <c r="AM314" s="481"/>
      <c r="AN314" s="482">
        <f t="shared" si="130"/>
        <v>1.1000000000000001</v>
      </c>
      <c r="AO314" s="483"/>
      <c r="AP314" s="484"/>
      <c r="AQ314" s="26"/>
      <c r="AR314" s="26"/>
      <c r="AS314" s="26"/>
      <c r="AT314" s="469"/>
      <c r="AU314" s="469"/>
      <c r="AV314" s="469"/>
      <c r="AW314" s="469"/>
      <c r="AX314" s="27"/>
      <c r="AY314" s="27">
        <f t="shared" si="131"/>
        <v>0</v>
      </c>
      <c r="AZ314" s="27">
        <f t="shared" si="144"/>
        <v>0</v>
      </c>
      <c r="BA314" s="27">
        <f t="shared" si="145"/>
        <v>0</v>
      </c>
      <c r="BB314" s="27">
        <f t="shared" si="132"/>
        <v>0</v>
      </c>
      <c r="BC314" s="27">
        <f t="shared" si="133"/>
        <v>0</v>
      </c>
      <c r="BD314" s="27">
        <f t="shared" si="134"/>
        <v>47619.047619047618</v>
      </c>
      <c r="BE314" s="27">
        <f t="shared" si="135"/>
        <v>5543.6507936505986</v>
      </c>
      <c r="BF314" s="27">
        <f t="shared" si="136"/>
        <v>0</v>
      </c>
      <c r="BG314" s="27"/>
      <c r="BH314" s="27"/>
      <c r="BI314" s="65">
        <f>BI309</f>
        <v>1.1000000000000001</v>
      </c>
      <c r="BJ314" s="66">
        <f>BJ309</f>
        <v>0.75</v>
      </c>
      <c r="BK314" s="59">
        <f>BK309</f>
        <v>1.1000000000000001</v>
      </c>
      <c r="BL314" s="66">
        <f>BL309</f>
        <v>1.27</v>
      </c>
      <c r="BM314" s="67">
        <f>BM309</f>
        <v>1.27</v>
      </c>
      <c r="BN314" s="61"/>
      <c r="BO314" s="61" t="str">
        <f t="shared" si="146"/>
        <v xml:space="preserve"> </v>
      </c>
      <c r="BP314" s="62" t="str">
        <f t="shared" si="137"/>
        <v xml:space="preserve"> </v>
      </c>
      <c r="BQ314" s="62" t="e">
        <f t="shared" si="138"/>
        <v>#VALUE!</v>
      </c>
      <c r="BR314" s="63">
        <f t="shared" si="139"/>
        <v>1.1000000000000001</v>
      </c>
      <c r="BS314" s="64">
        <f t="shared" si="147"/>
        <v>1.1000000000000001</v>
      </c>
      <c r="BT314" s="60">
        <f t="shared" si="140"/>
        <v>53162.698412698213</v>
      </c>
      <c r="BU314" s="33"/>
    </row>
    <row r="315" spans="2:73" s="22" customFormat="1" ht="13.5" x14ac:dyDescent="0.15">
      <c r="B315" s="541"/>
      <c r="C315" s="497">
        <v>295</v>
      </c>
      <c r="D315" s="498"/>
      <c r="E315" s="499">
        <f t="shared" si="148"/>
        <v>53119.047619047422</v>
      </c>
      <c r="F315" s="471"/>
      <c r="G315" s="471"/>
      <c r="H315" s="472"/>
      <c r="I315" s="470">
        <f t="shared" si="141"/>
        <v>47619.047619047618</v>
      </c>
      <c r="J315" s="471"/>
      <c r="K315" s="471"/>
      <c r="L315" s="472"/>
      <c r="M315" s="474">
        <f t="shared" si="149"/>
        <v>5499.9999999998045</v>
      </c>
      <c r="N315" s="480"/>
      <c r="O315" s="480"/>
      <c r="P315" s="696"/>
      <c r="Q315" s="47">
        <f t="shared" si="142"/>
        <v>5952380.9523807392</v>
      </c>
      <c r="R315" s="470"/>
      <c r="S315" s="471"/>
      <c r="T315" s="471"/>
      <c r="U315" s="472"/>
      <c r="V315" s="470"/>
      <c r="W315" s="475"/>
      <c r="X315" s="475"/>
      <c r="Y315" s="476"/>
      <c r="Z315" s="470"/>
      <c r="AA315" s="475"/>
      <c r="AB315" s="475"/>
      <c r="AC315" s="476"/>
      <c r="AD315" s="131">
        <f t="shared" si="152"/>
        <v>0</v>
      </c>
      <c r="AE315" s="477">
        <f t="shared" si="151"/>
        <v>3515416.6666666334</v>
      </c>
      <c r="AF315" s="478"/>
      <c r="AG315" s="478"/>
      <c r="AH315" s="479"/>
      <c r="AI315" s="474">
        <f t="shared" si="143"/>
        <v>5952380.9523807392</v>
      </c>
      <c r="AJ315" s="480"/>
      <c r="AK315" s="480"/>
      <c r="AL315" s="480"/>
      <c r="AM315" s="481"/>
      <c r="AN315" s="482">
        <f t="shared" si="130"/>
        <v>1.1000000000000001</v>
      </c>
      <c r="AO315" s="483"/>
      <c r="AP315" s="484"/>
      <c r="AQ315" s="26"/>
      <c r="AR315" s="26"/>
      <c r="AS315" s="26"/>
      <c r="AT315" s="469"/>
      <c r="AU315" s="469"/>
      <c r="AV315" s="469"/>
      <c r="AW315" s="469"/>
      <c r="AX315" s="27"/>
      <c r="AY315" s="27">
        <f t="shared" si="131"/>
        <v>0</v>
      </c>
      <c r="AZ315" s="27">
        <f t="shared" si="144"/>
        <v>0</v>
      </c>
      <c r="BA315" s="27">
        <f t="shared" si="145"/>
        <v>0</v>
      </c>
      <c r="BB315" s="27">
        <f t="shared" si="132"/>
        <v>0</v>
      </c>
      <c r="BC315" s="27">
        <f t="shared" si="133"/>
        <v>0</v>
      </c>
      <c r="BD315" s="27">
        <f t="shared" si="134"/>
        <v>47619.047619047618</v>
      </c>
      <c r="BE315" s="27">
        <f t="shared" si="135"/>
        <v>5499.9999999998045</v>
      </c>
      <c r="BF315" s="27">
        <f t="shared" si="136"/>
        <v>0</v>
      </c>
      <c r="BG315" s="27"/>
      <c r="BH315" s="27"/>
      <c r="BI315" s="72">
        <f t="shared" ref="BI315:BL315" si="158">BI309</f>
        <v>1.1000000000000001</v>
      </c>
      <c r="BJ315" s="72">
        <f t="shared" si="158"/>
        <v>0.75</v>
      </c>
      <c r="BK315" s="72">
        <f t="shared" si="158"/>
        <v>1.1000000000000001</v>
      </c>
      <c r="BL315" s="72">
        <f t="shared" si="158"/>
        <v>1.27</v>
      </c>
      <c r="BM315" s="73">
        <f>BM309</f>
        <v>1.27</v>
      </c>
      <c r="BN315" s="61"/>
      <c r="BO315" s="61" t="str">
        <f t="shared" si="146"/>
        <v xml:space="preserve"> </v>
      </c>
      <c r="BP315" s="62" t="str">
        <f t="shared" si="137"/>
        <v xml:space="preserve"> </v>
      </c>
      <c r="BQ315" s="62" t="e">
        <f t="shared" si="138"/>
        <v>#VALUE!</v>
      </c>
      <c r="BR315" s="63">
        <f t="shared" si="139"/>
        <v>1.1000000000000001</v>
      </c>
      <c r="BS315" s="64">
        <f t="shared" si="147"/>
        <v>1.1000000000000001</v>
      </c>
      <c r="BT315" s="60">
        <f t="shared" si="140"/>
        <v>53119.047619047422</v>
      </c>
      <c r="BU315" s="33"/>
    </row>
    <row r="316" spans="2:73" s="22" customFormat="1" ht="13.5" x14ac:dyDescent="0.15">
      <c r="B316" s="541"/>
      <c r="C316" s="497">
        <v>296</v>
      </c>
      <c r="D316" s="498"/>
      <c r="E316" s="499">
        <f t="shared" si="148"/>
        <v>53075.39682539663</v>
      </c>
      <c r="F316" s="471"/>
      <c r="G316" s="471"/>
      <c r="H316" s="472"/>
      <c r="I316" s="470">
        <f t="shared" si="141"/>
        <v>47619.047619047618</v>
      </c>
      <c r="J316" s="471"/>
      <c r="K316" s="471"/>
      <c r="L316" s="472"/>
      <c r="M316" s="474">
        <f t="shared" si="149"/>
        <v>5456.3492063490112</v>
      </c>
      <c r="N316" s="480"/>
      <c r="O316" s="480"/>
      <c r="P316" s="696"/>
      <c r="Q316" s="47">
        <f t="shared" si="142"/>
        <v>5904761.9047616916</v>
      </c>
      <c r="R316" s="470"/>
      <c r="S316" s="471"/>
      <c r="T316" s="471"/>
      <c r="U316" s="472"/>
      <c r="V316" s="470"/>
      <c r="W316" s="475"/>
      <c r="X316" s="475"/>
      <c r="Y316" s="476"/>
      <c r="Z316" s="470"/>
      <c r="AA316" s="475"/>
      <c r="AB316" s="475"/>
      <c r="AC316" s="476"/>
      <c r="AD316" s="131">
        <f t="shared" si="152"/>
        <v>0</v>
      </c>
      <c r="AE316" s="477">
        <f t="shared" si="151"/>
        <v>3520873.0158729823</v>
      </c>
      <c r="AF316" s="478"/>
      <c r="AG316" s="478"/>
      <c r="AH316" s="479"/>
      <c r="AI316" s="474">
        <f t="shared" si="143"/>
        <v>5904761.9047616916</v>
      </c>
      <c r="AJ316" s="480"/>
      <c r="AK316" s="480"/>
      <c r="AL316" s="480"/>
      <c r="AM316" s="481"/>
      <c r="AN316" s="482">
        <f t="shared" si="130"/>
        <v>1.1000000000000001</v>
      </c>
      <c r="AO316" s="483"/>
      <c r="AP316" s="484"/>
      <c r="AQ316" s="26"/>
      <c r="AR316" s="26"/>
      <c r="AS316" s="26"/>
      <c r="AT316" s="469"/>
      <c r="AU316" s="469"/>
      <c r="AV316" s="469"/>
      <c r="AW316" s="469"/>
      <c r="AX316" s="27"/>
      <c r="AY316" s="27">
        <f t="shared" si="131"/>
        <v>0</v>
      </c>
      <c r="AZ316" s="27">
        <f t="shared" si="144"/>
        <v>0</v>
      </c>
      <c r="BA316" s="27">
        <f t="shared" si="145"/>
        <v>0</v>
      </c>
      <c r="BB316" s="27">
        <f t="shared" si="132"/>
        <v>0</v>
      </c>
      <c r="BC316" s="27">
        <f t="shared" si="133"/>
        <v>0</v>
      </c>
      <c r="BD316" s="27">
        <f t="shared" si="134"/>
        <v>47619.047619047618</v>
      </c>
      <c r="BE316" s="27">
        <f t="shared" si="135"/>
        <v>5456.3492063490112</v>
      </c>
      <c r="BF316" s="27">
        <f t="shared" si="136"/>
        <v>0</v>
      </c>
      <c r="BG316" s="27"/>
      <c r="BH316" s="27"/>
      <c r="BI316" s="65">
        <f>BI315</f>
        <v>1.1000000000000001</v>
      </c>
      <c r="BJ316" s="66">
        <f>BJ315</f>
        <v>0.75</v>
      </c>
      <c r="BK316" s="59">
        <f>BK315</f>
        <v>1.1000000000000001</v>
      </c>
      <c r="BL316" s="66">
        <f>BL315</f>
        <v>1.27</v>
      </c>
      <c r="BM316" s="67">
        <f>BM315</f>
        <v>1.27</v>
      </c>
      <c r="BN316" s="61"/>
      <c r="BO316" s="61" t="str">
        <f t="shared" si="146"/>
        <v xml:space="preserve"> </v>
      </c>
      <c r="BP316" s="62" t="str">
        <f t="shared" si="137"/>
        <v xml:space="preserve"> </v>
      </c>
      <c r="BQ316" s="62" t="e">
        <f t="shared" si="138"/>
        <v>#VALUE!</v>
      </c>
      <c r="BR316" s="63">
        <f t="shared" si="139"/>
        <v>1.1000000000000001</v>
      </c>
      <c r="BS316" s="64">
        <f t="shared" si="147"/>
        <v>1.1000000000000001</v>
      </c>
      <c r="BT316" s="60">
        <f t="shared" si="140"/>
        <v>53075.39682539663</v>
      </c>
      <c r="BU316" s="33"/>
    </row>
    <row r="317" spans="2:73" s="22" customFormat="1" ht="13.5" x14ac:dyDescent="0.15">
      <c r="B317" s="541"/>
      <c r="C317" s="497">
        <v>297</v>
      </c>
      <c r="D317" s="498"/>
      <c r="E317" s="499">
        <f t="shared" si="148"/>
        <v>53031.746031745839</v>
      </c>
      <c r="F317" s="471"/>
      <c r="G317" s="471"/>
      <c r="H317" s="472"/>
      <c r="I317" s="470">
        <f t="shared" si="141"/>
        <v>47619.047619047618</v>
      </c>
      <c r="J317" s="471"/>
      <c r="K317" s="471"/>
      <c r="L317" s="472"/>
      <c r="M317" s="474">
        <f t="shared" si="149"/>
        <v>5412.6984126982179</v>
      </c>
      <c r="N317" s="480"/>
      <c r="O317" s="480"/>
      <c r="P317" s="696"/>
      <c r="Q317" s="47">
        <f t="shared" si="142"/>
        <v>5857142.857142644</v>
      </c>
      <c r="R317" s="470"/>
      <c r="S317" s="471"/>
      <c r="T317" s="471"/>
      <c r="U317" s="472"/>
      <c r="V317" s="470"/>
      <c r="W317" s="475"/>
      <c r="X317" s="475"/>
      <c r="Y317" s="476"/>
      <c r="Z317" s="470"/>
      <c r="AA317" s="475"/>
      <c r="AB317" s="475"/>
      <c r="AC317" s="476"/>
      <c r="AD317" s="131">
        <f t="shared" si="152"/>
        <v>0</v>
      </c>
      <c r="AE317" s="477">
        <f t="shared" si="151"/>
        <v>3526285.7142856806</v>
      </c>
      <c r="AF317" s="478"/>
      <c r="AG317" s="478"/>
      <c r="AH317" s="479"/>
      <c r="AI317" s="474">
        <f t="shared" si="143"/>
        <v>5857142.857142644</v>
      </c>
      <c r="AJ317" s="480"/>
      <c r="AK317" s="480"/>
      <c r="AL317" s="480"/>
      <c r="AM317" s="481"/>
      <c r="AN317" s="482">
        <f t="shared" si="130"/>
        <v>1.1000000000000001</v>
      </c>
      <c r="AO317" s="483"/>
      <c r="AP317" s="484"/>
      <c r="AQ317" s="26"/>
      <c r="AR317" s="26"/>
      <c r="AS317" s="26"/>
      <c r="AT317" s="469"/>
      <c r="AU317" s="469"/>
      <c r="AV317" s="469"/>
      <c r="AW317" s="469"/>
      <c r="AX317" s="27"/>
      <c r="AY317" s="27">
        <f t="shared" si="131"/>
        <v>0</v>
      </c>
      <c r="AZ317" s="27">
        <f t="shared" si="144"/>
        <v>0</v>
      </c>
      <c r="BA317" s="27">
        <f t="shared" si="145"/>
        <v>0</v>
      </c>
      <c r="BB317" s="27">
        <f t="shared" si="132"/>
        <v>0</v>
      </c>
      <c r="BC317" s="27">
        <f t="shared" si="133"/>
        <v>0</v>
      </c>
      <c r="BD317" s="27">
        <f t="shared" si="134"/>
        <v>47619.047619047618</v>
      </c>
      <c r="BE317" s="27">
        <f t="shared" si="135"/>
        <v>5412.6984126982179</v>
      </c>
      <c r="BF317" s="27">
        <f t="shared" si="136"/>
        <v>0</v>
      </c>
      <c r="BG317" s="27"/>
      <c r="BH317" s="27"/>
      <c r="BI317" s="65">
        <f>BI315</f>
        <v>1.1000000000000001</v>
      </c>
      <c r="BJ317" s="66">
        <f>BJ315</f>
        <v>0.75</v>
      </c>
      <c r="BK317" s="59">
        <f>BK315</f>
        <v>1.1000000000000001</v>
      </c>
      <c r="BL317" s="66">
        <f>BL315</f>
        <v>1.27</v>
      </c>
      <c r="BM317" s="67">
        <f>BM315</f>
        <v>1.27</v>
      </c>
      <c r="BN317" s="61"/>
      <c r="BO317" s="61" t="str">
        <f t="shared" si="146"/>
        <v xml:space="preserve"> </v>
      </c>
      <c r="BP317" s="62" t="str">
        <f t="shared" si="137"/>
        <v xml:space="preserve"> </v>
      </c>
      <c r="BQ317" s="62" t="e">
        <f t="shared" si="138"/>
        <v>#VALUE!</v>
      </c>
      <c r="BR317" s="63">
        <f t="shared" si="139"/>
        <v>1.1000000000000001</v>
      </c>
      <c r="BS317" s="64">
        <f t="shared" si="147"/>
        <v>1.1000000000000001</v>
      </c>
      <c r="BT317" s="60">
        <f t="shared" si="140"/>
        <v>53031.746031745839</v>
      </c>
      <c r="BU317" s="33"/>
    </row>
    <row r="318" spans="2:73" s="22" customFormat="1" ht="13.5" x14ac:dyDescent="0.15">
      <c r="B318" s="541"/>
      <c r="C318" s="497">
        <v>298</v>
      </c>
      <c r="D318" s="498"/>
      <c r="E318" s="499">
        <f t="shared" si="148"/>
        <v>52988.09523809504</v>
      </c>
      <c r="F318" s="471"/>
      <c r="G318" s="471"/>
      <c r="H318" s="472"/>
      <c r="I318" s="470">
        <f t="shared" si="141"/>
        <v>47619.047619047618</v>
      </c>
      <c r="J318" s="471"/>
      <c r="K318" s="471"/>
      <c r="L318" s="472"/>
      <c r="M318" s="474">
        <f t="shared" si="149"/>
        <v>5369.0476190474246</v>
      </c>
      <c r="N318" s="480"/>
      <c r="O318" s="480"/>
      <c r="P318" s="696"/>
      <c r="Q318" s="47">
        <f t="shared" si="142"/>
        <v>5809523.8095235964</v>
      </c>
      <c r="R318" s="470"/>
      <c r="S318" s="471"/>
      <c r="T318" s="471"/>
      <c r="U318" s="472"/>
      <c r="V318" s="470"/>
      <c r="W318" s="475"/>
      <c r="X318" s="475"/>
      <c r="Y318" s="476"/>
      <c r="Z318" s="470"/>
      <c r="AA318" s="475"/>
      <c r="AB318" s="475"/>
      <c r="AC318" s="476"/>
      <c r="AD318" s="131">
        <f t="shared" si="152"/>
        <v>0</v>
      </c>
      <c r="AE318" s="477">
        <f t="shared" si="151"/>
        <v>3531654.7619047281</v>
      </c>
      <c r="AF318" s="478"/>
      <c r="AG318" s="478"/>
      <c r="AH318" s="479"/>
      <c r="AI318" s="474">
        <f t="shared" si="143"/>
        <v>5809523.8095235964</v>
      </c>
      <c r="AJ318" s="480"/>
      <c r="AK318" s="480"/>
      <c r="AL318" s="480"/>
      <c r="AM318" s="481"/>
      <c r="AN318" s="482">
        <f t="shared" si="130"/>
        <v>1.1000000000000001</v>
      </c>
      <c r="AO318" s="483"/>
      <c r="AP318" s="484"/>
      <c r="AQ318" s="26"/>
      <c r="AR318" s="26"/>
      <c r="AS318" s="26"/>
      <c r="AT318" s="469"/>
      <c r="AU318" s="469"/>
      <c r="AV318" s="469"/>
      <c r="AW318" s="469"/>
      <c r="AX318" s="27"/>
      <c r="AY318" s="27">
        <f t="shared" si="131"/>
        <v>0</v>
      </c>
      <c r="AZ318" s="27">
        <f t="shared" si="144"/>
        <v>0</v>
      </c>
      <c r="BA318" s="27">
        <f t="shared" si="145"/>
        <v>0</v>
      </c>
      <c r="BB318" s="27">
        <f t="shared" si="132"/>
        <v>0</v>
      </c>
      <c r="BC318" s="27">
        <f t="shared" si="133"/>
        <v>0</v>
      </c>
      <c r="BD318" s="27">
        <f t="shared" si="134"/>
        <v>47619.047619047618</v>
      </c>
      <c r="BE318" s="27">
        <f t="shared" si="135"/>
        <v>5369.0476190474246</v>
      </c>
      <c r="BF318" s="27">
        <f t="shared" si="136"/>
        <v>0</v>
      </c>
      <c r="BG318" s="27"/>
      <c r="BH318" s="27"/>
      <c r="BI318" s="65">
        <f>BI315</f>
        <v>1.1000000000000001</v>
      </c>
      <c r="BJ318" s="66">
        <f>BJ315</f>
        <v>0.75</v>
      </c>
      <c r="BK318" s="59">
        <f>BK315</f>
        <v>1.1000000000000001</v>
      </c>
      <c r="BL318" s="66">
        <f>BL315</f>
        <v>1.27</v>
      </c>
      <c r="BM318" s="67">
        <f>BM315</f>
        <v>1.27</v>
      </c>
      <c r="BN318" s="61"/>
      <c r="BO318" s="61" t="str">
        <f t="shared" si="146"/>
        <v xml:space="preserve"> </v>
      </c>
      <c r="BP318" s="62" t="str">
        <f t="shared" si="137"/>
        <v xml:space="preserve"> </v>
      </c>
      <c r="BQ318" s="62" t="e">
        <f t="shared" si="138"/>
        <v>#VALUE!</v>
      </c>
      <c r="BR318" s="63">
        <f t="shared" si="139"/>
        <v>1.1000000000000001</v>
      </c>
      <c r="BS318" s="64">
        <f t="shared" si="147"/>
        <v>1.1000000000000001</v>
      </c>
      <c r="BT318" s="60">
        <f t="shared" si="140"/>
        <v>52988.09523809504</v>
      </c>
      <c r="BU318" s="33"/>
    </row>
    <row r="319" spans="2:73" s="22" customFormat="1" ht="13.5" x14ac:dyDescent="0.15">
      <c r="B319" s="541"/>
      <c r="C319" s="497">
        <v>299</v>
      </c>
      <c r="D319" s="498"/>
      <c r="E319" s="499">
        <f t="shared" si="148"/>
        <v>52944.444444444249</v>
      </c>
      <c r="F319" s="471"/>
      <c r="G319" s="471"/>
      <c r="H319" s="472"/>
      <c r="I319" s="470">
        <f t="shared" si="141"/>
        <v>47619.047619047618</v>
      </c>
      <c r="J319" s="471"/>
      <c r="K319" s="471"/>
      <c r="L319" s="472"/>
      <c r="M319" s="474">
        <f t="shared" si="149"/>
        <v>5325.3968253966304</v>
      </c>
      <c r="N319" s="480"/>
      <c r="O319" s="480"/>
      <c r="P319" s="696"/>
      <c r="Q319" s="47">
        <f t="shared" si="142"/>
        <v>5761904.7619045489</v>
      </c>
      <c r="R319" s="470"/>
      <c r="S319" s="471"/>
      <c r="T319" s="471"/>
      <c r="U319" s="472"/>
      <c r="V319" s="470"/>
      <c r="W319" s="475"/>
      <c r="X319" s="475"/>
      <c r="Y319" s="476"/>
      <c r="Z319" s="470"/>
      <c r="AA319" s="475"/>
      <c r="AB319" s="475"/>
      <c r="AC319" s="476"/>
      <c r="AD319" s="131">
        <f t="shared" si="152"/>
        <v>0</v>
      </c>
      <c r="AE319" s="477">
        <f t="shared" si="151"/>
        <v>3536980.1587301246</v>
      </c>
      <c r="AF319" s="478"/>
      <c r="AG319" s="478"/>
      <c r="AH319" s="479"/>
      <c r="AI319" s="474">
        <f t="shared" si="143"/>
        <v>5761904.7619045489</v>
      </c>
      <c r="AJ319" s="480"/>
      <c r="AK319" s="480"/>
      <c r="AL319" s="480"/>
      <c r="AM319" s="481"/>
      <c r="AN319" s="482">
        <f t="shared" si="130"/>
        <v>1.1000000000000001</v>
      </c>
      <c r="AO319" s="483"/>
      <c r="AP319" s="484"/>
      <c r="AQ319" s="26"/>
      <c r="AR319" s="26"/>
      <c r="AS319" s="26"/>
      <c r="AT319" s="469"/>
      <c r="AU319" s="469"/>
      <c r="AV319" s="469"/>
      <c r="AW319" s="469"/>
      <c r="AX319" s="27"/>
      <c r="AY319" s="27">
        <f t="shared" si="131"/>
        <v>0</v>
      </c>
      <c r="AZ319" s="27">
        <f t="shared" si="144"/>
        <v>0</v>
      </c>
      <c r="BA319" s="27">
        <f t="shared" si="145"/>
        <v>0</v>
      </c>
      <c r="BB319" s="27">
        <f t="shared" si="132"/>
        <v>0</v>
      </c>
      <c r="BC319" s="27">
        <f t="shared" si="133"/>
        <v>0</v>
      </c>
      <c r="BD319" s="27">
        <f t="shared" si="134"/>
        <v>47619.047619047618</v>
      </c>
      <c r="BE319" s="27">
        <f t="shared" si="135"/>
        <v>5325.3968253966304</v>
      </c>
      <c r="BF319" s="27">
        <f t="shared" si="136"/>
        <v>0</v>
      </c>
      <c r="BG319" s="27"/>
      <c r="BH319" s="27"/>
      <c r="BI319" s="65">
        <f>BI315</f>
        <v>1.1000000000000001</v>
      </c>
      <c r="BJ319" s="66">
        <f>BJ315</f>
        <v>0.75</v>
      </c>
      <c r="BK319" s="59">
        <f>BK315</f>
        <v>1.1000000000000001</v>
      </c>
      <c r="BL319" s="66">
        <f>BL315</f>
        <v>1.27</v>
      </c>
      <c r="BM319" s="67">
        <f>BM315</f>
        <v>1.27</v>
      </c>
      <c r="BN319" s="61"/>
      <c r="BO319" s="61" t="str">
        <f t="shared" si="146"/>
        <v xml:space="preserve"> </v>
      </c>
      <c r="BP319" s="62" t="str">
        <f t="shared" si="137"/>
        <v xml:space="preserve"> </v>
      </c>
      <c r="BQ319" s="62" t="e">
        <f t="shared" si="138"/>
        <v>#VALUE!</v>
      </c>
      <c r="BR319" s="63">
        <f t="shared" si="139"/>
        <v>1.1000000000000001</v>
      </c>
      <c r="BS319" s="64">
        <f t="shared" si="147"/>
        <v>1.1000000000000001</v>
      </c>
      <c r="BT319" s="60">
        <f t="shared" si="140"/>
        <v>52944.444444444249</v>
      </c>
      <c r="BU319" s="33"/>
    </row>
    <row r="320" spans="2:73" s="22" customFormat="1" ht="13.5" x14ac:dyDescent="0.15">
      <c r="B320" s="593"/>
      <c r="C320" s="587">
        <v>300</v>
      </c>
      <c r="D320" s="588"/>
      <c r="E320" s="589">
        <f t="shared" si="148"/>
        <v>52900.793650793457</v>
      </c>
      <c r="F320" s="590"/>
      <c r="G320" s="590"/>
      <c r="H320" s="591"/>
      <c r="I320" s="578">
        <f t="shared" si="141"/>
        <v>47619.047619047618</v>
      </c>
      <c r="J320" s="590"/>
      <c r="K320" s="590"/>
      <c r="L320" s="591"/>
      <c r="M320" s="604">
        <f t="shared" si="149"/>
        <v>5281.7460317458363</v>
      </c>
      <c r="N320" s="610"/>
      <c r="O320" s="610"/>
      <c r="P320" s="618"/>
      <c r="Q320" s="47">
        <f t="shared" si="142"/>
        <v>5714285.7142855013</v>
      </c>
      <c r="R320" s="578">
        <f>V320+Z320</f>
        <v>0</v>
      </c>
      <c r="S320" s="590"/>
      <c r="T320" s="590"/>
      <c r="U320" s="591"/>
      <c r="V320" s="578">
        <f>IF(50&gt;$I$5*2,0,$I$6/$I$5/2)</f>
        <v>0</v>
      </c>
      <c r="W320" s="579"/>
      <c r="X320" s="579"/>
      <c r="Y320" s="580"/>
      <c r="Z320" s="578">
        <f>IF(AD314&gt;0,AD314*AN320/100/2,0)</f>
        <v>0</v>
      </c>
      <c r="AA320" s="579"/>
      <c r="AB320" s="579"/>
      <c r="AC320" s="580"/>
      <c r="AD320" s="139">
        <f t="shared" si="152"/>
        <v>0</v>
      </c>
      <c r="AE320" s="581">
        <f t="shared" si="151"/>
        <v>3542261.9047618704</v>
      </c>
      <c r="AF320" s="582"/>
      <c r="AG320" s="582"/>
      <c r="AH320" s="583"/>
      <c r="AI320" s="604">
        <f t="shared" si="143"/>
        <v>5714285.7142855013</v>
      </c>
      <c r="AJ320" s="610"/>
      <c r="AK320" s="610"/>
      <c r="AL320" s="610"/>
      <c r="AM320" s="611"/>
      <c r="AN320" s="584">
        <f t="shared" si="130"/>
        <v>1.1000000000000001</v>
      </c>
      <c r="AO320" s="585"/>
      <c r="AP320" s="586"/>
      <c r="AQ320" s="25"/>
      <c r="AR320" s="25"/>
      <c r="AS320" s="25"/>
      <c r="AT320" s="469"/>
      <c r="AU320" s="469"/>
      <c r="AV320" s="469"/>
      <c r="AW320" s="469"/>
      <c r="AX320" s="27"/>
      <c r="AY320" s="27">
        <f t="shared" si="131"/>
        <v>0</v>
      </c>
      <c r="AZ320" s="27">
        <f t="shared" si="144"/>
        <v>0</v>
      </c>
      <c r="BA320" s="27">
        <f t="shared" si="145"/>
        <v>0</v>
      </c>
      <c r="BB320" s="27">
        <f t="shared" si="132"/>
        <v>0</v>
      </c>
      <c r="BC320" s="27">
        <f t="shared" si="133"/>
        <v>0</v>
      </c>
      <c r="BD320" s="27">
        <f t="shared" si="134"/>
        <v>47619.047619047618</v>
      </c>
      <c r="BE320" s="27">
        <f t="shared" si="135"/>
        <v>5281.7460317458363</v>
      </c>
      <c r="BF320" s="27">
        <f t="shared" si="136"/>
        <v>0</v>
      </c>
      <c r="BG320" s="27"/>
      <c r="BH320" s="27"/>
      <c r="BI320" s="65">
        <f>BI315</f>
        <v>1.1000000000000001</v>
      </c>
      <c r="BJ320" s="66">
        <f>BJ315</f>
        <v>0.75</v>
      </c>
      <c r="BK320" s="59">
        <f>BK315</f>
        <v>1.1000000000000001</v>
      </c>
      <c r="BL320" s="66">
        <f>BL315</f>
        <v>1.27</v>
      </c>
      <c r="BM320" s="67">
        <f>BM315</f>
        <v>1.27</v>
      </c>
      <c r="BN320" s="61"/>
      <c r="BO320" s="61" t="str">
        <f t="shared" si="146"/>
        <v xml:space="preserve"> </v>
      </c>
      <c r="BP320" s="62" t="str">
        <f t="shared" si="137"/>
        <v xml:space="preserve"> </v>
      </c>
      <c r="BQ320" s="62" t="e">
        <f t="shared" si="138"/>
        <v>#VALUE!</v>
      </c>
      <c r="BR320" s="63">
        <f t="shared" si="139"/>
        <v>1.1000000000000001</v>
      </c>
      <c r="BS320" s="64">
        <f t="shared" si="147"/>
        <v>1.1000000000000001</v>
      </c>
      <c r="BT320" s="60">
        <f t="shared" si="140"/>
        <v>52900.793650793457</v>
      </c>
      <c r="BU320" s="33"/>
    </row>
    <row r="321" spans="2:73" s="22" customFormat="1" ht="13.5" x14ac:dyDescent="0.15">
      <c r="B321" s="562">
        <v>26</v>
      </c>
      <c r="C321" s="565">
        <v>301</v>
      </c>
      <c r="D321" s="566"/>
      <c r="E321" s="609">
        <f t="shared" si="148"/>
        <v>52857.142857142659</v>
      </c>
      <c r="F321" s="569"/>
      <c r="G321" s="569"/>
      <c r="H321" s="570"/>
      <c r="I321" s="568">
        <f t="shared" si="141"/>
        <v>47619.047619047618</v>
      </c>
      <c r="J321" s="569"/>
      <c r="K321" s="569"/>
      <c r="L321" s="570"/>
      <c r="M321" s="568">
        <f t="shared" si="149"/>
        <v>5238.095238095043</v>
      </c>
      <c r="N321" s="569"/>
      <c r="O321" s="569"/>
      <c r="P321" s="570"/>
      <c r="Q321" s="30">
        <f t="shared" si="142"/>
        <v>5666666.6666664537</v>
      </c>
      <c r="R321" s="568"/>
      <c r="S321" s="569"/>
      <c r="T321" s="569"/>
      <c r="U321" s="570"/>
      <c r="V321" s="568"/>
      <c r="W321" s="572"/>
      <c r="X321" s="572"/>
      <c r="Y321" s="573"/>
      <c r="Z321" s="568"/>
      <c r="AA321" s="572"/>
      <c r="AB321" s="572"/>
      <c r="AC321" s="573"/>
      <c r="AD321" s="138">
        <f t="shared" si="152"/>
        <v>0</v>
      </c>
      <c r="AE321" s="568">
        <f t="shared" si="151"/>
        <v>3547499.9999999655</v>
      </c>
      <c r="AF321" s="569"/>
      <c r="AG321" s="569"/>
      <c r="AH321" s="570"/>
      <c r="AI321" s="568">
        <f t="shared" si="143"/>
        <v>5666666.6666664537</v>
      </c>
      <c r="AJ321" s="569"/>
      <c r="AK321" s="569"/>
      <c r="AL321" s="569"/>
      <c r="AM321" s="574"/>
      <c r="AN321" s="575">
        <f t="shared" si="130"/>
        <v>1.1000000000000001</v>
      </c>
      <c r="AO321" s="576"/>
      <c r="AP321" s="577"/>
      <c r="AQ321" s="52">
        <f>PMT(AN321/100/12,($I$5-B309)*12-$AX$19,-AI320+AD320)</f>
        <v>50307.901514072495</v>
      </c>
      <c r="AR321" s="53">
        <f>E320*1.25</f>
        <v>66125.992063491824</v>
      </c>
      <c r="AS321" s="53">
        <f>IF(AQ321&gt;AR321,AR321,AQ321)</f>
        <v>50307.901514072495</v>
      </c>
      <c r="AT321" s="469"/>
      <c r="AU321" s="469"/>
      <c r="AV321" s="469"/>
      <c r="AW321" s="469"/>
      <c r="AX321" s="27"/>
      <c r="AY321" s="27">
        <f t="shared" si="131"/>
        <v>0</v>
      </c>
      <c r="AZ321" s="27">
        <f t="shared" si="144"/>
        <v>0</v>
      </c>
      <c r="BA321" s="27">
        <f t="shared" si="145"/>
        <v>0</v>
      </c>
      <c r="BB321" s="27">
        <f t="shared" si="132"/>
        <v>0</v>
      </c>
      <c r="BC321" s="27">
        <f t="shared" si="133"/>
        <v>0</v>
      </c>
      <c r="BD321" s="27">
        <f t="shared" si="134"/>
        <v>47619.047619047618</v>
      </c>
      <c r="BE321" s="27">
        <f t="shared" si="135"/>
        <v>5238.095238095043</v>
      </c>
      <c r="BF321" s="27">
        <f t="shared" si="136"/>
        <v>0</v>
      </c>
      <c r="BG321" s="27"/>
      <c r="BH321" s="27"/>
      <c r="BI321" s="72">
        <f>BL9</f>
        <v>1.1000000000000001</v>
      </c>
      <c r="BJ321" s="72">
        <f>BM9</f>
        <v>0.75</v>
      </c>
      <c r="BK321" s="72">
        <f t="shared" ref="BK321:BL321" si="159">BK315</f>
        <v>1.1000000000000001</v>
      </c>
      <c r="BL321" s="72">
        <f t="shared" si="159"/>
        <v>1.27</v>
      </c>
      <c r="BM321" s="73">
        <f>BM315</f>
        <v>1.27</v>
      </c>
      <c r="BN321" s="61"/>
      <c r="BO321" s="61" t="str">
        <f t="shared" si="146"/>
        <v xml:space="preserve"> </v>
      </c>
      <c r="BP321" s="62" t="str">
        <f t="shared" si="137"/>
        <v xml:space="preserve"> </v>
      </c>
      <c r="BQ321" s="62" t="e">
        <f t="shared" si="138"/>
        <v>#VALUE!</v>
      </c>
      <c r="BR321" s="63">
        <f t="shared" si="139"/>
        <v>1.1000000000000001</v>
      </c>
      <c r="BS321" s="64">
        <f t="shared" si="147"/>
        <v>1.1000000000000001</v>
      </c>
      <c r="BT321" s="60">
        <f t="shared" si="140"/>
        <v>52857.142857142659</v>
      </c>
      <c r="BU321" s="33"/>
    </row>
    <row r="322" spans="2:73" s="22" customFormat="1" ht="13.5" x14ac:dyDescent="0.15">
      <c r="B322" s="563"/>
      <c r="C322" s="535">
        <v>302</v>
      </c>
      <c r="D322" s="536"/>
      <c r="E322" s="537">
        <f t="shared" si="148"/>
        <v>52813.492063491867</v>
      </c>
      <c r="F322" s="486"/>
      <c r="G322" s="486"/>
      <c r="H322" s="538"/>
      <c r="I322" s="485">
        <f t="shared" si="141"/>
        <v>47619.047619047618</v>
      </c>
      <c r="J322" s="486"/>
      <c r="K322" s="486"/>
      <c r="L322" s="538"/>
      <c r="M322" s="485">
        <f t="shared" si="149"/>
        <v>5194.4444444442497</v>
      </c>
      <c r="N322" s="486"/>
      <c r="O322" s="486"/>
      <c r="P322" s="538"/>
      <c r="Q322" s="136">
        <f t="shared" si="142"/>
        <v>5619047.6190474061</v>
      </c>
      <c r="R322" s="485"/>
      <c r="S322" s="486"/>
      <c r="T322" s="486"/>
      <c r="U322" s="538"/>
      <c r="V322" s="485"/>
      <c r="W322" s="530"/>
      <c r="X322" s="530"/>
      <c r="Y322" s="531"/>
      <c r="Z322" s="485"/>
      <c r="AA322" s="530"/>
      <c r="AB322" s="530"/>
      <c r="AC322" s="531"/>
      <c r="AD322" s="135">
        <f t="shared" si="152"/>
        <v>0</v>
      </c>
      <c r="AE322" s="532">
        <f t="shared" si="151"/>
        <v>3552694.4444444096</v>
      </c>
      <c r="AF322" s="533"/>
      <c r="AG322" s="533"/>
      <c r="AH322" s="534"/>
      <c r="AI322" s="485">
        <f t="shared" si="143"/>
        <v>5619047.6190474061</v>
      </c>
      <c r="AJ322" s="486"/>
      <c r="AK322" s="486"/>
      <c r="AL322" s="486"/>
      <c r="AM322" s="487"/>
      <c r="AN322" s="527">
        <f t="shared" si="130"/>
        <v>1.1000000000000001</v>
      </c>
      <c r="AO322" s="528"/>
      <c r="AP322" s="529"/>
      <c r="AQ322" s="26"/>
      <c r="AR322" s="26"/>
      <c r="AS322" s="26"/>
      <c r="AT322" s="469"/>
      <c r="AU322" s="469"/>
      <c r="AV322" s="469"/>
      <c r="AW322" s="469"/>
      <c r="AX322" s="27"/>
      <c r="AY322" s="27">
        <f t="shared" si="131"/>
        <v>0</v>
      </c>
      <c r="AZ322" s="27">
        <f t="shared" si="144"/>
        <v>0</v>
      </c>
      <c r="BA322" s="27">
        <f t="shared" si="145"/>
        <v>0</v>
      </c>
      <c r="BB322" s="27">
        <f t="shared" si="132"/>
        <v>0</v>
      </c>
      <c r="BC322" s="27">
        <f t="shared" si="133"/>
        <v>0</v>
      </c>
      <c r="BD322" s="27">
        <f t="shared" si="134"/>
        <v>47619.047619047618</v>
      </c>
      <c r="BE322" s="27">
        <f t="shared" si="135"/>
        <v>5194.4444444442497</v>
      </c>
      <c r="BF322" s="27">
        <f t="shared" si="136"/>
        <v>0</v>
      </c>
      <c r="BG322" s="27"/>
      <c r="BH322" s="27"/>
      <c r="BI322" s="65">
        <f>BI321</f>
        <v>1.1000000000000001</v>
      </c>
      <c r="BJ322" s="66">
        <f>BJ321</f>
        <v>0.75</v>
      </c>
      <c r="BK322" s="59">
        <f>BK321</f>
        <v>1.1000000000000001</v>
      </c>
      <c r="BL322" s="66">
        <f>BL321</f>
        <v>1.27</v>
      </c>
      <c r="BM322" s="67">
        <f>BM321</f>
        <v>1.27</v>
      </c>
      <c r="BN322" s="61"/>
      <c r="BO322" s="61" t="str">
        <f t="shared" si="146"/>
        <v xml:space="preserve"> </v>
      </c>
      <c r="BP322" s="62" t="str">
        <f t="shared" si="137"/>
        <v xml:space="preserve"> </v>
      </c>
      <c r="BQ322" s="62" t="e">
        <f t="shared" si="138"/>
        <v>#VALUE!</v>
      </c>
      <c r="BR322" s="63">
        <f t="shared" si="139"/>
        <v>1.1000000000000001</v>
      </c>
      <c r="BS322" s="64">
        <f t="shared" si="147"/>
        <v>1.1000000000000001</v>
      </c>
      <c r="BT322" s="60">
        <f t="shared" si="140"/>
        <v>52813.492063491867</v>
      </c>
      <c r="BU322" s="33"/>
    </row>
    <row r="323" spans="2:73" s="22" customFormat="1" ht="13.5" x14ac:dyDescent="0.15">
      <c r="B323" s="563"/>
      <c r="C323" s="535">
        <v>303</v>
      </c>
      <c r="D323" s="536"/>
      <c r="E323" s="537">
        <f t="shared" si="148"/>
        <v>52769.841269841076</v>
      </c>
      <c r="F323" s="486"/>
      <c r="G323" s="486"/>
      <c r="H323" s="538"/>
      <c r="I323" s="485">
        <f t="shared" si="141"/>
        <v>47619.047619047618</v>
      </c>
      <c r="J323" s="486"/>
      <c r="K323" s="486"/>
      <c r="L323" s="538"/>
      <c r="M323" s="485">
        <f t="shared" si="149"/>
        <v>5150.7936507934555</v>
      </c>
      <c r="N323" s="486"/>
      <c r="O323" s="486"/>
      <c r="P323" s="538"/>
      <c r="Q323" s="136">
        <f t="shared" si="142"/>
        <v>5571428.5714283586</v>
      </c>
      <c r="R323" s="485"/>
      <c r="S323" s="486"/>
      <c r="T323" s="486"/>
      <c r="U323" s="538"/>
      <c r="V323" s="485"/>
      <c r="W323" s="530"/>
      <c r="X323" s="530"/>
      <c r="Y323" s="531"/>
      <c r="Z323" s="485"/>
      <c r="AA323" s="530"/>
      <c r="AB323" s="530"/>
      <c r="AC323" s="531"/>
      <c r="AD323" s="135">
        <f t="shared" si="152"/>
        <v>0</v>
      </c>
      <c r="AE323" s="532">
        <f t="shared" si="151"/>
        <v>3557845.2380952029</v>
      </c>
      <c r="AF323" s="533"/>
      <c r="AG323" s="533"/>
      <c r="AH323" s="534"/>
      <c r="AI323" s="485">
        <f t="shared" si="143"/>
        <v>5571428.5714283586</v>
      </c>
      <c r="AJ323" s="486"/>
      <c r="AK323" s="486"/>
      <c r="AL323" s="486"/>
      <c r="AM323" s="487"/>
      <c r="AN323" s="527">
        <f t="shared" si="130"/>
        <v>1.1000000000000001</v>
      </c>
      <c r="AO323" s="528"/>
      <c r="AP323" s="529"/>
      <c r="AQ323" s="26"/>
      <c r="AR323" s="26"/>
      <c r="AS323" s="26"/>
      <c r="AT323" s="469"/>
      <c r="AU323" s="469"/>
      <c r="AV323" s="469"/>
      <c r="AW323" s="469"/>
      <c r="AX323" s="27"/>
      <c r="AY323" s="27">
        <f t="shared" si="131"/>
        <v>0</v>
      </c>
      <c r="AZ323" s="27">
        <f t="shared" si="144"/>
        <v>0</v>
      </c>
      <c r="BA323" s="27">
        <f t="shared" si="145"/>
        <v>0</v>
      </c>
      <c r="BB323" s="27">
        <f t="shared" si="132"/>
        <v>0</v>
      </c>
      <c r="BC323" s="27">
        <f t="shared" si="133"/>
        <v>0</v>
      </c>
      <c r="BD323" s="27">
        <f t="shared" si="134"/>
        <v>47619.047619047618</v>
      </c>
      <c r="BE323" s="27">
        <f t="shared" si="135"/>
        <v>5150.7936507934555</v>
      </c>
      <c r="BF323" s="27">
        <f t="shared" si="136"/>
        <v>0</v>
      </c>
      <c r="BG323" s="27"/>
      <c r="BH323" s="27"/>
      <c r="BI323" s="65">
        <f>BI321</f>
        <v>1.1000000000000001</v>
      </c>
      <c r="BJ323" s="66">
        <f>BJ321</f>
        <v>0.75</v>
      </c>
      <c r="BK323" s="59">
        <f>BK321</f>
        <v>1.1000000000000001</v>
      </c>
      <c r="BL323" s="66">
        <f>BL321</f>
        <v>1.27</v>
      </c>
      <c r="BM323" s="67">
        <f>BM321</f>
        <v>1.27</v>
      </c>
      <c r="BN323" s="61"/>
      <c r="BO323" s="61" t="str">
        <f t="shared" si="146"/>
        <v xml:space="preserve"> </v>
      </c>
      <c r="BP323" s="62" t="str">
        <f t="shared" si="137"/>
        <v xml:space="preserve"> </v>
      </c>
      <c r="BQ323" s="62" t="e">
        <f t="shared" si="138"/>
        <v>#VALUE!</v>
      </c>
      <c r="BR323" s="63">
        <f t="shared" si="139"/>
        <v>1.1000000000000001</v>
      </c>
      <c r="BS323" s="64">
        <f t="shared" si="147"/>
        <v>1.1000000000000001</v>
      </c>
      <c r="BT323" s="60">
        <f t="shared" si="140"/>
        <v>52769.841269841076</v>
      </c>
      <c r="BU323" s="33"/>
    </row>
    <row r="324" spans="2:73" s="22" customFormat="1" ht="13.5" x14ac:dyDescent="0.15">
      <c r="B324" s="563"/>
      <c r="C324" s="535">
        <v>304</v>
      </c>
      <c r="D324" s="536"/>
      <c r="E324" s="537">
        <f t="shared" si="148"/>
        <v>52726.190476190284</v>
      </c>
      <c r="F324" s="486"/>
      <c r="G324" s="486"/>
      <c r="H324" s="538"/>
      <c r="I324" s="485">
        <f t="shared" si="141"/>
        <v>47619.047619047618</v>
      </c>
      <c r="J324" s="486"/>
      <c r="K324" s="486"/>
      <c r="L324" s="538"/>
      <c r="M324" s="485">
        <f t="shared" si="149"/>
        <v>5107.1428571426632</v>
      </c>
      <c r="N324" s="486"/>
      <c r="O324" s="486"/>
      <c r="P324" s="538"/>
      <c r="Q324" s="136">
        <f t="shared" si="142"/>
        <v>5523809.523809311</v>
      </c>
      <c r="R324" s="485"/>
      <c r="S324" s="486"/>
      <c r="T324" s="486"/>
      <c r="U324" s="538"/>
      <c r="V324" s="485"/>
      <c r="W324" s="530"/>
      <c r="X324" s="530"/>
      <c r="Y324" s="531"/>
      <c r="Z324" s="485"/>
      <c r="AA324" s="530"/>
      <c r="AB324" s="530"/>
      <c r="AC324" s="531"/>
      <c r="AD324" s="135">
        <f t="shared" si="152"/>
        <v>0</v>
      </c>
      <c r="AE324" s="532">
        <f t="shared" si="151"/>
        <v>3562952.3809523457</v>
      </c>
      <c r="AF324" s="533"/>
      <c r="AG324" s="533"/>
      <c r="AH324" s="534"/>
      <c r="AI324" s="485">
        <f t="shared" si="143"/>
        <v>5523809.523809311</v>
      </c>
      <c r="AJ324" s="486"/>
      <c r="AK324" s="486"/>
      <c r="AL324" s="486"/>
      <c r="AM324" s="487"/>
      <c r="AN324" s="527">
        <f t="shared" si="130"/>
        <v>1.1000000000000001</v>
      </c>
      <c r="AO324" s="528"/>
      <c r="AP324" s="529"/>
      <c r="AQ324" s="26"/>
      <c r="AR324" s="26"/>
      <c r="AS324" s="26"/>
      <c r="AT324" s="469"/>
      <c r="AU324" s="469"/>
      <c r="AV324" s="469"/>
      <c r="AW324" s="469"/>
      <c r="AX324" s="27"/>
      <c r="AY324" s="27">
        <f t="shared" si="131"/>
        <v>0</v>
      </c>
      <c r="AZ324" s="27">
        <f t="shared" si="144"/>
        <v>0</v>
      </c>
      <c r="BA324" s="27">
        <f t="shared" si="145"/>
        <v>0</v>
      </c>
      <c r="BB324" s="27">
        <f t="shared" si="132"/>
        <v>0</v>
      </c>
      <c r="BC324" s="27">
        <f t="shared" si="133"/>
        <v>0</v>
      </c>
      <c r="BD324" s="27">
        <f t="shared" si="134"/>
        <v>47619.047619047618</v>
      </c>
      <c r="BE324" s="27">
        <f t="shared" si="135"/>
        <v>5107.1428571426632</v>
      </c>
      <c r="BF324" s="27">
        <f t="shared" si="136"/>
        <v>0</v>
      </c>
      <c r="BG324" s="27"/>
      <c r="BH324" s="27"/>
      <c r="BI324" s="65">
        <f>BI321</f>
        <v>1.1000000000000001</v>
      </c>
      <c r="BJ324" s="66">
        <f>BJ321</f>
        <v>0.75</v>
      </c>
      <c r="BK324" s="59">
        <f>BK321</f>
        <v>1.1000000000000001</v>
      </c>
      <c r="BL324" s="66">
        <f>BL321</f>
        <v>1.27</v>
      </c>
      <c r="BM324" s="67">
        <f>BM321</f>
        <v>1.27</v>
      </c>
      <c r="BN324" s="61"/>
      <c r="BO324" s="61" t="str">
        <f t="shared" si="146"/>
        <v xml:space="preserve"> </v>
      </c>
      <c r="BP324" s="62" t="str">
        <f t="shared" si="137"/>
        <v xml:space="preserve"> </v>
      </c>
      <c r="BQ324" s="62" t="e">
        <f t="shared" si="138"/>
        <v>#VALUE!</v>
      </c>
      <c r="BR324" s="63">
        <f t="shared" si="139"/>
        <v>1.1000000000000001</v>
      </c>
      <c r="BS324" s="64">
        <f t="shared" si="147"/>
        <v>1.1000000000000001</v>
      </c>
      <c r="BT324" s="60">
        <f t="shared" si="140"/>
        <v>52726.190476190284</v>
      </c>
      <c r="BU324" s="33"/>
    </row>
    <row r="325" spans="2:73" s="22" customFormat="1" ht="13.5" x14ac:dyDescent="0.15">
      <c r="B325" s="563"/>
      <c r="C325" s="535">
        <v>305</v>
      </c>
      <c r="D325" s="536"/>
      <c r="E325" s="537">
        <f t="shared" si="148"/>
        <v>52682.539682539486</v>
      </c>
      <c r="F325" s="486"/>
      <c r="G325" s="486"/>
      <c r="H325" s="538"/>
      <c r="I325" s="485">
        <f t="shared" si="141"/>
        <v>47619.047619047618</v>
      </c>
      <c r="J325" s="486"/>
      <c r="K325" s="486"/>
      <c r="L325" s="538"/>
      <c r="M325" s="485">
        <f t="shared" si="149"/>
        <v>5063.492063491869</v>
      </c>
      <c r="N325" s="486"/>
      <c r="O325" s="486"/>
      <c r="P325" s="538"/>
      <c r="Q325" s="136">
        <f t="shared" si="142"/>
        <v>5476190.4761902634</v>
      </c>
      <c r="R325" s="485"/>
      <c r="S325" s="486"/>
      <c r="T325" s="486"/>
      <c r="U325" s="538"/>
      <c r="V325" s="485"/>
      <c r="W325" s="530"/>
      <c r="X325" s="530"/>
      <c r="Y325" s="531"/>
      <c r="Z325" s="485"/>
      <c r="AA325" s="530"/>
      <c r="AB325" s="530"/>
      <c r="AC325" s="531"/>
      <c r="AD325" s="135">
        <f t="shared" si="152"/>
        <v>0</v>
      </c>
      <c r="AE325" s="532">
        <f t="shared" si="151"/>
        <v>3568015.8730158377</v>
      </c>
      <c r="AF325" s="533"/>
      <c r="AG325" s="533"/>
      <c r="AH325" s="534"/>
      <c r="AI325" s="485">
        <f t="shared" si="143"/>
        <v>5476190.4761902634</v>
      </c>
      <c r="AJ325" s="486"/>
      <c r="AK325" s="486"/>
      <c r="AL325" s="486"/>
      <c r="AM325" s="487"/>
      <c r="AN325" s="527">
        <f t="shared" si="130"/>
        <v>1.1000000000000001</v>
      </c>
      <c r="AO325" s="528"/>
      <c r="AP325" s="529"/>
      <c r="AQ325" s="26"/>
      <c r="AR325" s="26"/>
      <c r="AS325" s="26"/>
      <c r="AT325" s="469"/>
      <c r="AU325" s="469"/>
      <c r="AV325" s="469"/>
      <c r="AW325" s="469"/>
      <c r="AX325" s="27"/>
      <c r="AY325" s="27">
        <f t="shared" si="131"/>
        <v>0</v>
      </c>
      <c r="AZ325" s="27">
        <f t="shared" si="144"/>
        <v>0</v>
      </c>
      <c r="BA325" s="27">
        <f t="shared" si="145"/>
        <v>0</v>
      </c>
      <c r="BB325" s="27">
        <f t="shared" si="132"/>
        <v>0</v>
      </c>
      <c r="BC325" s="27">
        <f t="shared" si="133"/>
        <v>0</v>
      </c>
      <c r="BD325" s="27">
        <f t="shared" si="134"/>
        <v>47619.047619047618</v>
      </c>
      <c r="BE325" s="27">
        <f t="shared" si="135"/>
        <v>5063.492063491869</v>
      </c>
      <c r="BF325" s="27">
        <f t="shared" si="136"/>
        <v>0</v>
      </c>
      <c r="BG325" s="27"/>
      <c r="BH325" s="27"/>
      <c r="BI325" s="65">
        <f>BI321</f>
        <v>1.1000000000000001</v>
      </c>
      <c r="BJ325" s="66">
        <f>BJ321</f>
        <v>0.75</v>
      </c>
      <c r="BK325" s="59">
        <f>BK321</f>
        <v>1.1000000000000001</v>
      </c>
      <c r="BL325" s="66">
        <f>BL321</f>
        <v>1.27</v>
      </c>
      <c r="BM325" s="67">
        <f>BM321</f>
        <v>1.27</v>
      </c>
      <c r="BN325" s="61"/>
      <c r="BO325" s="61" t="str">
        <f t="shared" si="146"/>
        <v xml:space="preserve"> </v>
      </c>
      <c r="BP325" s="62" t="str">
        <f t="shared" si="137"/>
        <v xml:space="preserve"> </v>
      </c>
      <c r="BQ325" s="62" t="e">
        <f t="shared" si="138"/>
        <v>#VALUE!</v>
      </c>
      <c r="BR325" s="63">
        <f t="shared" si="139"/>
        <v>1.1000000000000001</v>
      </c>
      <c r="BS325" s="64">
        <f t="shared" si="147"/>
        <v>1.1000000000000001</v>
      </c>
      <c r="BT325" s="60">
        <f t="shared" si="140"/>
        <v>52682.539682539486</v>
      </c>
      <c r="BU325" s="33"/>
    </row>
    <row r="326" spans="2:73" s="22" customFormat="1" ht="13.5" x14ac:dyDescent="0.15">
      <c r="B326" s="563"/>
      <c r="C326" s="535">
        <v>306</v>
      </c>
      <c r="D326" s="536"/>
      <c r="E326" s="537">
        <f t="shared" si="148"/>
        <v>52638.888888888694</v>
      </c>
      <c r="F326" s="486"/>
      <c r="G326" s="486"/>
      <c r="H326" s="538"/>
      <c r="I326" s="485">
        <f t="shared" si="141"/>
        <v>47619.047619047618</v>
      </c>
      <c r="J326" s="486"/>
      <c r="K326" s="486"/>
      <c r="L326" s="538"/>
      <c r="M326" s="485">
        <f t="shared" si="149"/>
        <v>5019.8412698410757</v>
      </c>
      <c r="N326" s="486"/>
      <c r="O326" s="486"/>
      <c r="P326" s="538"/>
      <c r="Q326" s="136">
        <f t="shared" si="142"/>
        <v>5428571.4285712158</v>
      </c>
      <c r="R326" s="485">
        <f>V326+Z326</f>
        <v>0</v>
      </c>
      <c r="S326" s="486"/>
      <c r="T326" s="486"/>
      <c r="U326" s="538"/>
      <c r="V326" s="485">
        <f>IF(51&gt;$I$5*2,0,$I$6/$I$5/2)</f>
        <v>0</v>
      </c>
      <c r="W326" s="530"/>
      <c r="X326" s="530"/>
      <c r="Y326" s="531"/>
      <c r="Z326" s="485">
        <f>IF(AD320&gt;0,AD320*AN326/100/2,0)</f>
        <v>0</v>
      </c>
      <c r="AA326" s="530"/>
      <c r="AB326" s="530"/>
      <c r="AC326" s="531"/>
      <c r="AD326" s="135">
        <f t="shared" si="152"/>
        <v>0</v>
      </c>
      <c r="AE326" s="532">
        <f t="shared" si="151"/>
        <v>3573035.7142856787</v>
      </c>
      <c r="AF326" s="533"/>
      <c r="AG326" s="533"/>
      <c r="AH326" s="534"/>
      <c r="AI326" s="485">
        <f t="shared" si="143"/>
        <v>5428571.4285712158</v>
      </c>
      <c r="AJ326" s="486"/>
      <c r="AK326" s="486"/>
      <c r="AL326" s="486"/>
      <c r="AM326" s="487"/>
      <c r="AN326" s="527">
        <f t="shared" si="130"/>
        <v>1.1000000000000001</v>
      </c>
      <c r="AO326" s="528"/>
      <c r="AP326" s="529"/>
      <c r="AQ326" s="28">
        <f>PMT(AN326/100/2,($I$5-B309)*2-$AX$19,-AD320)</f>
        <v>0</v>
      </c>
      <c r="AR326" s="27">
        <f>R320*1.25</f>
        <v>0</v>
      </c>
      <c r="AS326" s="27">
        <f>IF(AQ326&gt;AR326,AR326,AQ326)</f>
        <v>0</v>
      </c>
      <c r="AT326" s="469"/>
      <c r="AU326" s="469"/>
      <c r="AV326" s="469"/>
      <c r="AW326" s="469"/>
      <c r="AX326" s="27"/>
      <c r="AY326" s="27">
        <f t="shared" si="131"/>
        <v>0</v>
      </c>
      <c r="AZ326" s="27">
        <f t="shared" si="144"/>
        <v>0</v>
      </c>
      <c r="BA326" s="27">
        <f t="shared" si="145"/>
        <v>0</v>
      </c>
      <c r="BB326" s="27">
        <f t="shared" si="132"/>
        <v>0</v>
      </c>
      <c r="BC326" s="27">
        <f t="shared" si="133"/>
        <v>0</v>
      </c>
      <c r="BD326" s="27">
        <f t="shared" si="134"/>
        <v>47619.047619047618</v>
      </c>
      <c r="BE326" s="27">
        <f t="shared" si="135"/>
        <v>5019.8412698410757</v>
      </c>
      <c r="BF326" s="27">
        <f t="shared" si="136"/>
        <v>0</v>
      </c>
      <c r="BG326" s="27"/>
      <c r="BH326" s="27"/>
      <c r="BI326" s="65">
        <f>BI321</f>
        <v>1.1000000000000001</v>
      </c>
      <c r="BJ326" s="66">
        <f>BJ321</f>
        <v>0.75</v>
      </c>
      <c r="BK326" s="59">
        <f>BK321</f>
        <v>1.1000000000000001</v>
      </c>
      <c r="BL326" s="66">
        <f>BL321</f>
        <v>1.27</v>
      </c>
      <c r="BM326" s="67">
        <f>BM321</f>
        <v>1.27</v>
      </c>
      <c r="BN326" s="61"/>
      <c r="BO326" s="61" t="str">
        <f t="shared" si="146"/>
        <v xml:space="preserve"> </v>
      </c>
      <c r="BP326" s="62" t="str">
        <f t="shared" si="137"/>
        <v xml:space="preserve"> </v>
      </c>
      <c r="BQ326" s="62" t="e">
        <f t="shared" si="138"/>
        <v>#VALUE!</v>
      </c>
      <c r="BR326" s="63">
        <f t="shared" si="139"/>
        <v>1.1000000000000001</v>
      </c>
      <c r="BS326" s="64">
        <f t="shared" si="147"/>
        <v>1.1000000000000001</v>
      </c>
      <c r="BT326" s="60">
        <f t="shared" si="140"/>
        <v>52638.888888888694</v>
      </c>
      <c r="BU326" s="33"/>
    </row>
    <row r="327" spans="2:73" s="22" customFormat="1" ht="13.5" x14ac:dyDescent="0.15">
      <c r="B327" s="563"/>
      <c r="C327" s="535">
        <v>307</v>
      </c>
      <c r="D327" s="536"/>
      <c r="E327" s="537">
        <f t="shared" si="148"/>
        <v>52595.238095237903</v>
      </c>
      <c r="F327" s="486"/>
      <c r="G327" s="486"/>
      <c r="H327" s="538"/>
      <c r="I327" s="485">
        <f t="shared" si="141"/>
        <v>47619.047619047618</v>
      </c>
      <c r="J327" s="486"/>
      <c r="K327" s="486"/>
      <c r="L327" s="538"/>
      <c r="M327" s="485">
        <f t="shared" si="149"/>
        <v>4976.1904761902815</v>
      </c>
      <c r="N327" s="486"/>
      <c r="O327" s="486"/>
      <c r="P327" s="538"/>
      <c r="Q327" s="136">
        <f t="shared" si="142"/>
        <v>5380952.3809521683</v>
      </c>
      <c r="R327" s="485"/>
      <c r="S327" s="486"/>
      <c r="T327" s="486"/>
      <c r="U327" s="538"/>
      <c r="V327" s="532"/>
      <c r="W327" s="607"/>
      <c r="X327" s="607"/>
      <c r="Y327" s="608"/>
      <c r="Z327" s="485"/>
      <c r="AA327" s="530"/>
      <c r="AB327" s="530"/>
      <c r="AC327" s="531"/>
      <c r="AD327" s="135">
        <f t="shared" si="152"/>
        <v>0</v>
      </c>
      <c r="AE327" s="532">
        <f t="shared" si="151"/>
        <v>3578011.904761869</v>
      </c>
      <c r="AF327" s="533"/>
      <c r="AG327" s="533"/>
      <c r="AH327" s="534"/>
      <c r="AI327" s="485">
        <f t="shared" si="143"/>
        <v>5380952.3809521683</v>
      </c>
      <c r="AJ327" s="486"/>
      <c r="AK327" s="486"/>
      <c r="AL327" s="486"/>
      <c r="AM327" s="487"/>
      <c r="AN327" s="527">
        <f t="shared" si="130"/>
        <v>1.1000000000000001</v>
      </c>
      <c r="AO327" s="528"/>
      <c r="AP327" s="529"/>
      <c r="AQ327" s="26"/>
      <c r="AR327" s="26"/>
      <c r="AS327" s="26"/>
      <c r="AT327" s="469"/>
      <c r="AU327" s="469"/>
      <c r="AV327" s="469"/>
      <c r="AW327" s="469"/>
      <c r="AX327" s="27"/>
      <c r="AY327" s="27">
        <f t="shared" si="131"/>
        <v>0</v>
      </c>
      <c r="AZ327" s="27">
        <f t="shared" si="144"/>
        <v>0</v>
      </c>
      <c r="BA327" s="27">
        <f t="shared" si="145"/>
        <v>0</v>
      </c>
      <c r="BB327" s="27">
        <f t="shared" si="132"/>
        <v>0</v>
      </c>
      <c r="BC327" s="27">
        <f t="shared" si="133"/>
        <v>0</v>
      </c>
      <c r="BD327" s="27">
        <f t="shared" si="134"/>
        <v>47619.047619047618</v>
      </c>
      <c r="BE327" s="27">
        <f t="shared" si="135"/>
        <v>4976.1904761902815</v>
      </c>
      <c r="BF327" s="27">
        <f t="shared" si="136"/>
        <v>0</v>
      </c>
      <c r="BG327" s="27"/>
      <c r="BH327" s="27"/>
      <c r="BI327" s="72">
        <f t="shared" ref="BI327:BL327" si="160">BI321</f>
        <v>1.1000000000000001</v>
      </c>
      <c r="BJ327" s="72">
        <f t="shared" si="160"/>
        <v>0.75</v>
      </c>
      <c r="BK327" s="72">
        <f t="shared" si="160"/>
        <v>1.1000000000000001</v>
      </c>
      <c r="BL327" s="72">
        <f t="shared" si="160"/>
        <v>1.27</v>
      </c>
      <c r="BM327" s="73">
        <f>BM321</f>
        <v>1.27</v>
      </c>
      <c r="BN327" s="61"/>
      <c r="BO327" s="61" t="str">
        <f t="shared" si="146"/>
        <v xml:space="preserve"> </v>
      </c>
      <c r="BP327" s="62" t="str">
        <f t="shared" si="137"/>
        <v xml:space="preserve"> </v>
      </c>
      <c r="BQ327" s="62" t="e">
        <f t="shared" si="138"/>
        <v>#VALUE!</v>
      </c>
      <c r="BR327" s="63">
        <f t="shared" si="139"/>
        <v>1.1000000000000001</v>
      </c>
      <c r="BS327" s="64">
        <f t="shared" si="147"/>
        <v>1.1000000000000001</v>
      </c>
      <c r="BT327" s="60">
        <f t="shared" si="140"/>
        <v>52595.238095237903</v>
      </c>
      <c r="BU327" s="33"/>
    </row>
    <row r="328" spans="2:73" s="22" customFormat="1" ht="13.5" x14ac:dyDescent="0.15">
      <c r="B328" s="563"/>
      <c r="C328" s="535">
        <v>308</v>
      </c>
      <c r="D328" s="536"/>
      <c r="E328" s="537">
        <f t="shared" si="148"/>
        <v>52551.587301587104</v>
      </c>
      <c r="F328" s="486"/>
      <c r="G328" s="486"/>
      <c r="H328" s="538"/>
      <c r="I328" s="485">
        <f t="shared" si="141"/>
        <v>47619.047619047618</v>
      </c>
      <c r="J328" s="486"/>
      <c r="K328" s="486"/>
      <c r="L328" s="538"/>
      <c r="M328" s="485">
        <f t="shared" si="149"/>
        <v>4932.5396825394882</v>
      </c>
      <c r="N328" s="486"/>
      <c r="O328" s="486"/>
      <c r="P328" s="538"/>
      <c r="Q328" s="136">
        <f t="shared" si="142"/>
        <v>5333333.3333331207</v>
      </c>
      <c r="R328" s="485"/>
      <c r="S328" s="486"/>
      <c r="T328" s="486"/>
      <c r="U328" s="538"/>
      <c r="V328" s="485"/>
      <c r="W328" s="530"/>
      <c r="X328" s="530"/>
      <c r="Y328" s="531"/>
      <c r="Z328" s="485"/>
      <c r="AA328" s="530"/>
      <c r="AB328" s="530"/>
      <c r="AC328" s="531"/>
      <c r="AD328" s="135">
        <f t="shared" si="152"/>
        <v>0</v>
      </c>
      <c r="AE328" s="532">
        <f t="shared" si="151"/>
        <v>3582944.4444444086</v>
      </c>
      <c r="AF328" s="533"/>
      <c r="AG328" s="533"/>
      <c r="AH328" s="534"/>
      <c r="AI328" s="485">
        <f t="shared" si="143"/>
        <v>5333333.3333331207</v>
      </c>
      <c r="AJ328" s="486"/>
      <c r="AK328" s="486"/>
      <c r="AL328" s="486"/>
      <c r="AM328" s="487"/>
      <c r="AN328" s="527">
        <f t="shared" si="130"/>
        <v>1.1000000000000001</v>
      </c>
      <c r="AO328" s="528"/>
      <c r="AP328" s="529"/>
      <c r="AQ328" s="26"/>
      <c r="AR328" s="26"/>
      <c r="AS328" s="26"/>
      <c r="AT328" s="469"/>
      <c r="AU328" s="469"/>
      <c r="AV328" s="469"/>
      <c r="AW328" s="469"/>
      <c r="AX328" s="27"/>
      <c r="AY328" s="27">
        <f t="shared" si="131"/>
        <v>0</v>
      </c>
      <c r="AZ328" s="27">
        <f t="shared" si="144"/>
        <v>0</v>
      </c>
      <c r="BA328" s="27">
        <f t="shared" si="145"/>
        <v>0</v>
      </c>
      <c r="BB328" s="27">
        <f t="shared" si="132"/>
        <v>0</v>
      </c>
      <c r="BC328" s="27">
        <f t="shared" si="133"/>
        <v>0</v>
      </c>
      <c r="BD328" s="27">
        <f t="shared" si="134"/>
        <v>47619.047619047618</v>
      </c>
      <c r="BE328" s="27">
        <f t="shared" si="135"/>
        <v>4932.5396825394882</v>
      </c>
      <c r="BF328" s="27">
        <f t="shared" si="136"/>
        <v>0</v>
      </c>
      <c r="BG328" s="27"/>
      <c r="BH328" s="27"/>
      <c r="BI328" s="65">
        <f>BI327</f>
        <v>1.1000000000000001</v>
      </c>
      <c r="BJ328" s="66">
        <f>BJ327</f>
        <v>0.75</v>
      </c>
      <c r="BK328" s="59">
        <f>BK327</f>
        <v>1.1000000000000001</v>
      </c>
      <c r="BL328" s="66">
        <f>BL327</f>
        <v>1.27</v>
      </c>
      <c r="BM328" s="67">
        <f>BM327</f>
        <v>1.27</v>
      </c>
      <c r="BN328" s="61"/>
      <c r="BO328" s="61" t="str">
        <f t="shared" si="146"/>
        <v xml:space="preserve"> </v>
      </c>
      <c r="BP328" s="62" t="str">
        <f t="shared" si="137"/>
        <v xml:space="preserve"> </v>
      </c>
      <c r="BQ328" s="62" t="e">
        <f t="shared" si="138"/>
        <v>#VALUE!</v>
      </c>
      <c r="BR328" s="63">
        <f t="shared" si="139"/>
        <v>1.1000000000000001</v>
      </c>
      <c r="BS328" s="64">
        <f t="shared" si="147"/>
        <v>1.1000000000000001</v>
      </c>
      <c r="BT328" s="60">
        <f t="shared" si="140"/>
        <v>52551.587301587104</v>
      </c>
      <c r="BU328" s="33"/>
    </row>
    <row r="329" spans="2:73" s="22" customFormat="1" ht="13.5" x14ac:dyDescent="0.15">
      <c r="B329" s="563"/>
      <c r="C329" s="535">
        <v>309</v>
      </c>
      <c r="D329" s="536"/>
      <c r="E329" s="537">
        <f t="shared" si="148"/>
        <v>52507.936507936312</v>
      </c>
      <c r="F329" s="486"/>
      <c r="G329" s="486"/>
      <c r="H329" s="538"/>
      <c r="I329" s="485">
        <f t="shared" si="141"/>
        <v>47619.047619047618</v>
      </c>
      <c r="J329" s="486"/>
      <c r="K329" s="486"/>
      <c r="L329" s="538"/>
      <c r="M329" s="485">
        <f t="shared" si="149"/>
        <v>4888.8888888886941</v>
      </c>
      <c r="N329" s="486"/>
      <c r="O329" s="486"/>
      <c r="P329" s="538"/>
      <c r="Q329" s="136">
        <f t="shared" si="142"/>
        <v>5285714.2857140731</v>
      </c>
      <c r="R329" s="485"/>
      <c r="S329" s="486"/>
      <c r="T329" s="486"/>
      <c r="U329" s="538"/>
      <c r="V329" s="485"/>
      <c r="W329" s="530"/>
      <c r="X329" s="530"/>
      <c r="Y329" s="531"/>
      <c r="Z329" s="485"/>
      <c r="AA329" s="530"/>
      <c r="AB329" s="530"/>
      <c r="AC329" s="531"/>
      <c r="AD329" s="135">
        <f t="shared" si="152"/>
        <v>0</v>
      </c>
      <c r="AE329" s="532">
        <f t="shared" si="151"/>
        <v>3587833.3333332972</v>
      </c>
      <c r="AF329" s="533"/>
      <c r="AG329" s="533"/>
      <c r="AH329" s="534"/>
      <c r="AI329" s="485">
        <f t="shared" si="143"/>
        <v>5285714.2857140731</v>
      </c>
      <c r="AJ329" s="486"/>
      <c r="AK329" s="486"/>
      <c r="AL329" s="486"/>
      <c r="AM329" s="487"/>
      <c r="AN329" s="527">
        <f t="shared" si="130"/>
        <v>1.1000000000000001</v>
      </c>
      <c r="AO329" s="528"/>
      <c r="AP329" s="529"/>
      <c r="AQ329" s="26"/>
      <c r="AR329" s="26"/>
      <c r="AS329" s="26"/>
      <c r="AT329" s="469"/>
      <c r="AU329" s="469"/>
      <c r="AV329" s="469"/>
      <c r="AW329" s="469"/>
      <c r="AX329" s="27"/>
      <c r="AY329" s="27">
        <f t="shared" si="131"/>
        <v>0</v>
      </c>
      <c r="AZ329" s="27">
        <f t="shared" si="144"/>
        <v>0</v>
      </c>
      <c r="BA329" s="27">
        <f t="shared" si="145"/>
        <v>0</v>
      </c>
      <c r="BB329" s="27">
        <f t="shared" si="132"/>
        <v>0</v>
      </c>
      <c r="BC329" s="27">
        <f t="shared" si="133"/>
        <v>0</v>
      </c>
      <c r="BD329" s="27">
        <f t="shared" si="134"/>
        <v>47619.047619047618</v>
      </c>
      <c r="BE329" s="27">
        <f t="shared" si="135"/>
        <v>4888.8888888886941</v>
      </c>
      <c r="BF329" s="27">
        <f t="shared" si="136"/>
        <v>0</v>
      </c>
      <c r="BG329" s="27"/>
      <c r="BH329" s="27"/>
      <c r="BI329" s="65">
        <f>BI327</f>
        <v>1.1000000000000001</v>
      </c>
      <c r="BJ329" s="66">
        <f>BJ327</f>
        <v>0.75</v>
      </c>
      <c r="BK329" s="59">
        <f>BK327</f>
        <v>1.1000000000000001</v>
      </c>
      <c r="BL329" s="66">
        <f>BL327</f>
        <v>1.27</v>
      </c>
      <c r="BM329" s="67">
        <f>BM327</f>
        <v>1.27</v>
      </c>
      <c r="BN329" s="61"/>
      <c r="BO329" s="61" t="str">
        <f t="shared" si="146"/>
        <v xml:space="preserve"> </v>
      </c>
      <c r="BP329" s="62" t="str">
        <f t="shared" si="137"/>
        <v xml:space="preserve"> </v>
      </c>
      <c r="BQ329" s="62" t="e">
        <f t="shared" si="138"/>
        <v>#VALUE!</v>
      </c>
      <c r="BR329" s="63">
        <f t="shared" si="139"/>
        <v>1.1000000000000001</v>
      </c>
      <c r="BS329" s="64">
        <f t="shared" si="147"/>
        <v>1.1000000000000001</v>
      </c>
      <c r="BT329" s="60">
        <f t="shared" si="140"/>
        <v>52507.936507936312</v>
      </c>
      <c r="BU329" s="33"/>
    </row>
    <row r="330" spans="2:73" s="22" customFormat="1" ht="13.5" x14ac:dyDescent="0.15">
      <c r="B330" s="563"/>
      <c r="C330" s="535">
        <v>310</v>
      </c>
      <c r="D330" s="536"/>
      <c r="E330" s="537">
        <f t="shared" si="148"/>
        <v>52464.285714285521</v>
      </c>
      <c r="F330" s="486"/>
      <c r="G330" s="486"/>
      <c r="H330" s="538"/>
      <c r="I330" s="485">
        <f t="shared" si="141"/>
        <v>47619.047619047618</v>
      </c>
      <c r="J330" s="486"/>
      <c r="K330" s="486"/>
      <c r="L330" s="538"/>
      <c r="M330" s="485">
        <f t="shared" si="149"/>
        <v>4845.2380952379008</v>
      </c>
      <c r="N330" s="486"/>
      <c r="O330" s="486"/>
      <c r="P330" s="538"/>
      <c r="Q330" s="136">
        <f t="shared" si="142"/>
        <v>5238095.2380950255</v>
      </c>
      <c r="R330" s="485"/>
      <c r="S330" s="486"/>
      <c r="T330" s="486"/>
      <c r="U330" s="538"/>
      <c r="V330" s="485"/>
      <c r="W330" s="530"/>
      <c r="X330" s="530"/>
      <c r="Y330" s="531"/>
      <c r="Z330" s="485"/>
      <c r="AA330" s="530"/>
      <c r="AB330" s="530"/>
      <c r="AC330" s="531"/>
      <c r="AD330" s="135">
        <f t="shared" si="152"/>
        <v>0</v>
      </c>
      <c r="AE330" s="532">
        <f t="shared" si="151"/>
        <v>3592678.571428535</v>
      </c>
      <c r="AF330" s="533"/>
      <c r="AG330" s="533"/>
      <c r="AH330" s="534"/>
      <c r="AI330" s="485">
        <f t="shared" si="143"/>
        <v>5238095.2380950255</v>
      </c>
      <c r="AJ330" s="486"/>
      <c r="AK330" s="486"/>
      <c r="AL330" s="486"/>
      <c r="AM330" s="487"/>
      <c r="AN330" s="527">
        <f t="shared" si="130"/>
        <v>1.1000000000000001</v>
      </c>
      <c r="AO330" s="528"/>
      <c r="AP330" s="529"/>
      <c r="AQ330" s="26"/>
      <c r="AR330" s="26"/>
      <c r="AS330" s="26"/>
      <c r="AT330" s="469"/>
      <c r="AU330" s="469"/>
      <c r="AV330" s="469"/>
      <c r="AW330" s="469"/>
      <c r="AX330" s="27"/>
      <c r="AY330" s="27">
        <f t="shared" si="131"/>
        <v>0</v>
      </c>
      <c r="AZ330" s="27">
        <f t="shared" si="144"/>
        <v>0</v>
      </c>
      <c r="BA330" s="27">
        <f t="shared" si="145"/>
        <v>0</v>
      </c>
      <c r="BB330" s="27">
        <f t="shared" si="132"/>
        <v>0</v>
      </c>
      <c r="BC330" s="27">
        <f t="shared" si="133"/>
        <v>0</v>
      </c>
      <c r="BD330" s="27">
        <f t="shared" si="134"/>
        <v>47619.047619047618</v>
      </c>
      <c r="BE330" s="27">
        <f t="shared" si="135"/>
        <v>4845.2380952379008</v>
      </c>
      <c r="BF330" s="27">
        <f t="shared" si="136"/>
        <v>0</v>
      </c>
      <c r="BG330" s="27"/>
      <c r="BH330" s="27"/>
      <c r="BI330" s="65">
        <f>BI327</f>
        <v>1.1000000000000001</v>
      </c>
      <c r="BJ330" s="66">
        <f>BJ327</f>
        <v>0.75</v>
      </c>
      <c r="BK330" s="59">
        <f>BK327</f>
        <v>1.1000000000000001</v>
      </c>
      <c r="BL330" s="66">
        <f>BL327</f>
        <v>1.27</v>
      </c>
      <c r="BM330" s="67">
        <f>BM327</f>
        <v>1.27</v>
      </c>
      <c r="BN330" s="61"/>
      <c r="BO330" s="61" t="str">
        <f t="shared" si="146"/>
        <v xml:space="preserve"> </v>
      </c>
      <c r="BP330" s="62" t="str">
        <f t="shared" si="137"/>
        <v xml:space="preserve"> </v>
      </c>
      <c r="BQ330" s="62" t="e">
        <f t="shared" si="138"/>
        <v>#VALUE!</v>
      </c>
      <c r="BR330" s="63">
        <f t="shared" si="139"/>
        <v>1.1000000000000001</v>
      </c>
      <c r="BS330" s="64">
        <f t="shared" si="147"/>
        <v>1.1000000000000001</v>
      </c>
      <c r="BT330" s="60">
        <f t="shared" si="140"/>
        <v>52464.285714285521</v>
      </c>
      <c r="BU330" s="33"/>
    </row>
    <row r="331" spans="2:73" s="22" customFormat="1" ht="13.5" x14ac:dyDescent="0.15">
      <c r="B331" s="563"/>
      <c r="C331" s="535">
        <v>311</v>
      </c>
      <c r="D331" s="536"/>
      <c r="E331" s="537">
        <f t="shared" si="148"/>
        <v>52420.634920634722</v>
      </c>
      <c r="F331" s="486"/>
      <c r="G331" s="486"/>
      <c r="H331" s="538"/>
      <c r="I331" s="485">
        <f t="shared" si="141"/>
        <v>47619.047619047618</v>
      </c>
      <c r="J331" s="486"/>
      <c r="K331" s="486"/>
      <c r="L331" s="538"/>
      <c r="M331" s="485">
        <f t="shared" si="149"/>
        <v>4801.5873015871066</v>
      </c>
      <c r="N331" s="486"/>
      <c r="O331" s="486"/>
      <c r="P331" s="538"/>
      <c r="Q331" s="136">
        <f t="shared" si="142"/>
        <v>5190476.190475978</v>
      </c>
      <c r="R331" s="485"/>
      <c r="S331" s="486"/>
      <c r="T331" s="486"/>
      <c r="U331" s="538"/>
      <c r="V331" s="485"/>
      <c r="W331" s="530"/>
      <c r="X331" s="530"/>
      <c r="Y331" s="531"/>
      <c r="Z331" s="485"/>
      <c r="AA331" s="530"/>
      <c r="AB331" s="530"/>
      <c r="AC331" s="531"/>
      <c r="AD331" s="135">
        <f t="shared" si="152"/>
        <v>0</v>
      </c>
      <c r="AE331" s="532">
        <f t="shared" si="151"/>
        <v>3597480.1587301223</v>
      </c>
      <c r="AF331" s="533"/>
      <c r="AG331" s="533"/>
      <c r="AH331" s="534"/>
      <c r="AI331" s="485">
        <f t="shared" si="143"/>
        <v>5190476.190475978</v>
      </c>
      <c r="AJ331" s="486"/>
      <c r="AK331" s="486"/>
      <c r="AL331" s="486"/>
      <c r="AM331" s="487"/>
      <c r="AN331" s="527">
        <f t="shared" si="130"/>
        <v>1.1000000000000001</v>
      </c>
      <c r="AO331" s="528"/>
      <c r="AP331" s="529"/>
      <c r="AQ331" s="26"/>
      <c r="AR331" s="26"/>
      <c r="AS331" s="26"/>
      <c r="AT331" s="469"/>
      <c r="AU331" s="469"/>
      <c r="AV331" s="469"/>
      <c r="AW331" s="469"/>
      <c r="AX331" s="27"/>
      <c r="AY331" s="27">
        <f t="shared" si="131"/>
        <v>0</v>
      </c>
      <c r="AZ331" s="27">
        <f t="shared" si="144"/>
        <v>0</v>
      </c>
      <c r="BA331" s="27">
        <f t="shared" si="145"/>
        <v>0</v>
      </c>
      <c r="BB331" s="27">
        <f t="shared" si="132"/>
        <v>0</v>
      </c>
      <c r="BC331" s="27">
        <f t="shared" si="133"/>
        <v>0</v>
      </c>
      <c r="BD331" s="27">
        <f t="shared" si="134"/>
        <v>47619.047619047618</v>
      </c>
      <c r="BE331" s="27">
        <f t="shared" si="135"/>
        <v>4801.5873015871066</v>
      </c>
      <c r="BF331" s="27">
        <f t="shared" si="136"/>
        <v>0</v>
      </c>
      <c r="BG331" s="27"/>
      <c r="BH331" s="27"/>
      <c r="BI331" s="65">
        <f>BI327</f>
        <v>1.1000000000000001</v>
      </c>
      <c r="BJ331" s="66">
        <f>BJ327</f>
        <v>0.75</v>
      </c>
      <c r="BK331" s="59">
        <f>BK327</f>
        <v>1.1000000000000001</v>
      </c>
      <c r="BL331" s="66">
        <f>BL327</f>
        <v>1.27</v>
      </c>
      <c r="BM331" s="67">
        <f>BM327</f>
        <v>1.27</v>
      </c>
      <c r="BN331" s="61"/>
      <c r="BO331" s="61" t="str">
        <f t="shared" si="146"/>
        <v xml:space="preserve"> </v>
      </c>
      <c r="BP331" s="62" t="str">
        <f t="shared" si="137"/>
        <v xml:space="preserve"> </v>
      </c>
      <c r="BQ331" s="62" t="e">
        <f t="shared" si="138"/>
        <v>#VALUE!</v>
      </c>
      <c r="BR331" s="63">
        <f t="shared" si="139"/>
        <v>1.1000000000000001</v>
      </c>
      <c r="BS331" s="64">
        <f t="shared" si="147"/>
        <v>1.1000000000000001</v>
      </c>
      <c r="BT331" s="60">
        <f t="shared" si="140"/>
        <v>52420.634920634722</v>
      </c>
      <c r="BU331" s="33"/>
    </row>
    <row r="332" spans="2:73" s="22" customFormat="1" ht="13.5" x14ac:dyDescent="0.15">
      <c r="B332" s="564"/>
      <c r="C332" s="518">
        <v>312</v>
      </c>
      <c r="D332" s="519"/>
      <c r="E332" s="520">
        <f t="shared" si="148"/>
        <v>52376.984126983931</v>
      </c>
      <c r="F332" s="521"/>
      <c r="G332" s="521"/>
      <c r="H332" s="522"/>
      <c r="I332" s="509">
        <f t="shared" si="141"/>
        <v>47619.047619047618</v>
      </c>
      <c r="J332" s="521"/>
      <c r="K332" s="521"/>
      <c r="L332" s="522"/>
      <c r="M332" s="509">
        <f t="shared" si="149"/>
        <v>4757.9365079363133</v>
      </c>
      <c r="N332" s="521"/>
      <c r="O332" s="521"/>
      <c r="P332" s="522"/>
      <c r="Q332" s="134">
        <f t="shared" si="142"/>
        <v>5142857.1428569304</v>
      </c>
      <c r="R332" s="509">
        <f>V332+Z332</f>
        <v>0</v>
      </c>
      <c r="S332" s="521"/>
      <c r="T332" s="521"/>
      <c r="U332" s="522"/>
      <c r="V332" s="509">
        <f>IF(52&gt;$I$5*2,0,$I$6/$I$5/2)</f>
        <v>0</v>
      </c>
      <c r="W332" s="510"/>
      <c r="X332" s="510"/>
      <c r="Y332" s="511"/>
      <c r="Z332" s="509">
        <f>IF(AD326&gt;0,AD326*AN332/100/2,0)</f>
        <v>0</v>
      </c>
      <c r="AA332" s="510"/>
      <c r="AB332" s="510"/>
      <c r="AC332" s="511"/>
      <c r="AD332" s="133">
        <f t="shared" si="152"/>
        <v>0</v>
      </c>
      <c r="AE332" s="512">
        <f t="shared" si="151"/>
        <v>3602238.0952380584</v>
      </c>
      <c r="AF332" s="513"/>
      <c r="AG332" s="513"/>
      <c r="AH332" s="514"/>
      <c r="AI332" s="485">
        <f t="shared" si="143"/>
        <v>5142857.1428569304</v>
      </c>
      <c r="AJ332" s="486"/>
      <c r="AK332" s="486"/>
      <c r="AL332" s="486"/>
      <c r="AM332" s="487"/>
      <c r="AN332" s="515">
        <f t="shared" si="130"/>
        <v>1.1000000000000001</v>
      </c>
      <c r="AO332" s="516"/>
      <c r="AP332" s="517"/>
      <c r="AQ332" s="25"/>
      <c r="AR332" s="25"/>
      <c r="AS332" s="25"/>
      <c r="AT332" s="469"/>
      <c r="AU332" s="469"/>
      <c r="AV332" s="469"/>
      <c r="AW332" s="469"/>
      <c r="AX332" s="27"/>
      <c r="AY332" s="27">
        <f t="shared" si="131"/>
        <v>0</v>
      </c>
      <c r="AZ332" s="27">
        <f t="shared" si="144"/>
        <v>0</v>
      </c>
      <c r="BA332" s="27">
        <f t="shared" si="145"/>
        <v>0</v>
      </c>
      <c r="BB332" s="27">
        <f t="shared" si="132"/>
        <v>0</v>
      </c>
      <c r="BC332" s="27">
        <f t="shared" si="133"/>
        <v>0</v>
      </c>
      <c r="BD332" s="27">
        <f t="shared" si="134"/>
        <v>47619.047619047618</v>
      </c>
      <c r="BE332" s="27">
        <f t="shared" si="135"/>
        <v>4757.9365079363133</v>
      </c>
      <c r="BF332" s="27">
        <f t="shared" si="136"/>
        <v>0</v>
      </c>
      <c r="BG332" s="27"/>
      <c r="BH332" s="27"/>
      <c r="BI332" s="65">
        <f>BI327</f>
        <v>1.1000000000000001</v>
      </c>
      <c r="BJ332" s="66">
        <f>BJ327</f>
        <v>0.75</v>
      </c>
      <c r="BK332" s="59">
        <f>BK327</f>
        <v>1.1000000000000001</v>
      </c>
      <c r="BL332" s="66">
        <f>BL327</f>
        <v>1.27</v>
      </c>
      <c r="BM332" s="67">
        <f>BM327</f>
        <v>1.27</v>
      </c>
      <c r="BN332" s="61"/>
      <c r="BO332" s="61" t="str">
        <f t="shared" si="146"/>
        <v xml:space="preserve"> </v>
      </c>
      <c r="BP332" s="62" t="str">
        <f t="shared" si="137"/>
        <v xml:space="preserve"> </v>
      </c>
      <c r="BQ332" s="62" t="e">
        <f t="shared" si="138"/>
        <v>#VALUE!</v>
      </c>
      <c r="BR332" s="63">
        <f t="shared" si="139"/>
        <v>1.1000000000000001</v>
      </c>
      <c r="BS332" s="64">
        <f t="shared" si="147"/>
        <v>1.1000000000000001</v>
      </c>
      <c r="BT332" s="60">
        <f t="shared" si="140"/>
        <v>52376.984126983931</v>
      </c>
      <c r="BU332" s="33"/>
    </row>
    <row r="333" spans="2:73" s="22" customFormat="1" ht="13.5" x14ac:dyDescent="0.15">
      <c r="B333" s="540">
        <v>27</v>
      </c>
      <c r="C333" s="543">
        <v>313</v>
      </c>
      <c r="D333" s="544"/>
      <c r="E333" s="598">
        <f t="shared" si="148"/>
        <v>52333.333333333139</v>
      </c>
      <c r="F333" s="599"/>
      <c r="G333" s="599"/>
      <c r="H333" s="600"/>
      <c r="I333" s="549">
        <f t="shared" si="141"/>
        <v>47619.047619047618</v>
      </c>
      <c r="J333" s="599"/>
      <c r="K333" s="599"/>
      <c r="L333" s="600"/>
      <c r="M333" s="552">
        <f t="shared" si="149"/>
        <v>4714.28571428552</v>
      </c>
      <c r="N333" s="553"/>
      <c r="O333" s="553"/>
      <c r="P333" s="554"/>
      <c r="Q333" s="48">
        <f t="shared" si="142"/>
        <v>5095238.0952378828</v>
      </c>
      <c r="R333" s="549"/>
      <c r="S333" s="599"/>
      <c r="T333" s="599"/>
      <c r="U333" s="600"/>
      <c r="V333" s="549"/>
      <c r="W333" s="550"/>
      <c r="X333" s="550"/>
      <c r="Y333" s="551"/>
      <c r="Z333" s="552"/>
      <c r="AA333" s="601"/>
      <c r="AB333" s="601"/>
      <c r="AC333" s="602"/>
      <c r="AD333" s="137">
        <f t="shared" si="152"/>
        <v>0</v>
      </c>
      <c r="AE333" s="552">
        <f t="shared" si="151"/>
        <v>3606952.3809523438</v>
      </c>
      <c r="AF333" s="553"/>
      <c r="AG333" s="553"/>
      <c r="AH333" s="554"/>
      <c r="AI333" s="552">
        <f t="shared" si="143"/>
        <v>5095238.0952378828</v>
      </c>
      <c r="AJ333" s="553"/>
      <c r="AK333" s="553"/>
      <c r="AL333" s="553"/>
      <c r="AM333" s="555"/>
      <c r="AN333" s="556">
        <f t="shared" si="130"/>
        <v>1.1000000000000001</v>
      </c>
      <c r="AO333" s="557"/>
      <c r="AP333" s="558"/>
      <c r="AQ333" s="51"/>
      <c r="AR333" s="51"/>
      <c r="AS333" s="51"/>
      <c r="AT333" s="469"/>
      <c r="AU333" s="469"/>
      <c r="AV333" s="469"/>
      <c r="AW333" s="469"/>
      <c r="AX333" s="27"/>
      <c r="AY333" s="27">
        <f t="shared" si="131"/>
        <v>0</v>
      </c>
      <c r="AZ333" s="27">
        <f t="shared" si="144"/>
        <v>0</v>
      </c>
      <c r="BA333" s="27">
        <f t="shared" si="145"/>
        <v>0</v>
      </c>
      <c r="BB333" s="27">
        <f t="shared" si="132"/>
        <v>0</v>
      </c>
      <c r="BC333" s="27">
        <f t="shared" si="133"/>
        <v>0</v>
      </c>
      <c r="BD333" s="27">
        <f t="shared" si="134"/>
        <v>47619.047619047618</v>
      </c>
      <c r="BE333" s="27">
        <f t="shared" si="135"/>
        <v>4714.28571428552</v>
      </c>
      <c r="BF333" s="27">
        <f t="shared" si="136"/>
        <v>0</v>
      </c>
      <c r="BG333" s="27"/>
      <c r="BH333" s="27"/>
      <c r="BI333" s="72">
        <f t="shared" ref="BI333:BL333" si="161">BI327</f>
        <v>1.1000000000000001</v>
      </c>
      <c r="BJ333" s="72">
        <f t="shared" si="161"/>
        <v>0.75</v>
      </c>
      <c r="BK333" s="72">
        <f t="shared" si="161"/>
        <v>1.1000000000000001</v>
      </c>
      <c r="BL333" s="72">
        <f t="shared" si="161"/>
        <v>1.27</v>
      </c>
      <c r="BM333" s="73">
        <f>BM327</f>
        <v>1.27</v>
      </c>
      <c r="BN333" s="61"/>
      <c r="BO333" s="61" t="str">
        <f t="shared" si="146"/>
        <v xml:space="preserve"> </v>
      </c>
      <c r="BP333" s="62" t="str">
        <f t="shared" si="137"/>
        <v xml:space="preserve"> </v>
      </c>
      <c r="BQ333" s="62" t="e">
        <f t="shared" si="138"/>
        <v>#VALUE!</v>
      </c>
      <c r="BR333" s="63">
        <f t="shared" si="139"/>
        <v>1.1000000000000001</v>
      </c>
      <c r="BS333" s="64">
        <f t="shared" si="147"/>
        <v>1.1000000000000001</v>
      </c>
      <c r="BT333" s="60">
        <f t="shared" si="140"/>
        <v>52333.333333333139</v>
      </c>
      <c r="BU333" s="33"/>
    </row>
    <row r="334" spans="2:73" s="22" customFormat="1" ht="13.5" x14ac:dyDescent="0.15">
      <c r="B334" s="541"/>
      <c r="C334" s="497">
        <v>314</v>
      </c>
      <c r="D334" s="498"/>
      <c r="E334" s="499">
        <f t="shared" si="148"/>
        <v>52289.682539682341</v>
      </c>
      <c r="F334" s="471"/>
      <c r="G334" s="471"/>
      <c r="H334" s="472"/>
      <c r="I334" s="470">
        <f t="shared" si="141"/>
        <v>47619.047619047618</v>
      </c>
      <c r="J334" s="471"/>
      <c r="K334" s="471"/>
      <c r="L334" s="472"/>
      <c r="M334" s="474">
        <f t="shared" si="149"/>
        <v>4670.6349206347259</v>
      </c>
      <c r="N334" s="480"/>
      <c r="O334" s="480"/>
      <c r="P334" s="696"/>
      <c r="Q334" s="47">
        <f t="shared" si="142"/>
        <v>5047619.0476188352</v>
      </c>
      <c r="R334" s="470"/>
      <c r="S334" s="471"/>
      <c r="T334" s="471"/>
      <c r="U334" s="472"/>
      <c r="V334" s="470"/>
      <c r="W334" s="475"/>
      <c r="X334" s="475"/>
      <c r="Y334" s="476"/>
      <c r="Z334" s="474"/>
      <c r="AA334" s="594"/>
      <c r="AB334" s="594"/>
      <c r="AC334" s="595"/>
      <c r="AD334" s="131">
        <f t="shared" si="152"/>
        <v>0</v>
      </c>
      <c r="AE334" s="477">
        <f t="shared" si="151"/>
        <v>3611623.0158729786</v>
      </c>
      <c r="AF334" s="478"/>
      <c r="AG334" s="478"/>
      <c r="AH334" s="479"/>
      <c r="AI334" s="474">
        <f t="shared" si="143"/>
        <v>5047619.0476188352</v>
      </c>
      <c r="AJ334" s="480"/>
      <c r="AK334" s="480"/>
      <c r="AL334" s="480"/>
      <c r="AM334" s="481"/>
      <c r="AN334" s="482">
        <f t="shared" si="130"/>
        <v>1.1000000000000001</v>
      </c>
      <c r="AO334" s="483"/>
      <c r="AP334" s="484"/>
      <c r="AQ334" s="26"/>
      <c r="AR334" s="26"/>
      <c r="AS334" s="26"/>
      <c r="AT334" s="469"/>
      <c r="AU334" s="469"/>
      <c r="AV334" s="469"/>
      <c r="AW334" s="469"/>
      <c r="AX334" s="27"/>
      <c r="AY334" s="27">
        <f t="shared" si="131"/>
        <v>0</v>
      </c>
      <c r="AZ334" s="27">
        <f t="shared" si="144"/>
        <v>0</v>
      </c>
      <c r="BA334" s="27">
        <f t="shared" si="145"/>
        <v>0</v>
      </c>
      <c r="BB334" s="27">
        <f t="shared" si="132"/>
        <v>0</v>
      </c>
      <c r="BC334" s="27">
        <f t="shared" si="133"/>
        <v>0</v>
      </c>
      <c r="BD334" s="27">
        <f t="shared" si="134"/>
        <v>47619.047619047618</v>
      </c>
      <c r="BE334" s="27">
        <f t="shared" si="135"/>
        <v>4670.6349206347259</v>
      </c>
      <c r="BF334" s="27">
        <f t="shared" si="136"/>
        <v>0</v>
      </c>
      <c r="BG334" s="27"/>
      <c r="BH334" s="27"/>
      <c r="BI334" s="65">
        <f>BI333</f>
        <v>1.1000000000000001</v>
      </c>
      <c r="BJ334" s="66">
        <f>BJ333</f>
        <v>0.75</v>
      </c>
      <c r="BK334" s="59">
        <f>BK333</f>
        <v>1.1000000000000001</v>
      </c>
      <c r="BL334" s="66">
        <f>BL333</f>
        <v>1.27</v>
      </c>
      <c r="BM334" s="67">
        <f>BM333</f>
        <v>1.27</v>
      </c>
      <c r="BN334" s="61"/>
      <c r="BO334" s="61" t="str">
        <f t="shared" si="146"/>
        <v xml:space="preserve"> </v>
      </c>
      <c r="BP334" s="62" t="str">
        <f t="shared" si="137"/>
        <v xml:space="preserve"> </v>
      </c>
      <c r="BQ334" s="62" t="e">
        <f t="shared" si="138"/>
        <v>#VALUE!</v>
      </c>
      <c r="BR334" s="63">
        <f t="shared" si="139"/>
        <v>1.1000000000000001</v>
      </c>
      <c r="BS334" s="64">
        <f t="shared" si="147"/>
        <v>1.1000000000000001</v>
      </c>
      <c r="BT334" s="60">
        <f t="shared" si="140"/>
        <v>52289.682539682341</v>
      </c>
      <c r="BU334" s="33"/>
    </row>
    <row r="335" spans="2:73" s="22" customFormat="1" ht="13.5" x14ac:dyDescent="0.15">
      <c r="B335" s="541"/>
      <c r="C335" s="497">
        <v>315</v>
      </c>
      <c r="D335" s="498"/>
      <c r="E335" s="499">
        <f t="shared" si="148"/>
        <v>52246.031746031549</v>
      </c>
      <c r="F335" s="471"/>
      <c r="G335" s="471"/>
      <c r="H335" s="472"/>
      <c r="I335" s="470">
        <f t="shared" si="141"/>
        <v>47619.047619047618</v>
      </c>
      <c r="J335" s="471"/>
      <c r="K335" s="471"/>
      <c r="L335" s="472"/>
      <c r="M335" s="474">
        <f t="shared" si="149"/>
        <v>4626.9841269839335</v>
      </c>
      <c r="N335" s="480"/>
      <c r="O335" s="480"/>
      <c r="P335" s="696"/>
      <c r="Q335" s="47">
        <f t="shared" si="142"/>
        <v>4999999.9999997877</v>
      </c>
      <c r="R335" s="470"/>
      <c r="S335" s="471"/>
      <c r="T335" s="471"/>
      <c r="U335" s="472"/>
      <c r="V335" s="470"/>
      <c r="W335" s="475"/>
      <c r="X335" s="475"/>
      <c r="Y335" s="476"/>
      <c r="Z335" s="474"/>
      <c r="AA335" s="594"/>
      <c r="AB335" s="594"/>
      <c r="AC335" s="595"/>
      <c r="AD335" s="131">
        <f t="shared" si="152"/>
        <v>0</v>
      </c>
      <c r="AE335" s="477">
        <f t="shared" si="151"/>
        <v>3616249.9999999627</v>
      </c>
      <c r="AF335" s="478"/>
      <c r="AG335" s="478"/>
      <c r="AH335" s="479"/>
      <c r="AI335" s="474">
        <f t="shared" si="143"/>
        <v>4999999.9999997877</v>
      </c>
      <c r="AJ335" s="480"/>
      <c r="AK335" s="480"/>
      <c r="AL335" s="480"/>
      <c r="AM335" s="481"/>
      <c r="AN335" s="482">
        <f t="shared" si="130"/>
        <v>1.1000000000000001</v>
      </c>
      <c r="AO335" s="483"/>
      <c r="AP335" s="484"/>
      <c r="AQ335" s="26"/>
      <c r="AR335" s="26"/>
      <c r="AS335" s="26"/>
      <c r="AT335" s="469"/>
      <c r="AU335" s="469"/>
      <c r="AV335" s="469"/>
      <c r="AW335" s="469"/>
      <c r="AX335" s="27"/>
      <c r="AY335" s="27">
        <f t="shared" si="131"/>
        <v>0</v>
      </c>
      <c r="AZ335" s="27">
        <f t="shared" si="144"/>
        <v>0</v>
      </c>
      <c r="BA335" s="27">
        <f t="shared" si="145"/>
        <v>0</v>
      </c>
      <c r="BB335" s="27">
        <f t="shared" si="132"/>
        <v>0</v>
      </c>
      <c r="BC335" s="27">
        <f t="shared" si="133"/>
        <v>0</v>
      </c>
      <c r="BD335" s="27">
        <f t="shared" si="134"/>
        <v>47619.047619047618</v>
      </c>
      <c r="BE335" s="27">
        <f t="shared" si="135"/>
        <v>4626.9841269839335</v>
      </c>
      <c r="BF335" s="27">
        <f t="shared" si="136"/>
        <v>0</v>
      </c>
      <c r="BG335" s="27"/>
      <c r="BH335" s="27"/>
      <c r="BI335" s="65">
        <f>BI333</f>
        <v>1.1000000000000001</v>
      </c>
      <c r="BJ335" s="66">
        <f>BJ333</f>
        <v>0.75</v>
      </c>
      <c r="BK335" s="59">
        <f>BK333</f>
        <v>1.1000000000000001</v>
      </c>
      <c r="BL335" s="66">
        <f>BL333</f>
        <v>1.27</v>
      </c>
      <c r="BM335" s="67">
        <f>BM333</f>
        <v>1.27</v>
      </c>
      <c r="BN335" s="61"/>
      <c r="BO335" s="61" t="str">
        <f t="shared" si="146"/>
        <v xml:space="preserve"> </v>
      </c>
      <c r="BP335" s="62" t="str">
        <f t="shared" si="137"/>
        <v xml:space="preserve"> </v>
      </c>
      <c r="BQ335" s="62" t="e">
        <f t="shared" si="138"/>
        <v>#VALUE!</v>
      </c>
      <c r="BR335" s="63">
        <f t="shared" si="139"/>
        <v>1.1000000000000001</v>
      </c>
      <c r="BS335" s="64">
        <f t="shared" si="147"/>
        <v>1.1000000000000001</v>
      </c>
      <c r="BT335" s="60">
        <f t="shared" si="140"/>
        <v>52246.031746031549</v>
      </c>
      <c r="BU335" s="33"/>
    </row>
    <row r="336" spans="2:73" s="22" customFormat="1" ht="13.5" x14ac:dyDescent="0.15">
      <c r="B336" s="541"/>
      <c r="C336" s="497">
        <v>316</v>
      </c>
      <c r="D336" s="498"/>
      <c r="E336" s="499">
        <f t="shared" si="148"/>
        <v>52202.380952380758</v>
      </c>
      <c r="F336" s="471"/>
      <c r="G336" s="471"/>
      <c r="H336" s="472"/>
      <c r="I336" s="470">
        <f t="shared" si="141"/>
        <v>47619.047619047618</v>
      </c>
      <c r="J336" s="471"/>
      <c r="K336" s="471"/>
      <c r="L336" s="472"/>
      <c r="M336" s="474">
        <f t="shared" si="149"/>
        <v>4583.3333333331393</v>
      </c>
      <c r="N336" s="480"/>
      <c r="O336" s="480"/>
      <c r="P336" s="696"/>
      <c r="Q336" s="47">
        <f t="shared" si="142"/>
        <v>4952380.9523807401</v>
      </c>
      <c r="R336" s="470"/>
      <c r="S336" s="471"/>
      <c r="T336" s="471"/>
      <c r="U336" s="472"/>
      <c r="V336" s="470"/>
      <c r="W336" s="475"/>
      <c r="X336" s="475"/>
      <c r="Y336" s="476"/>
      <c r="Z336" s="474"/>
      <c r="AA336" s="594"/>
      <c r="AB336" s="594"/>
      <c r="AC336" s="595"/>
      <c r="AD336" s="131">
        <f t="shared" si="152"/>
        <v>0</v>
      </c>
      <c r="AE336" s="477">
        <f t="shared" si="151"/>
        <v>3620833.3333332958</v>
      </c>
      <c r="AF336" s="478"/>
      <c r="AG336" s="478"/>
      <c r="AH336" s="479"/>
      <c r="AI336" s="474">
        <f t="shared" si="143"/>
        <v>4952380.9523807401</v>
      </c>
      <c r="AJ336" s="480"/>
      <c r="AK336" s="480"/>
      <c r="AL336" s="480"/>
      <c r="AM336" s="481"/>
      <c r="AN336" s="482">
        <f t="shared" si="130"/>
        <v>1.1000000000000001</v>
      </c>
      <c r="AO336" s="483"/>
      <c r="AP336" s="484"/>
      <c r="AQ336" s="26"/>
      <c r="AR336" s="26"/>
      <c r="AS336" s="26"/>
      <c r="AT336" s="469"/>
      <c r="AU336" s="469"/>
      <c r="AV336" s="469"/>
      <c r="AW336" s="469"/>
      <c r="AX336" s="27"/>
      <c r="AY336" s="27">
        <f t="shared" si="131"/>
        <v>0</v>
      </c>
      <c r="AZ336" s="27">
        <f t="shared" si="144"/>
        <v>0</v>
      </c>
      <c r="BA336" s="27">
        <f t="shared" si="145"/>
        <v>0</v>
      </c>
      <c r="BB336" s="27">
        <f t="shared" si="132"/>
        <v>0</v>
      </c>
      <c r="BC336" s="27">
        <f t="shared" si="133"/>
        <v>0</v>
      </c>
      <c r="BD336" s="27">
        <f t="shared" si="134"/>
        <v>47619.047619047618</v>
      </c>
      <c r="BE336" s="27">
        <f t="shared" si="135"/>
        <v>4583.3333333331393</v>
      </c>
      <c r="BF336" s="27">
        <f t="shared" si="136"/>
        <v>0</v>
      </c>
      <c r="BG336" s="27"/>
      <c r="BH336" s="27"/>
      <c r="BI336" s="65">
        <f>BI333</f>
        <v>1.1000000000000001</v>
      </c>
      <c r="BJ336" s="66">
        <f>BJ333</f>
        <v>0.75</v>
      </c>
      <c r="BK336" s="59">
        <f>BK333</f>
        <v>1.1000000000000001</v>
      </c>
      <c r="BL336" s="66">
        <f>BL333</f>
        <v>1.27</v>
      </c>
      <c r="BM336" s="67">
        <f>BM333</f>
        <v>1.27</v>
      </c>
      <c r="BN336" s="61"/>
      <c r="BO336" s="61" t="str">
        <f t="shared" si="146"/>
        <v xml:space="preserve"> </v>
      </c>
      <c r="BP336" s="62" t="str">
        <f t="shared" si="137"/>
        <v xml:space="preserve"> </v>
      </c>
      <c r="BQ336" s="62" t="e">
        <f t="shared" si="138"/>
        <v>#VALUE!</v>
      </c>
      <c r="BR336" s="63">
        <f t="shared" si="139"/>
        <v>1.1000000000000001</v>
      </c>
      <c r="BS336" s="64">
        <f t="shared" si="147"/>
        <v>1.1000000000000001</v>
      </c>
      <c r="BT336" s="60">
        <f t="shared" si="140"/>
        <v>52202.380952380758</v>
      </c>
      <c r="BU336" s="33"/>
    </row>
    <row r="337" spans="2:73" s="22" customFormat="1" ht="13.5" x14ac:dyDescent="0.15">
      <c r="B337" s="541"/>
      <c r="C337" s="497">
        <v>317</v>
      </c>
      <c r="D337" s="498"/>
      <c r="E337" s="499">
        <f t="shared" si="148"/>
        <v>52158.730158729966</v>
      </c>
      <c r="F337" s="471"/>
      <c r="G337" s="471"/>
      <c r="H337" s="472"/>
      <c r="I337" s="470">
        <f t="shared" si="141"/>
        <v>47619.047619047618</v>
      </c>
      <c r="J337" s="471"/>
      <c r="K337" s="471"/>
      <c r="L337" s="472"/>
      <c r="M337" s="474">
        <f t="shared" si="149"/>
        <v>4539.6825396823451</v>
      </c>
      <c r="N337" s="480"/>
      <c r="O337" s="480"/>
      <c r="P337" s="696"/>
      <c r="Q337" s="47">
        <f t="shared" si="142"/>
        <v>4904761.9047616925</v>
      </c>
      <c r="R337" s="470"/>
      <c r="S337" s="471"/>
      <c r="T337" s="471"/>
      <c r="U337" s="472"/>
      <c r="V337" s="470"/>
      <c r="W337" s="475"/>
      <c r="X337" s="475"/>
      <c r="Y337" s="476"/>
      <c r="Z337" s="474"/>
      <c r="AA337" s="594"/>
      <c r="AB337" s="594"/>
      <c r="AC337" s="595"/>
      <c r="AD337" s="131">
        <f t="shared" si="152"/>
        <v>0</v>
      </c>
      <c r="AE337" s="477">
        <f t="shared" si="151"/>
        <v>3625373.0158729781</v>
      </c>
      <c r="AF337" s="478"/>
      <c r="AG337" s="478"/>
      <c r="AH337" s="479"/>
      <c r="AI337" s="474">
        <f t="shared" si="143"/>
        <v>4904761.9047616925</v>
      </c>
      <c r="AJ337" s="480"/>
      <c r="AK337" s="480"/>
      <c r="AL337" s="480"/>
      <c r="AM337" s="481"/>
      <c r="AN337" s="482">
        <f t="shared" si="130"/>
        <v>1.1000000000000001</v>
      </c>
      <c r="AO337" s="483"/>
      <c r="AP337" s="484"/>
      <c r="AQ337" s="26"/>
      <c r="AR337" s="26"/>
      <c r="AS337" s="26"/>
      <c r="AT337" s="469"/>
      <c r="AU337" s="469"/>
      <c r="AV337" s="469"/>
      <c r="AW337" s="469"/>
      <c r="AX337" s="27"/>
      <c r="AY337" s="27">
        <f t="shared" si="131"/>
        <v>0</v>
      </c>
      <c r="AZ337" s="27">
        <f t="shared" si="144"/>
        <v>0</v>
      </c>
      <c r="BA337" s="27">
        <f t="shared" si="145"/>
        <v>0</v>
      </c>
      <c r="BB337" s="27">
        <f t="shared" si="132"/>
        <v>0</v>
      </c>
      <c r="BC337" s="27">
        <f t="shared" si="133"/>
        <v>0</v>
      </c>
      <c r="BD337" s="27">
        <f t="shared" si="134"/>
        <v>47619.047619047618</v>
      </c>
      <c r="BE337" s="27">
        <f t="shared" si="135"/>
        <v>4539.6825396823451</v>
      </c>
      <c r="BF337" s="27">
        <f t="shared" si="136"/>
        <v>0</v>
      </c>
      <c r="BG337" s="27"/>
      <c r="BH337" s="27"/>
      <c r="BI337" s="65">
        <f>BI333</f>
        <v>1.1000000000000001</v>
      </c>
      <c r="BJ337" s="66">
        <f>BJ333</f>
        <v>0.75</v>
      </c>
      <c r="BK337" s="59">
        <f>BK333</f>
        <v>1.1000000000000001</v>
      </c>
      <c r="BL337" s="66">
        <f>BL333</f>
        <v>1.27</v>
      </c>
      <c r="BM337" s="67">
        <f>BM333</f>
        <v>1.27</v>
      </c>
      <c r="BN337" s="61"/>
      <c r="BO337" s="61" t="str">
        <f t="shared" si="146"/>
        <v xml:space="preserve"> </v>
      </c>
      <c r="BP337" s="62" t="str">
        <f t="shared" si="137"/>
        <v xml:space="preserve"> </v>
      </c>
      <c r="BQ337" s="62" t="e">
        <f t="shared" si="138"/>
        <v>#VALUE!</v>
      </c>
      <c r="BR337" s="63">
        <f t="shared" si="139"/>
        <v>1.1000000000000001</v>
      </c>
      <c r="BS337" s="64">
        <f t="shared" si="147"/>
        <v>1.1000000000000001</v>
      </c>
      <c r="BT337" s="60">
        <f t="shared" si="140"/>
        <v>52158.730158729966</v>
      </c>
      <c r="BU337" s="33"/>
    </row>
    <row r="338" spans="2:73" s="22" customFormat="1" ht="13.5" x14ac:dyDescent="0.15">
      <c r="B338" s="541"/>
      <c r="C338" s="497">
        <v>318</v>
      </c>
      <c r="D338" s="498"/>
      <c r="E338" s="499">
        <f t="shared" si="148"/>
        <v>52115.079365079167</v>
      </c>
      <c r="F338" s="471"/>
      <c r="G338" s="471"/>
      <c r="H338" s="472"/>
      <c r="I338" s="470">
        <f t="shared" si="141"/>
        <v>47619.047619047618</v>
      </c>
      <c r="J338" s="471"/>
      <c r="K338" s="471"/>
      <c r="L338" s="472"/>
      <c r="M338" s="474">
        <f t="shared" si="149"/>
        <v>4496.0317460315518</v>
      </c>
      <c r="N338" s="480"/>
      <c r="O338" s="480"/>
      <c r="P338" s="696"/>
      <c r="Q338" s="47">
        <f t="shared" si="142"/>
        <v>4857142.8571426449</v>
      </c>
      <c r="R338" s="470">
        <f>V338+Z338</f>
        <v>0</v>
      </c>
      <c r="S338" s="471"/>
      <c r="T338" s="471"/>
      <c r="U338" s="472"/>
      <c r="V338" s="470">
        <f>IF(53&gt;$I$5*2,0,$I$6/$I$5/2)</f>
        <v>0</v>
      </c>
      <c r="W338" s="475"/>
      <c r="X338" s="475"/>
      <c r="Y338" s="476"/>
      <c r="Z338" s="474">
        <f>IF(AD332&gt;0,AD332*AN338/100/2,0)</f>
        <v>0</v>
      </c>
      <c r="AA338" s="594"/>
      <c r="AB338" s="594"/>
      <c r="AC338" s="595"/>
      <c r="AD338" s="131">
        <f t="shared" si="152"/>
        <v>0</v>
      </c>
      <c r="AE338" s="477">
        <f t="shared" si="151"/>
        <v>3629869.0476190099</v>
      </c>
      <c r="AF338" s="478"/>
      <c r="AG338" s="478"/>
      <c r="AH338" s="479"/>
      <c r="AI338" s="474">
        <f t="shared" si="143"/>
        <v>4857142.8571426449</v>
      </c>
      <c r="AJ338" s="480"/>
      <c r="AK338" s="480"/>
      <c r="AL338" s="480"/>
      <c r="AM338" s="481"/>
      <c r="AN338" s="482">
        <f t="shared" si="130"/>
        <v>1.1000000000000001</v>
      </c>
      <c r="AO338" s="483"/>
      <c r="AP338" s="484"/>
      <c r="AQ338" s="26"/>
      <c r="AR338" s="26"/>
      <c r="AS338" s="26"/>
      <c r="AT338" s="469"/>
      <c r="AU338" s="469"/>
      <c r="AV338" s="469"/>
      <c r="AW338" s="469"/>
      <c r="AX338" s="27"/>
      <c r="AY338" s="27">
        <f t="shared" si="131"/>
        <v>0</v>
      </c>
      <c r="AZ338" s="27">
        <f t="shared" si="144"/>
        <v>0</v>
      </c>
      <c r="BA338" s="27">
        <f t="shared" si="145"/>
        <v>0</v>
      </c>
      <c r="BB338" s="27">
        <f t="shared" si="132"/>
        <v>0</v>
      </c>
      <c r="BC338" s="27">
        <f t="shared" si="133"/>
        <v>0</v>
      </c>
      <c r="BD338" s="27">
        <f t="shared" si="134"/>
        <v>47619.047619047618</v>
      </c>
      <c r="BE338" s="27">
        <f t="shared" si="135"/>
        <v>4496.0317460315518</v>
      </c>
      <c r="BF338" s="27">
        <f t="shared" si="136"/>
        <v>0</v>
      </c>
      <c r="BG338" s="27"/>
      <c r="BH338" s="27"/>
      <c r="BI338" s="65">
        <f>BI333</f>
        <v>1.1000000000000001</v>
      </c>
      <c r="BJ338" s="66">
        <f>BJ333</f>
        <v>0.75</v>
      </c>
      <c r="BK338" s="59">
        <f>BK333</f>
        <v>1.1000000000000001</v>
      </c>
      <c r="BL338" s="66">
        <f>BL333</f>
        <v>1.27</v>
      </c>
      <c r="BM338" s="67">
        <f>BM333</f>
        <v>1.27</v>
      </c>
      <c r="BN338" s="61"/>
      <c r="BO338" s="61" t="str">
        <f t="shared" si="146"/>
        <v xml:space="preserve"> </v>
      </c>
      <c r="BP338" s="62" t="str">
        <f t="shared" si="137"/>
        <v xml:space="preserve"> </v>
      </c>
      <c r="BQ338" s="62" t="e">
        <f t="shared" si="138"/>
        <v>#VALUE!</v>
      </c>
      <c r="BR338" s="63">
        <f t="shared" si="139"/>
        <v>1.1000000000000001</v>
      </c>
      <c r="BS338" s="64">
        <f t="shared" si="147"/>
        <v>1.1000000000000001</v>
      </c>
      <c r="BT338" s="60">
        <f t="shared" si="140"/>
        <v>52115.079365079167</v>
      </c>
      <c r="BU338" s="33"/>
    </row>
    <row r="339" spans="2:73" s="22" customFormat="1" ht="13.5" x14ac:dyDescent="0.15">
      <c r="B339" s="541"/>
      <c r="C339" s="497">
        <v>319</v>
      </c>
      <c r="D339" s="498"/>
      <c r="E339" s="499">
        <f t="shared" si="148"/>
        <v>52071.428571428376</v>
      </c>
      <c r="F339" s="471"/>
      <c r="G339" s="471"/>
      <c r="H339" s="472"/>
      <c r="I339" s="470">
        <f t="shared" si="141"/>
        <v>47619.047619047618</v>
      </c>
      <c r="J339" s="471"/>
      <c r="K339" s="471"/>
      <c r="L339" s="472"/>
      <c r="M339" s="474">
        <f t="shared" si="149"/>
        <v>4452.3809523807586</v>
      </c>
      <c r="N339" s="480"/>
      <c r="O339" s="480"/>
      <c r="P339" s="696"/>
      <c r="Q339" s="47">
        <f t="shared" si="142"/>
        <v>4809523.8095235974</v>
      </c>
      <c r="R339" s="470"/>
      <c r="S339" s="471"/>
      <c r="T339" s="471"/>
      <c r="U339" s="472"/>
      <c r="V339" s="470"/>
      <c r="W339" s="475"/>
      <c r="X339" s="475"/>
      <c r="Y339" s="476"/>
      <c r="Z339" s="474"/>
      <c r="AA339" s="594"/>
      <c r="AB339" s="594"/>
      <c r="AC339" s="595"/>
      <c r="AD339" s="131">
        <f t="shared" si="152"/>
        <v>0</v>
      </c>
      <c r="AE339" s="477">
        <f t="shared" si="151"/>
        <v>3634321.4285713905</v>
      </c>
      <c r="AF339" s="478"/>
      <c r="AG339" s="478"/>
      <c r="AH339" s="479"/>
      <c r="AI339" s="474">
        <f t="shared" si="143"/>
        <v>4809523.8095235974</v>
      </c>
      <c r="AJ339" s="480"/>
      <c r="AK339" s="480"/>
      <c r="AL339" s="480"/>
      <c r="AM339" s="481"/>
      <c r="AN339" s="482">
        <f t="shared" si="130"/>
        <v>1.1000000000000001</v>
      </c>
      <c r="AO339" s="483"/>
      <c r="AP339" s="484"/>
      <c r="AQ339" s="26"/>
      <c r="AR339" s="26"/>
      <c r="AS339" s="26"/>
      <c r="AT339" s="469"/>
      <c r="AU339" s="469"/>
      <c r="AV339" s="469"/>
      <c r="AW339" s="469"/>
      <c r="AX339" s="27"/>
      <c r="AY339" s="27">
        <f t="shared" si="131"/>
        <v>0</v>
      </c>
      <c r="AZ339" s="27">
        <f t="shared" si="144"/>
        <v>0</v>
      </c>
      <c r="BA339" s="27">
        <f t="shared" si="145"/>
        <v>0</v>
      </c>
      <c r="BB339" s="27">
        <f t="shared" si="132"/>
        <v>0</v>
      </c>
      <c r="BC339" s="27">
        <f t="shared" si="133"/>
        <v>0</v>
      </c>
      <c r="BD339" s="27">
        <f t="shared" si="134"/>
        <v>47619.047619047618</v>
      </c>
      <c r="BE339" s="27">
        <f t="shared" si="135"/>
        <v>4452.3809523807586</v>
      </c>
      <c r="BF339" s="27">
        <f t="shared" si="136"/>
        <v>0</v>
      </c>
      <c r="BG339" s="27"/>
      <c r="BH339" s="27"/>
      <c r="BI339" s="72">
        <f t="shared" ref="BI339:BL339" si="162">BI333</f>
        <v>1.1000000000000001</v>
      </c>
      <c r="BJ339" s="72">
        <f t="shared" si="162"/>
        <v>0.75</v>
      </c>
      <c r="BK339" s="72">
        <f t="shared" si="162"/>
        <v>1.1000000000000001</v>
      </c>
      <c r="BL339" s="72">
        <f t="shared" si="162"/>
        <v>1.27</v>
      </c>
      <c r="BM339" s="73">
        <f>BM333</f>
        <v>1.27</v>
      </c>
      <c r="BN339" s="61"/>
      <c r="BO339" s="61" t="str">
        <f t="shared" si="146"/>
        <v xml:space="preserve"> </v>
      </c>
      <c r="BP339" s="62" t="str">
        <f t="shared" si="137"/>
        <v xml:space="preserve"> </v>
      </c>
      <c r="BQ339" s="62" t="e">
        <f t="shared" si="138"/>
        <v>#VALUE!</v>
      </c>
      <c r="BR339" s="63">
        <f t="shared" si="139"/>
        <v>1.1000000000000001</v>
      </c>
      <c r="BS339" s="64">
        <f t="shared" si="147"/>
        <v>1.1000000000000001</v>
      </c>
      <c r="BT339" s="60">
        <f t="shared" si="140"/>
        <v>52071.428571428376</v>
      </c>
      <c r="BU339" s="33"/>
    </row>
    <row r="340" spans="2:73" s="22" customFormat="1" ht="13.5" x14ac:dyDescent="0.15">
      <c r="B340" s="541"/>
      <c r="C340" s="497">
        <v>320</v>
      </c>
      <c r="D340" s="498"/>
      <c r="E340" s="499">
        <f t="shared" si="148"/>
        <v>52027.777777777585</v>
      </c>
      <c r="F340" s="471"/>
      <c r="G340" s="471"/>
      <c r="H340" s="472"/>
      <c r="I340" s="470">
        <f t="shared" si="141"/>
        <v>47619.047619047618</v>
      </c>
      <c r="J340" s="471"/>
      <c r="K340" s="471"/>
      <c r="L340" s="472"/>
      <c r="M340" s="474">
        <f t="shared" si="149"/>
        <v>4408.7301587299644</v>
      </c>
      <c r="N340" s="480"/>
      <c r="O340" s="480"/>
      <c r="P340" s="696"/>
      <c r="Q340" s="47">
        <f t="shared" si="142"/>
        <v>4761904.7619045498</v>
      </c>
      <c r="R340" s="470"/>
      <c r="S340" s="471"/>
      <c r="T340" s="471"/>
      <c r="U340" s="472"/>
      <c r="V340" s="470"/>
      <c r="W340" s="475"/>
      <c r="X340" s="475"/>
      <c r="Y340" s="476"/>
      <c r="Z340" s="474"/>
      <c r="AA340" s="594"/>
      <c r="AB340" s="594"/>
      <c r="AC340" s="595"/>
      <c r="AD340" s="131">
        <f t="shared" si="152"/>
        <v>0</v>
      </c>
      <c r="AE340" s="477">
        <f t="shared" si="151"/>
        <v>3638730.1587301204</v>
      </c>
      <c r="AF340" s="478"/>
      <c r="AG340" s="478"/>
      <c r="AH340" s="479"/>
      <c r="AI340" s="474">
        <f t="shared" si="143"/>
        <v>4761904.7619045498</v>
      </c>
      <c r="AJ340" s="480"/>
      <c r="AK340" s="480"/>
      <c r="AL340" s="480"/>
      <c r="AM340" s="481"/>
      <c r="AN340" s="482">
        <f t="shared" si="130"/>
        <v>1.1000000000000001</v>
      </c>
      <c r="AO340" s="483"/>
      <c r="AP340" s="484"/>
      <c r="AQ340" s="26"/>
      <c r="AR340" s="26"/>
      <c r="AS340" s="26"/>
      <c r="AT340" s="469"/>
      <c r="AU340" s="469"/>
      <c r="AV340" s="469"/>
      <c r="AW340" s="469"/>
      <c r="AX340" s="27"/>
      <c r="AY340" s="27">
        <f t="shared" si="131"/>
        <v>0</v>
      </c>
      <c r="AZ340" s="27">
        <f t="shared" si="144"/>
        <v>0</v>
      </c>
      <c r="BA340" s="27">
        <f t="shared" si="145"/>
        <v>0</v>
      </c>
      <c r="BB340" s="27">
        <f t="shared" si="132"/>
        <v>0</v>
      </c>
      <c r="BC340" s="27">
        <f t="shared" si="133"/>
        <v>0</v>
      </c>
      <c r="BD340" s="27">
        <f t="shared" si="134"/>
        <v>47619.047619047618</v>
      </c>
      <c r="BE340" s="27">
        <f t="shared" si="135"/>
        <v>4408.7301587299644</v>
      </c>
      <c r="BF340" s="27">
        <f t="shared" si="136"/>
        <v>0</v>
      </c>
      <c r="BG340" s="27"/>
      <c r="BH340" s="27"/>
      <c r="BI340" s="65">
        <f>BI339</f>
        <v>1.1000000000000001</v>
      </c>
      <c r="BJ340" s="66">
        <f>BJ339</f>
        <v>0.75</v>
      </c>
      <c r="BK340" s="59">
        <f>BK339</f>
        <v>1.1000000000000001</v>
      </c>
      <c r="BL340" s="66">
        <f>BL339</f>
        <v>1.27</v>
      </c>
      <c r="BM340" s="67">
        <f>BM339</f>
        <v>1.27</v>
      </c>
      <c r="BN340" s="61"/>
      <c r="BO340" s="61" t="str">
        <f t="shared" si="146"/>
        <v xml:space="preserve"> </v>
      </c>
      <c r="BP340" s="62" t="str">
        <f t="shared" si="137"/>
        <v xml:space="preserve"> </v>
      </c>
      <c r="BQ340" s="62" t="e">
        <f t="shared" si="138"/>
        <v>#VALUE!</v>
      </c>
      <c r="BR340" s="63">
        <f t="shared" si="139"/>
        <v>1.1000000000000001</v>
      </c>
      <c r="BS340" s="64">
        <f t="shared" si="147"/>
        <v>1.1000000000000001</v>
      </c>
      <c r="BT340" s="60">
        <f t="shared" si="140"/>
        <v>52027.777777777585</v>
      </c>
      <c r="BU340" s="33"/>
    </row>
    <row r="341" spans="2:73" s="22" customFormat="1" ht="13.5" x14ac:dyDescent="0.15">
      <c r="B341" s="541"/>
      <c r="C341" s="497">
        <v>321</v>
      </c>
      <c r="D341" s="498"/>
      <c r="E341" s="499">
        <f t="shared" si="148"/>
        <v>51984.126984126793</v>
      </c>
      <c r="F341" s="471"/>
      <c r="G341" s="471"/>
      <c r="H341" s="472"/>
      <c r="I341" s="470">
        <f t="shared" si="141"/>
        <v>47619.047619047618</v>
      </c>
      <c r="J341" s="471"/>
      <c r="K341" s="471"/>
      <c r="L341" s="472"/>
      <c r="M341" s="474">
        <f t="shared" si="149"/>
        <v>4365.0793650791711</v>
      </c>
      <c r="N341" s="480"/>
      <c r="O341" s="480"/>
      <c r="P341" s="696"/>
      <c r="Q341" s="47">
        <f t="shared" si="142"/>
        <v>4714285.7142855022</v>
      </c>
      <c r="R341" s="470"/>
      <c r="S341" s="471"/>
      <c r="T341" s="471"/>
      <c r="U341" s="472"/>
      <c r="V341" s="470"/>
      <c r="W341" s="475"/>
      <c r="X341" s="475"/>
      <c r="Y341" s="476"/>
      <c r="Z341" s="474"/>
      <c r="AA341" s="594"/>
      <c r="AB341" s="594"/>
      <c r="AC341" s="595"/>
      <c r="AD341" s="131">
        <f t="shared" si="152"/>
        <v>0</v>
      </c>
      <c r="AE341" s="477">
        <f t="shared" si="151"/>
        <v>3643095.2380951997</v>
      </c>
      <c r="AF341" s="478"/>
      <c r="AG341" s="478"/>
      <c r="AH341" s="479"/>
      <c r="AI341" s="474">
        <f t="shared" si="143"/>
        <v>4714285.7142855022</v>
      </c>
      <c r="AJ341" s="480"/>
      <c r="AK341" s="480"/>
      <c r="AL341" s="480"/>
      <c r="AM341" s="481"/>
      <c r="AN341" s="482">
        <f t="shared" ref="AN341:AN404" si="163">BS341</f>
        <v>1.1000000000000001</v>
      </c>
      <c r="AO341" s="483"/>
      <c r="AP341" s="484"/>
      <c r="AQ341" s="26"/>
      <c r="AR341" s="26"/>
      <c r="AS341" s="26"/>
      <c r="AT341" s="469"/>
      <c r="AU341" s="469"/>
      <c r="AV341" s="469"/>
      <c r="AW341" s="469"/>
      <c r="AX341" s="27"/>
      <c r="AY341" s="27">
        <f t="shared" ref="AY341:AY404" si="164">IF($AK$5=C341,1,0)</f>
        <v>0</v>
      </c>
      <c r="AZ341" s="27">
        <f t="shared" si="144"/>
        <v>0</v>
      </c>
      <c r="BA341" s="27">
        <f t="shared" si="145"/>
        <v>0</v>
      </c>
      <c r="BB341" s="27">
        <f t="shared" ref="BB341:BB404" si="165">AZ341-BA341</f>
        <v>0</v>
      </c>
      <c r="BC341" s="27">
        <f t="shared" ref="BC341:BC404" si="166">IF(BA341&gt;0,BE341,0)</f>
        <v>0</v>
      </c>
      <c r="BD341" s="27">
        <f t="shared" ref="BD341:BD404" si="167">I341</f>
        <v>47619.047619047618</v>
      </c>
      <c r="BE341" s="27">
        <f t="shared" ref="BE341:BE404" si="168">M341</f>
        <v>4365.0793650791711</v>
      </c>
      <c r="BF341" s="27">
        <f t="shared" ref="BF341:BF404" si="169">IF(BC341&gt;0,1,0)</f>
        <v>0</v>
      </c>
      <c r="BG341" s="27"/>
      <c r="BH341" s="27"/>
      <c r="BI341" s="65">
        <f>BI339</f>
        <v>1.1000000000000001</v>
      </c>
      <c r="BJ341" s="66">
        <f>BJ339</f>
        <v>0.75</v>
      </c>
      <c r="BK341" s="59">
        <f>BK339</f>
        <v>1.1000000000000001</v>
      </c>
      <c r="BL341" s="66">
        <f>BL339</f>
        <v>1.27</v>
      </c>
      <c r="BM341" s="67">
        <f>BM339</f>
        <v>1.27</v>
      </c>
      <c r="BN341" s="61"/>
      <c r="BO341" s="61" t="str">
        <f t="shared" si="146"/>
        <v xml:space="preserve"> </v>
      </c>
      <c r="BP341" s="62" t="str">
        <f t="shared" ref="BP341:BP404" si="170">IF(BN341=0," ",M341-BO341)</f>
        <v xml:space="preserve"> </v>
      </c>
      <c r="BQ341" s="62" t="e">
        <f t="shared" ref="BQ341:BQ404" si="171">I341+BP341</f>
        <v>#VALUE!</v>
      </c>
      <c r="BR341" s="63">
        <f t="shared" ref="BR341:BR404" si="172">IF($V$1=1,BI341,IF($V$1=2,BJ341,IF($V$1=3,BK341,IF($V$1=4,BL341,IF($V$1=5,BM341)))))</f>
        <v>1.1000000000000001</v>
      </c>
      <c r="BS341" s="64">
        <f t="shared" si="147"/>
        <v>1.1000000000000001</v>
      </c>
      <c r="BT341" s="60">
        <f t="shared" ref="BT341:BT404" si="173">IF(E341=0,NA(),E341)</f>
        <v>51984.126984126793</v>
      </c>
      <c r="BU341" s="33"/>
    </row>
    <row r="342" spans="2:73" s="22" customFormat="1" ht="13.5" x14ac:dyDescent="0.15">
      <c r="B342" s="541"/>
      <c r="C342" s="497">
        <v>322</v>
      </c>
      <c r="D342" s="498"/>
      <c r="E342" s="499">
        <f t="shared" si="148"/>
        <v>51940.476190475994</v>
      </c>
      <c r="F342" s="471"/>
      <c r="G342" s="471"/>
      <c r="H342" s="472"/>
      <c r="I342" s="470">
        <f t="shared" ref="I342:I405" si="174">IF(C342&gt;$I$5*12,0,$I$7/($I$5*12))</f>
        <v>47619.047619047618</v>
      </c>
      <c r="J342" s="471"/>
      <c r="K342" s="471"/>
      <c r="L342" s="472"/>
      <c r="M342" s="474">
        <f t="shared" si="149"/>
        <v>4321.4285714283769</v>
      </c>
      <c r="N342" s="480"/>
      <c r="O342" s="480"/>
      <c r="P342" s="696"/>
      <c r="Q342" s="47">
        <f t="shared" ref="Q342:Q405" si="175">IF((Q341-I342)&lt;0,0,Q341-I342-AT342)</f>
        <v>4666666.6666664546</v>
      </c>
      <c r="R342" s="470"/>
      <c r="S342" s="471"/>
      <c r="T342" s="471"/>
      <c r="U342" s="472"/>
      <c r="V342" s="470"/>
      <c r="W342" s="475"/>
      <c r="X342" s="475"/>
      <c r="Y342" s="476"/>
      <c r="Z342" s="474"/>
      <c r="AA342" s="594"/>
      <c r="AB342" s="594"/>
      <c r="AC342" s="595"/>
      <c r="AD342" s="131">
        <f t="shared" si="152"/>
        <v>0</v>
      </c>
      <c r="AE342" s="477">
        <f t="shared" si="151"/>
        <v>3647416.6666666279</v>
      </c>
      <c r="AF342" s="478"/>
      <c r="AG342" s="478"/>
      <c r="AH342" s="479"/>
      <c r="AI342" s="474">
        <f t="shared" ref="AI342:AI405" si="176">Q342+AD342</f>
        <v>4666666.6666664546</v>
      </c>
      <c r="AJ342" s="480"/>
      <c r="AK342" s="480"/>
      <c r="AL342" s="480"/>
      <c r="AM342" s="481"/>
      <c r="AN342" s="482">
        <f t="shared" si="163"/>
        <v>1.1000000000000001</v>
      </c>
      <c r="AO342" s="483"/>
      <c r="AP342" s="484"/>
      <c r="AQ342" s="26"/>
      <c r="AR342" s="26"/>
      <c r="AS342" s="26"/>
      <c r="AT342" s="469"/>
      <c r="AU342" s="469"/>
      <c r="AV342" s="469"/>
      <c r="AW342" s="469"/>
      <c r="AX342" s="27"/>
      <c r="AY342" s="27">
        <f t="shared" si="164"/>
        <v>0</v>
      </c>
      <c r="AZ342" s="27">
        <f t="shared" ref="AZ342:AZ405" si="177">IF(AY341=1,$AK$4,IF(AZ341&gt;0,BB341,0))</f>
        <v>0</v>
      </c>
      <c r="BA342" s="27">
        <f t="shared" ref="BA342:BA405" si="178">IF(AY341=1,BD342,IF(AZ342&gt;0,BD342,0))</f>
        <v>0</v>
      </c>
      <c r="BB342" s="27">
        <f t="shared" si="165"/>
        <v>0</v>
      </c>
      <c r="BC342" s="27">
        <f t="shared" si="166"/>
        <v>0</v>
      </c>
      <c r="BD342" s="27">
        <f t="shared" si="167"/>
        <v>47619.047619047618</v>
      </c>
      <c r="BE342" s="27">
        <f t="shared" si="168"/>
        <v>4321.4285714283769</v>
      </c>
      <c r="BF342" s="27">
        <f t="shared" si="169"/>
        <v>0</v>
      </c>
      <c r="BG342" s="27"/>
      <c r="BH342" s="27"/>
      <c r="BI342" s="65">
        <f>BI339</f>
        <v>1.1000000000000001</v>
      </c>
      <c r="BJ342" s="66">
        <f>BJ339</f>
        <v>0.75</v>
      </c>
      <c r="BK342" s="59">
        <f>BK339</f>
        <v>1.1000000000000001</v>
      </c>
      <c r="BL342" s="66">
        <f>BL339</f>
        <v>1.27</v>
      </c>
      <c r="BM342" s="67">
        <f>BM339</f>
        <v>1.27</v>
      </c>
      <c r="BN342" s="61"/>
      <c r="BO342" s="61" t="str">
        <f t="shared" ref="BO342:BO405" si="179">IF(BN342=0," ",M342-(AI341-BN342)*AN342/100/12)</f>
        <v xml:space="preserve"> </v>
      </c>
      <c r="BP342" s="62" t="str">
        <f t="shared" si="170"/>
        <v xml:space="preserve"> </v>
      </c>
      <c r="BQ342" s="62" t="e">
        <f t="shared" si="171"/>
        <v>#VALUE!</v>
      </c>
      <c r="BR342" s="63">
        <f t="shared" si="172"/>
        <v>1.1000000000000001</v>
      </c>
      <c r="BS342" s="64">
        <f t="shared" ref="BS342:BS405" si="180">IF(AI341=0,NA(),BR342)</f>
        <v>1.1000000000000001</v>
      </c>
      <c r="BT342" s="60">
        <f t="shared" si="173"/>
        <v>51940.476190475994</v>
      </c>
      <c r="BU342" s="33"/>
    </row>
    <row r="343" spans="2:73" s="22" customFormat="1" ht="13.5" x14ac:dyDescent="0.15">
      <c r="B343" s="541"/>
      <c r="C343" s="497">
        <v>323</v>
      </c>
      <c r="D343" s="498"/>
      <c r="E343" s="499">
        <f t="shared" ref="E343:E406" si="181">I343+M343</f>
        <v>51896.825396825203</v>
      </c>
      <c r="F343" s="471"/>
      <c r="G343" s="471"/>
      <c r="H343" s="472"/>
      <c r="I343" s="470">
        <f t="shared" si="174"/>
        <v>47619.047619047618</v>
      </c>
      <c r="J343" s="471"/>
      <c r="K343" s="471"/>
      <c r="L343" s="472"/>
      <c r="M343" s="474">
        <f t="shared" ref="M343:M406" si="182">(Q342*AN343/100)/12</f>
        <v>4277.7777777775837</v>
      </c>
      <c r="N343" s="480"/>
      <c r="O343" s="480"/>
      <c r="P343" s="696"/>
      <c r="Q343" s="47">
        <f t="shared" si="175"/>
        <v>4619047.6190474071</v>
      </c>
      <c r="R343" s="470"/>
      <c r="S343" s="471"/>
      <c r="T343" s="471"/>
      <c r="U343" s="472"/>
      <c r="V343" s="470"/>
      <c r="W343" s="475"/>
      <c r="X343" s="475"/>
      <c r="Y343" s="476"/>
      <c r="Z343" s="474"/>
      <c r="AA343" s="594"/>
      <c r="AB343" s="594"/>
      <c r="AC343" s="595"/>
      <c r="AD343" s="131">
        <f t="shared" si="152"/>
        <v>0</v>
      </c>
      <c r="AE343" s="477">
        <f t="shared" si="151"/>
        <v>3651694.4444444054</v>
      </c>
      <c r="AF343" s="478"/>
      <c r="AG343" s="478"/>
      <c r="AH343" s="479"/>
      <c r="AI343" s="474">
        <f t="shared" si="176"/>
        <v>4619047.6190474071</v>
      </c>
      <c r="AJ343" s="480"/>
      <c r="AK343" s="480"/>
      <c r="AL343" s="480"/>
      <c r="AM343" s="481"/>
      <c r="AN343" s="482">
        <f t="shared" si="163"/>
        <v>1.1000000000000001</v>
      </c>
      <c r="AO343" s="483"/>
      <c r="AP343" s="484"/>
      <c r="AQ343" s="26"/>
      <c r="AR343" s="26"/>
      <c r="AS343" s="26"/>
      <c r="AT343" s="469"/>
      <c r="AU343" s="469"/>
      <c r="AV343" s="469"/>
      <c r="AW343" s="469"/>
      <c r="AX343" s="27"/>
      <c r="AY343" s="27">
        <f t="shared" si="164"/>
        <v>0</v>
      </c>
      <c r="AZ343" s="27">
        <f t="shared" si="177"/>
        <v>0</v>
      </c>
      <c r="BA343" s="27">
        <f t="shared" si="178"/>
        <v>0</v>
      </c>
      <c r="BB343" s="27">
        <f t="shared" si="165"/>
        <v>0</v>
      </c>
      <c r="BC343" s="27">
        <f t="shared" si="166"/>
        <v>0</v>
      </c>
      <c r="BD343" s="27">
        <f t="shared" si="167"/>
        <v>47619.047619047618</v>
      </c>
      <c r="BE343" s="27">
        <f t="shared" si="168"/>
        <v>4277.7777777775837</v>
      </c>
      <c r="BF343" s="27">
        <f t="shared" si="169"/>
        <v>0</v>
      </c>
      <c r="BG343" s="27"/>
      <c r="BH343" s="27"/>
      <c r="BI343" s="65">
        <f>BI339</f>
        <v>1.1000000000000001</v>
      </c>
      <c r="BJ343" s="66">
        <f>BJ339</f>
        <v>0.75</v>
      </c>
      <c r="BK343" s="59">
        <f>BK339</f>
        <v>1.1000000000000001</v>
      </c>
      <c r="BL343" s="66">
        <f>BL339</f>
        <v>1.27</v>
      </c>
      <c r="BM343" s="67">
        <f>BM339</f>
        <v>1.27</v>
      </c>
      <c r="BN343" s="61"/>
      <c r="BO343" s="61" t="str">
        <f t="shared" si="179"/>
        <v xml:space="preserve"> </v>
      </c>
      <c r="BP343" s="62" t="str">
        <f t="shared" si="170"/>
        <v xml:space="preserve"> </v>
      </c>
      <c r="BQ343" s="62" t="e">
        <f t="shared" si="171"/>
        <v>#VALUE!</v>
      </c>
      <c r="BR343" s="63">
        <f t="shared" si="172"/>
        <v>1.1000000000000001</v>
      </c>
      <c r="BS343" s="64">
        <f t="shared" si="180"/>
        <v>1.1000000000000001</v>
      </c>
      <c r="BT343" s="60">
        <f t="shared" si="173"/>
        <v>51896.825396825203</v>
      </c>
      <c r="BU343" s="33"/>
    </row>
    <row r="344" spans="2:73" s="22" customFormat="1" ht="13.5" x14ac:dyDescent="0.15">
      <c r="B344" s="593"/>
      <c r="C344" s="587">
        <v>324</v>
      </c>
      <c r="D344" s="588"/>
      <c r="E344" s="589">
        <f t="shared" si="181"/>
        <v>51853.174603174411</v>
      </c>
      <c r="F344" s="590"/>
      <c r="G344" s="590"/>
      <c r="H344" s="591"/>
      <c r="I344" s="578">
        <f t="shared" si="174"/>
        <v>47619.047619047618</v>
      </c>
      <c r="J344" s="590"/>
      <c r="K344" s="590"/>
      <c r="L344" s="591"/>
      <c r="M344" s="604">
        <f t="shared" si="182"/>
        <v>4234.1269841267904</v>
      </c>
      <c r="N344" s="610"/>
      <c r="O344" s="610"/>
      <c r="P344" s="618"/>
      <c r="Q344" s="47">
        <f t="shared" si="175"/>
        <v>4571428.5714283595</v>
      </c>
      <c r="R344" s="578">
        <f>V344+Z344</f>
        <v>0</v>
      </c>
      <c r="S344" s="590"/>
      <c r="T344" s="590"/>
      <c r="U344" s="591"/>
      <c r="V344" s="578">
        <f>IF(54&gt;$I$5*2,0,$I$6/$I$5/2)</f>
        <v>0</v>
      </c>
      <c r="W344" s="579"/>
      <c r="X344" s="579"/>
      <c r="Y344" s="580"/>
      <c r="Z344" s="604">
        <f>IF(AD338&gt;0,AD338*AN344/100/2,0)</f>
        <v>0</v>
      </c>
      <c r="AA344" s="605"/>
      <c r="AB344" s="605"/>
      <c r="AC344" s="606"/>
      <c r="AD344" s="139">
        <f t="shared" si="152"/>
        <v>0</v>
      </c>
      <c r="AE344" s="581">
        <f t="shared" si="151"/>
        <v>3655928.5714285322</v>
      </c>
      <c r="AF344" s="582"/>
      <c r="AG344" s="582"/>
      <c r="AH344" s="583"/>
      <c r="AI344" s="474">
        <f t="shared" si="176"/>
        <v>4571428.5714283595</v>
      </c>
      <c r="AJ344" s="480"/>
      <c r="AK344" s="480"/>
      <c r="AL344" s="480"/>
      <c r="AM344" s="481"/>
      <c r="AN344" s="584">
        <f t="shared" si="163"/>
        <v>1.1000000000000001</v>
      </c>
      <c r="AO344" s="585"/>
      <c r="AP344" s="586"/>
      <c r="AQ344" s="25"/>
      <c r="AR344" s="25"/>
      <c r="AS344" s="25"/>
      <c r="AT344" s="469"/>
      <c r="AU344" s="469"/>
      <c r="AV344" s="469"/>
      <c r="AW344" s="469"/>
      <c r="AX344" s="27"/>
      <c r="AY344" s="27">
        <f t="shared" si="164"/>
        <v>0</v>
      </c>
      <c r="AZ344" s="27">
        <f t="shared" si="177"/>
        <v>0</v>
      </c>
      <c r="BA344" s="27">
        <f t="shared" si="178"/>
        <v>0</v>
      </c>
      <c r="BB344" s="27">
        <f t="shared" si="165"/>
        <v>0</v>
      </c>
      <c r="BC344" s="27">
        <f t="shared" si="166"/>
        <v>0</v>
      </c>
      <c r="BD344" s="27">
        <f t="shared" si="167"/>
        <v>47619.047619047618</v>
      </c>
      <c r="BE344" s="27">
        <f t="shared" si="168"/>
        <v>4234.1269841267904</v>
      </c>
      <c r="BF344" s="27">
        <f t="shared" si="169"/>
        <v>0</v>
      </c>
      <c r="BG344" s="27"/>
      <c r="BH344" s="27"/>
      <c r="BI344" s="65">
        <f>BI339</f>
        <v>1.1000000000000001</v>
      </c>
      <c r="BJ344" s="66">
        <f>BJ339</f>
        <v>0.75</v>
      </c>
      <c r="BK344" s="59">
        <f>BK339</f>
        <v>1.1000000000000001</v>
      </c>
      <c r="BL344" s="66">
        <f>BL339</f>
        <v>1.27</v>
      </c>
      <c r="BM344" s="67">
        <f>BM339</f>
        <v>1.27</v>
      </c>
      <c r="BN344" s="61"/>
      <c r="BO344" s="61" t="str">
        <f t="shared" si="179"/>
        <v xml:space="preserve"> </v>
      </c>
      <c r="BP344" s="62" t="str">
        <f t="shared" si="170"/>
        <v xml:space="preserve"> </v>
      </c>
      <c r="BQ344" s="62" t="e">
        <f t="shared" si="171"/>
        <v>#VALUE!</v>
      </c>
      <c r="BR344" s="63">
        <f t="shared" si="172"/>
        <v>1.1000000000000001</v>
      </c>
      <c r="BS344" s="64">
        <f t="shared" si="180"/>
        <v>1.1000000000000001</v>
      </c>
      <c r="BT344" s="60">
        <f t="shared" si="173"/>
        <v>51853.174603174411</v>
      </c>
      <c r="BU344" s="33"/>
    </row>
    <row r="345" spans="2:73" s="22" customFormat="1" ht="13.5" x14ac:dyDescent="0.15">
      <c r="B345" s="562">
        <v>28</v>
      </c>
      <c r="C345" s="565">
        <v>325</v>
      </c>
      <c r="D345" s="566"/>
      <c r="E345" s="609">
        <f t="shared" si="181"/>
        <v>51809.523809523613</v>
      </c>
      <c r="F345" s="569"/>
      <c r="G345" s="569"/>
      <c r="H345" s="570"/>
      <c r="I345" s="568">
        <f t="shared" si="174"/>
        <v>47619.047619047618</v>
      </c>
      <c r="J345" s="569"/>
      <c r="K345" s="569"/>
      <c r="L345" s="570"/>
      <c r="M345" s="568">
        <f t="shared" si="182"/>
        <v>4190.4761904759971</v>
      </c>
      <c r="N345" s="569"/>
      <c r="O345" s="569"/>
      <c r="P345" s="570"/>
      <c r="Q345" s="30">
        <f t="shared" si="175"/>
        <v>4523809.5238093119</v>
      </c>
      <c r="R345" s="568"/>
      <c r="S345" s="569"/>
      <c r="T345" s="569"/>
      <c r="U345" s="570"/>
      <c r="V345" s="568"/>
      <c r="W345" s="572"/>
      <c r="X345" s="572"/>
      <c r="Y345" s="573"/>
      <c r="Z345" s="568"/>
      <c r="AA345" s="572"/>
      <c r="AB345" s="572"/>
      <c r="AC345" s="573"/>
      <c r="AD345" s="138">
        <f t="shared" si="152"/>
        <v>0</v>
      </c>
      <c r="AE345" s="568">
        <f t="shared" si="151"/>
        <v>3660119.0476190085</v>
      </c>
      <c r="AF345" s="569"/>
      <c r="AG345" s="569"/>
      <c r="AH345" s="570"/>
      <c r="AI345" s="568">
        <f t="shared" si="176"/>
        <v>4523809.5238093119</v>
      </c>
      <c r="AJ345" s="569"/>
      <c r="AK345" s="569"/>
      <c r="AL345" s="569"/>
      <c r="AM345" s="574"/>
      <c r="AN345" s="575">
        <f t="shared" si="163"/>
        <v>1.1000000000000001</v>
      </c>
      <c r="AO345" s="576"/>
      <c r="AP345" s="577"/>
      <c r="AQ345" s="51"/>
      <c r="AR345" s="51"/>
      <c r="AS345" s="51"/>
      <c r="AT345" s="469"/>
      <c r="AU345" s="469"/>
      <c r="AV345" s="469"/>
      <c r="AW345" s="469"/>
      <c r="AX345" s="27"/>
      <c r="AY345" s="27">
        <f t="shared" si="164"/>
        <v>0</v>
      </c>
      <c r="AZ345" s="27">
        <f t="shared" si="177"/>
        <v>0</v>
      </c>
      <c r="BA345" s="27">
        <f t="shared" si="178"/>
        <v>0</v>
      </c>
      <c r="BB345" s="27">
        <f t="shared" si="165"/>
        <v>0</v>
      </c>
      <c r="BC345" s="27">
        <f t="shared" si="166"/>
        <v>0</v>
      </c>
      <c r="BD345" s="27">
        <f t="shared" si="167"/>
        <v>47619.047619047618</v>
      </c>
      <c r="BE345" s="27">
        <f t="shared" si="168"/>
        <v>4190.4761904759971</v>
      </c>
      <c r="BF345" s="27">
        <f t="shared" si="169"/>
        <v>0</v>
      </c>
      <c r="BG345" s="27"/>
      <c r="BH345" s="27"/>
      <c r="BI345" s="72">
        <f t="shared" ref="BI345:BL345" si="183">BI339</f>
        <v>1.1000000000000001</v>
      </c>
      <c r="BJ345" s="72">
        <f t="shared" si="183"/>
        <v>0.75</v>
      </c>
      <c r="BK345" s="72">
        <f t="shared" si="183"/>
        <v>1.1000000000000001</v>
      </c>
      <c r="BL345" s="72">
        <f t="shared" si="183"/>
        <v>1.27</v>
      </c>
      <c r="BM345" s="73">
        <f>BM339</f>
        <v>1.27</v>
      </c>
      <c r="BN345" s="61"/>
      <c r="BO345" s="61" t="str">
        <f t="shared" si="179"/>
        <v xml:space="preserve"> </v>
      </c>
      <c r="BP345" s="62" t="str">
        <f t="shared" si="170"/>
        <v xml:space="preserve"> </v>
      </c>
      <c r="BQ345" s="62" t="e">
        <f t="shared" si="171"/>
        <v>#VALUE!</v>
      </c>
      <c r="BR345" s="63">
        <f t="shared" si="172"/>
        <v>1.1000000000000001</v>
      </c>
      <c r="BS345" s="64">
        <f t="shared" si="180"/>
        <v>1.1000000000000001</v>
      </c>
      <c r="BT345" s="60">
        <f t="shared" si="173"/>
        <v>51809.523809523613</v>
      </c>
      <c r="BU345" s="33"/>
    </row>
    <row r="346" spans="2:73" s="22" customFormat="1" ht="13.5" x14ac:dyDescent="0.15">
      <c r="B346" s="563"/>
      <c r="C346" s="535">
        <v>326</v>
      </c>
      <c r="D346" s="536"/>
      <c r="E346" s="537">
        <f t="shared" si="181"/>
        <v>51765.873015872821</v>
      </c>
      <c r="F346" s="486"/>
      <c r="G346" s="486"/>
      <c r="H346" s="538"/>
      <c r="I346" s="485">
        <f t="shared" si="174"/>
        <v>47619.047619047618</v>
      </c>
      <c r="J346" s="486"/>
      <c r="K346" s="486"/>
      <c r="L346" s="538"/>
      <c r="M346" s="485">
        <f t="shared" si="182"/>
        <v>4146.8253968252029</v>
      </c>
      <c r="N346" s="486"/>
      <c r="O346" s="486"/>
      <c r="P346" s="538"/>
      <c r="Q346" s="136">
        <f t="shared" si="175"/>
        <v>4476190.4761902643</v>
      </c>
      <c r="R346" s="485"/>
      <c r="S346" s="486"/>
      <c r="T346" s="486"/>
      <c r="U346" s="538"/>
      <c r="V346" s="485"/>
      <c r="W346" s="530"/>
      <c r="X346" s="530"/>
      <c r="Y346" s="531"/>
      <c r="Z346" s="485"/>
      <c r="AA346" s="530"/>
      <c r="AB346" s="530"/>
      <c r="AC346" s="531"/>
      <c r="AD346" s="135">
        <f t="shared" si="152"/>
        <v>0</v>
      </c>
      <c r="AE346" s="532">
        <f t="shared" ref="AE346:AE409" si="184">IF(M346&lt;=0,0,AE345+M346+Z346)</f>
        <v>3664265.8730158336</v>
      </c>
      <c r="AF346" s="533"/>
      <c r="AG346" s="533"/>
      <c r="AH346" s="534"/>
      <c r="AI346" s="485">
        <f t="shared" si="176"/>
        <v>4476190.4761902643</v>
      </c>
      <c r="AJ346" s="486"/>
      <c r="AK346" s="486"/>
      <c r="AL346" s="486"/>
      <c r="AM346" s="487"/>
      <c r="AN346" s="527">
        <f t="shared" si="163"/>
        <v>1.1000000000000001</v>
      </c>
      <c r="AO346" s="528"/>
      <c r="AP346" s="529"/>
      <c r="AQ346" s="26"/>
      <c r="AR346" s="26"/>
      <c r="AS346" s="26"/>
      <c r="AT346" s="469"/>
      <c r="AU346" s="469"/>
      <c r="AV346" s="469"/>
      <c r="AW346" s="469"/>
      <c r="AX346" s="27"/>
      <c r="AY346" s="27">
        <f t="shared" si="164"/>
        <v>0</v>
      </c>
      <c r="AZ346" s="27">
        <f t="shared" si="177"/>
        <v>0</v>
      </c>
      <c r="BA346" s="27">
        <f t="shared" si="178"/>
        <v>0</v>
      </c>
      <c r="BB346" s="27">
        <f t="shared" si="165"/>
        <v>0</v>
      </c>
      <c r="BC346" s="27">
        <f t="shared" si="166"/>
        <v>0</v>
      </c>
      <c r="BD346" s="27">
        <f t="shared" si="167"/>
        <v>47619.047619047618</v>
      </c>
      <c r="BE346" s="27">
        <f t="shared" si="168"/>
        <v>4146.8253968252029</v>
      </c>
      <c r="BF346" s="27">
        <f t="shared" si="169"/>
        <v>0</v>
      </c>
      <c r="BG346" s="27"/>
      <c r="BH346" s="27"/>
      <c r="BI346" s="65">
        <f>BI345</f>
        <v>1.1000000000000001</v>
      </c>
      <c r="BJ346" s="66">
        <f>BJ345</f>
        <v>0.75</v>
      </c>
      <c r="BK346" s="59">
        <f>BK345</f>
        <v>1.1000000000000001</v>
      </c>
      <c r="BL346" s="66">
        <f>BL345</f>
        <v>1.27</v>
      </c>
      <c r="BM346" s="67">
        <f>BM345</f>
        <v>1.27</v>
      </c>
      <c r="BN346" s="61"/>
      <c r="BO346" s="61" t="str">
        <f t="shared" si="179"/>
        <v xml:space="preserve"> </v>
      </c>
      <c r="BP346" s="62" t="str">
        <f t="shared" si="170"/>
        <v xml:space="preserve"> </v>
      </c>
      <c r="BQ346" s="62" t="e">
        <f t="shared" si="171"/>
        <v>#VALUE!</v>
      </c>
      <c r="BR346" s="63">
        <f t="shared" si="172"/>
        <v>1.1000000000000001</v>
      </c>
      <c r="BS346" s="64">
        <f t="shared" si="180"/>
        <v>1.1000000000000001</v>
      </c>
      <c r="BT346" s="60">
        <f t="shared" si="173"/>
        <v>51765.873015872821</v>
      </c>
      <c r="BU346" s="33"/>
    </row>
    <row r="347" spans="2:73" s="22" customFormat="1" ht="13.5" x14ac:dyDescent="0.15">
      <c r="B347" s="563"/>
      <c r="C347" s="535">
        <v>327</v>
      </c>
      <c r="D347" s="536"/>
      <c r="E347" s="537">
        <f t="shared" si="181"/>
        <v>51722.22222222203</v>
      </c>
      <c r="F347" s="486"/>
      <c r="G347" s="486"/>
      <c r="H347" s="538"/>
      <c r="I347" s="485">
        <f t="shared" si="174"/>
        <v>47619.047619047618</v>
      </c>
      <c r="J347" s="486"/>
      <c r="K347" s="486"/>
      <c r="L347" s="538"/>
      <c r="M347" s="485">
        <f t="shared" si="182"/>
        <v>4103.1746031744096</v>
      </c>
      <c r="N347" s="486"/>
      <c r="O347" s="486"/>
      <c r="P347" s="538"/>
      <c r="Q347" s="136">
        <f t="shared" si="175"/>
        <v>4428571.4285712168</v>
      </c>
      <c r="R347" s="485"/>
      <c r="S347" s="486"/>
      <c r="T347" s="486"/>
      <c r="U347" s="538"/>
      <c r="V347" s="485"/>
      <c r="W347" s="530"/>
      <c r="X347" s="530"/>
      <c r="Y347" s="531"/>
      <c r="Z347" s="485"/>
      <c r="AA347" s="530"/>
      <c r="AB347" s="530"/>
      <c r="AC347" s="531"/>
      <c r="AD347" s="135">
        <f t="shared" ref="AD347:AD410" si="185">AD346-V347-BG347</f>
        <v>0</v>
      </c>
      <c r="AE347" s="532">
        <f t="shared" si="184"/>
        <v>3668369.047619008</v>
      </c>
      <c r="AF347" s="533"/>
      <c r="AG347" s="533"/>
      <c r="AH347" s="534"/>
      <c r="AI347" s="485">
        <f t="shared" si="176"/>
        <v>4428571.4285712168</v>
      </c>
      <c r="AJ347" s="486"/>
      <c r="AK347" s="486"/>
      <c r="AL347" s="486"/>
      <c r="AM347" s="487"/>
      <c r="AN347" s="527">
        <f t="shared" si="163"/>
        <v>1.1000000000000001</v>
      </c>
      <c r="AO347" s="528"/>
      <c r="AP347" s="529"/>
      <c r="AQ347" s="26"/>
      <c r="AR347" s="26"/>
      <c r="AS347" s="26"/>
      <c r="AT347" s="469"/>
      <c r="AU347" s="469"/>
      <c r="AV347" s="469"/>
      <c r="AW347" s="469"/>
      <c r="AX347" s="27"/>
      <c r="AY347" s="27">
        <f t="shared" si="164"/>
        <v>0</v>
      </c>
      <c r="AZ347" s="27">
        <f t="shared" si="177"/>
        <v>0</v>
      </c>
      <c r="BA347" s="27">
        <f t="shared" si="178"/>
        <v>0</v>
      </c>
      <c r="BB347" s="27">
        <f t="shared" si="165"/>
        <v>0</v>
      </c>
      <c r="BC347" s="27">
        <f t="shared" si="166"/>
        <v>0</v>
      </c>
      <c r="BD347" s="27">
        <f t="shared" si="167"/>
        <v>47619.047619047618</v>
      </c>
      <c r="BE347" s="27">
        <f t="shared" si="168"/>
        <v>4103.1746031744096</v>
      </c>
      <c r="BF347" s="27">
        <f t="shared" si="169"/>
        <v>0</v>
      </c>
      <c r="BG347" s="27"/>
      <c r="BH347" s="27"/>
      <c r="BI347" s="65">
        <f>BI345</f>
        <v>1.1000000000000001</v>
      </c>
      <c r="BJ347" s="66">
        <f>BJ345</f>
        <v>0.75</v>
      </c>
      <c r="BK347" s="59">
        <f>BK345</f>
        <v>1.1000000000000001</v>
      </c>
      <c r="BL347" s="66">
        <f>BL345</f>
        <v>1.27</v>
      </c>
      <c r="BM347" s="67">
        <f>BM345</f>
        <v>1.27</v>
      </c>
      <c r="BN347" s="61"/>
      <c r="BO347" s="61" t="str">
        <f t="shared" si="179"/>
        <v xml:space="preserve"> </v>
      </c>
      <c r="BP347" s="62" t="str">
        <f t="shared" si="170"/>
        <v xml:space="preserve"> </v>
      </c>
      <c r="BQ347" s="62" t="e">
        <f t="shared" si="171"/>
        <v>#VALUE!</v>
      </c>
      <c r="BR347" s="63">
        <f t="shared" si="172"/>
        <v>1.1000000000000001</v>
      </c>
      <c r="BS347" s="64">
        <f t="shared" si="180"/>
        <v>1.1000000000000001</v>
      </c>
      <c r="BT347" s="60">
        <f t="shared" si="173"/>
        <v>51722.22222222203</v>
      </c>
      <c r="BU347" s="33"/>
    </row>
    <row r="348" spans="2:73" s="22" customFormat="1" ht="13.5" x14ac:dyDescent="0.15">
      <c r="B348" s="563"/>
      <c r="C348" s="535">
        <v>328</v>
      </c>
      <c r="D348" s="536"/>
      <c r="E348" s="537">
        <f t="shared" si="181"/>
        <v>51678.571428571231</v>
      </c>
      <c r="F348" s="486"/>
      <c r="G348" s="486"/>
      <c r="H348" s="538"/>
      <c r="I348" s="485">
        <f t="shared" si="174"/>
        <v>47619.047619047618</v>
      </c>
      <c r="J348" s="486"/>
      <c r="K348" s="486"/>
      <c r="L348" s="538"/>
      <c r="M348" s="485">
        <f t="shared" si="182"/>
        <v>4059.5238095236159</v>
      </c>
      <c r="N348" s="486"/>
      <c r="O348" s="486"/>
      <c r="P348" s="538"/>
      <c r="Q348" s="136">
        <f t="shared" si="175"/>
        <v>4380952.3809521692</v>
      </c>
      <c r="R348" s="485"/>
      <c r="S348" s="486"/>
      <c r="T348" s="486"/>
      <c r="U348" s="538"/>
      <c r="V348" s="485"/>
      <c r="W348" s="530"/>
      <c r="X348" s="530"/>
      <c r="Y348" s="531"/>
      <c r="Z348" s="485"/>
      <c r="AA348" s="530"/>
      <c r="AB348" s="530"/>
      <c r="AC348" s="531"/>
      <c r="AD348" s="135">
        <f t="shared" si="185"/>
        <v>0</v>
      </c>
      <c r="AE348" s="532">
        <f t="shared" si="184"/>
        <v>3672428.5714285318</v>
      </c>
      <c r="AF348" s="533"/>
      <c r="AG348" s="533"/>
      <c r="AH348" s="534"/>
      <c r="AI348" s="485">
        <f t="shared" si="176"/>
        <v>4380952.3809521692</v>
      </c>
      <c r="AJ348" s="486"/>
      <c r="AK348" s="486"/>
      <c r="AL348" s="486"/>
      <c r="AM348" s="487"/>
      <c r="AN348" s="527">
        <f t="shared" si="163"/>
        <v>1.1000000000000001</v>
      </c>
      <c r="AO348" s="528"/>
      <c r="AP348" s="529"/>
      <c r="AQ348" s="26"/>
      <c r="AR348" s="26"/>
      <c r="AS348" s="26"/>
      <c r="AT348" s="469"/>
      <c r="AU348" s="469"/>
      <c r="AV348" s="469"/>
      <c r="AW348" s="469"/>
      <c r="AX348" s="27"/>
      <c r="AY348" s="27">
        <f t="shared" si="164"/>
        <v>0</v>
      </c>
      <c r="AZ348" s="27">
        <f t="shared" si="177"/>
        <v>0</v>
      </c>
      <c r="BA348" s="27">
        <f t="shared" si="178"/>
        <v>0</v>
      </c>
      <c r="BB348" s="27">
        <f t="shared" si="165"/>
        <v>0</v>
      </c>
      <c r="BC348" s="27">
        <f t="shared" si="166"/>
        <v>0</v>
      </c>
      <c r="BD348" s="27">
        <f t="shared" si="167"/>
        <v>47619.047619047618</v>
      </c>
      <c r="BE348" s="27">
        <f t="shared" si="168"/>
        <v>4059.5238095236159</v>
      </c>
      <c r="BF348" s="27">
        <f t="shared" si="169"/>
        <v>0</v>
      </c>
      <c r="BG348" s="27"/>
      <c r="BH348" s="27"/>
      <c r="BI348" s="65">
        <f>BI345</f>
        <v>1.1000000000000001</v>
      </c>
      <c r="BJ348" s="66">
        <f>BJ345</f>
        <v>0.75</v>
      </c>
      <c r="BK348" s="59">
        <f>BK345</f>
        <v>1.1000000000000001</v>
      </c>
      <c r="BL348" s="66">
        <f>BL345</f>
        <v>1.27</v>
      </c>
      <c r="BM348" s="67">
        <f>BM345</f>
        <v>1.27</v>
      </c>
      <c r="BN348" s="61"/>
      <c r="BO348" s="61" t="str">
        <f t="shared" si="179"/>
        <v xml:space="preserve"> </v>
      </c>
      <c r="BP348" s="62" t="str">
        <f t="shared" si="170"/>
        <v xml:space="preserve"> </v>
      </c>
      <c r="BQ348" s="62" t="e">
        <f t="shared" si="171"/>
        <v>#VALUE!</v>
      </c>
      <c r="BR348" s="63">
        <f t="shared" si="172"/>
        <v>1.1000000000000001</v>
      </c>
      <c r="BS348" s="64">
        <f t="shared" si="180"/>
        <v>1.1000000000000001</v>
      </c>
      <c r="BT348" s="60">
        <f t="shared" si="173"/>
        <v>51678.571428571231</v>
      </c>
      <c r="BU348" s="33"/>
    </row>
    <row r="349" spans="2:73" s="22" customFormat="1" ht="13.5" x14ac:dyDescent="0.15">
      <c r="B349" s="563"/>
      <c r="C349" s="535">
        <v>329</v>
      </c>
      <c r="D349" s="536"/>
      <c r="E349" s="537">
        <f t="shared" si="181"/>
        <v>51634.92063492044</v>
      </c>
      <c r="F349" s="486"/>
      <c r="G349" s="486"/>
      <c r="H349" s="538"/>
      <c r="I349" s="485">
        <f t="shared" si="174"/>
        <v>47619.047619047618</v>
      </c>
      <c r="J349" s="486"/>
      <c r="K349" s="486"/>
      <c r="L349" s="538"/>
      <c r="M349" s="485">
        <f t="shared" si="182"/>
        <v>4015.8730158728217</v>
      </c>
      <c r="N349" s="486"/>
      <c r="O349" s="486"/>
      <c r="P349" s="538"/>
      <c r="Q349" s="136">
        <f t="shared" si="175"/>
        <v>4333333.3333331216</v>
      </c>
      <c r="R349" s="485"/>
      <c r="S349" s="486"/>
      <c r="T349" s="486"/>
      <c r="U349" s="538"/>
      <c r="V349" s="485"/>
      <c r="W349" s="530"/>
      <c r="X349" s="530"/>
      <c r="Y349" s="531"/>
      <c r="Z349" s="485"/>
      <c r="AA349" s="530"/>
      <c r="AB349" s="530"/>
      <c r="AC349" s="531"/>
      <c r="AD349" s="135">
        <f t="shared" si="185"/>
        <v>0</v>
      </c>
      <c r="AE349" s="532">
        <f t="shared" si="184"/>
        <v>3676444.4444444044</v>
      </c>
      <c r="AF349" s="533"/>
      <c r="AG349" s="533"/>
      <c r="AH349" s="534"/>
      <c r="AI349" s="485">
        <f t="shared" si="176"/>
        <v>4333333.3333331216</v>
      </c>
      <c r="AJ349" s="486"/>
      <c r="AK349" s="486"/>
      <c r="AL349" s="486"/>
      <c r="AM349" s="487"/>
      <c r="AN349" s="527">
        <f t="shared" si="163"/>
        <v>1.1000000000000001</v>
      </c>
      <c r="AO349" s="528"/>
      <c r="AP349" s="529"/>
      <c r="AQ349" s="26"/>
      <c r="AR349" s="26"/>
      <c r="AS349" s="26"/>
      <c r="AT349" s="469"/>
      <c r="AU349" s="469"/>
      <c r="AV349" s="469"/>
      <c r="AW349" s="469"/>
      <c r="AX349" s="27"/>
      <c r="AY349" s="27">
        <f t="shared" si="164"/>
        <v>0</v>
      </c>
      <c r="AZ349" s="27">
        <f t="shared" si="177"/>
        <v>0</v>
      </c>
      <c r="BA349" s="27">
        <f t="shared" si="178"/>
        <v>0</v>
      </c>
      <c r="BB349" s="27">
        <f t="shared" si="165"/>
        <v>0</v>
      </c>
      <c r="BC349" s="27">
        <f t="shared" si="166"/>
        <v>0</v>
      </c>
      <c r="BD349" s="27">
        <f t="shared" si="167"/>
        <v>47619.047619047618</v>
      </c>
      <c r="BE349" s="27">
        <f t="shared" si="168"/>
        <v>4015.8730158728217</v>
      </c>
      <c r="BF349" s="27">
        <f t="shared" si="169"/>
        <v>0</v>
      </c>
      <c r="BG349" s="27"/>
      <c r="BH349" s="27"/>
      <c r="BI349" s="65">
        <f>BI345</f>
        <v>1.1000000000000001</v>
      </c>
      <c r="BJ349" s="66">
        <f>BJ345</f>
        <v>0.75</v>
      </c>
      <c r="BK349" s="59">
        <f>BK345</f>
        <v>1.1000000000000001</v>
      </c>
      <c r="BL349" s="66">
        <f>BL345</f>
        <v>1.27</v>
      </c>
      <c r="BM349" s="67">
        <f>BM345</f>
        <v>1.27</v>
      </c>
      <c r="BN349" s="61"/>
      <c r="BO349" s="61" t="str">
        <f t="shared" si="179"/>
        <v xml:space="preserve"> </v>
      </c>
      <c r="BP349" s="62" t="str">
        <f t="shared" si="170"/>
        <v xml:space="preserve"> </v>
      </c>
      <c r="BQ349" s="62" t="e">
        <f t="shared" si="171"/>
        <v>#VALUE!</v>
      </c>
      <c r="BR349" s="63">
        <f t="shared" si="172"/>
        <v>1.1000000000000001</v>
      </c>
      <c r="BS349" s="64">
        <f t="shared" si="180"/>
        <v>1.1000000000000001</v>
      </c>
      <c r="BT349" s="60">
        <f t="shared" si="173"/>
        <v>51634.92063492044</v>
      </c>
      <c r="BU349" s="33"/>
    </row>
    <row r="350" spans="2:73" s="22" customFormat="1" ht="13.5" x14ac:dyDescent="0.15">
      <c r="B350" s="563"/>
      <c r="C350" s="535">
        <v>330</v>
      </c>
      <c r="D350" s="536"/>
      <c r="E350" s="537">
        <f t="shared" si="181"/>
        <v>51591.269841269648</v>
      </c>
      <c r="F350" s="486"/>
      <c r="G350" s="486"/>
      <c r="H350" s="538"/>
      <c r="I350" s="485">
        <f t="shared" si="174"/>
        <v>47619.047619047618</v>
      </c>
      <c r="J350" s="486"/>
      <c r="K350" s="486"/>
      <c r="L350" s="538"/>
      <c r="M350" s="485">
        <f t="shared" si="182"/>
        <v>3972.2222222220284</v>
      </c>
      <c r="N350" s="486"/>
      <c r="O350" s="486"/>
      <c r="P350" s="538"/>
      <c r="Q350" s="136">
        <f t="shared" si="175"/>
        <v>4285714.285714074</v>
      </c>
      <c r="R350" s="485">
        <f>V350+Z350</f>
        <v>0</v>
      </c>
      <c r="S350" s="486"/>
      <c r="T350" s="486"/>
      <c r="U350" s="538"/>
      <c r="V350" s="485">
        <f>IF(55&gt;$I$5*2,0,$I$6/$I$5/2)</f>
        <v>0</v>
      </c>
      <c r="W350" s="530"/>
      <c r="X350" s="530"/>
      <c r="Y350" s="531"/>
      <c r="Z350" s="485">
        <f>IF(AD344&gt;0,AD344*AN350/100/2,0)</f>
        <v>0</v>
      </c>
      <c r="AA350" s="530"/>
      <c r="AB350" s="530"/>
      <c r="AC350" s="531"/>
      <c r="AD350" s="135">
        <f t="shared" si="185"/>
        <v>0</v>
      </c>
      <c r="AE350" s="532">
        <f t="shared" si="184"/>
        <v>3680416.6666666265</v>
      </c>
      <c r="AF350" s="533"/>
      <c r="AG350" s="533"/>
      <c r="AH350" s="534"/>
      <c r="AI350" s="485">
        <f t="shared" si="176"/>
        <v>4285714.285714074</v>
      </c>
      <c r="AJ350" s="486"/>
      <c r="AK350" s="486"/>
      <c r="AL350" s="486"/>
      <c r="AM350" s="487"/>
      <c r="AN350" s="527">
        <f t="shared" si="163"/>
        <v>1.1000000000000001</v>
      </c>
      <c r="AO350" s="528"/>
      <c r="AP350" s="529"/>
      <c r="AQ350" s="26"/>
      <c r="AR350" s="26"/>
      <c r="AS350" s="26"/>
      <c r="AT350" s="469"/>
      <c r="AU350" s="469"/>
      <c r="AV350" s="469"/>
      <c r="AW350" s="469"/>
      <c r="AX350" s="27"/>
      <c r="AY350" s="27">
        <f t="shared" si="164"/>
        <v>0</v>
      </c>
      <c r="AZ350" s="27">
        <f t="shared" si="177"/>
        <v>0</v>
      </c>
      <c r="BA350" s="27">
        <f t="shared" si="178"/>
        <v>0</v>
      </c>
      <c r="BB350" s="27">
        <f t="shared" si="165"/>
        <v>0</v>
      </c>
      <c r="BC350" s="27">
        <f t="shared" si="166"/>
        <v>0</v>
      </c>
      <c r="BD350" s="27">
        <f t="shared" si="167"/>
        <v>47619.047619047618</v>
      </c>
      <c r="BE350" s="27">
        <f t="shared" si="168"/>
        <v>3972.2222222220284</v>
      </c>
      <c r="BF350" s="27">
        <f t="shared" si="169"/>
        <v>0</v>
      </c>
      <c r="BG350" s="27"/>
      <c r="BH350" s="27"/>
      <c r="BI350" s="65">
        <f>BI345</f>
        <v>1.1000000000000001</v>
      </c>
      <c r="BJ350" s="66">
        <f>BJ345</f>
        <v>0.75</v>
      </c>
      <c r="BK350" s="59">
        <f>BK345</f>
        <v>1.1000000000000001</v>
      </c>
      <c r="BL350" s="66">
        <f>BL345</f>
        <v>1.27</v>
      </c>
      <c r="BM350" s="67">
        <f>BM345</f>
        <v>1.27</v>
      </c>
      <c r="BN350" s="61"/>
      <c r="BO350" s="61" t="str">
        <f t="shared" si="179"/>
        <v xml:space="preserve"> </v>
      </c>
      <c r="BP350" s="62" t="str">
        <f t="shared" si="170"/>
        <v xml:space="preserve"> </v>
      </c>
      <c r="BQ350" s="62" t="e">
        <f t="shared" si="171"/>
        <v>#VALUE!</v>
      </c>
      <c r="BR350" s="63">
        <f t="shared" si="172"/>
        <v>1.1000000000000001</v>
      </c>
      <c r="BS350" s="64">
        <f t="shared" si="180"/>
        <v>1.1000000000000001</v>
      </c>
      <c r="BT350" s="60">
        <f t="shared" si="173"/>
        <v>51591.269841269648</v>
      </c>
      <c r="BU350" s="33"/>
    </row>
    <row r="351" spans="2:73" s="22" customFormat="1" ht="13.5" x14ac:dyDescent="0.15">
      <c r="B351" s="563"/>
      <c r="C351" s="535">
        <v>331</v>
      </c>
      <c r="D351" s="536"/>
      <c r="E351" s="537">
        <f t="shared" si="181"/>
        <v>51547.619047618849</v>
      </c>
      <c r="F351" s="486"/>
      <c r="G351" s="486"/>
      <c r="H351" s="538"/>
      <c r="I351" s="485">
        <f t="shared" si="174"/>
        <v>47619.047619047618</v>
      </c>
      <c r="J351" s="486"/>
      <c r="K351" s="486"/>
      <c r="L351" s="538"/>
      <c r="M351" s="485">
        <f t="shared" si="182"/>
        <v>3928.5714285712347</v>
      </c>
      <c r="N351" s="486"/>
      <c r="O351" s="486"/>
      <c r="P351" s="538"/>
      <c r="Q351" s="136">
        <f t="shared" si="175"/>
        <v>4238095.2380950265</v>
      </c>
      <c r="R351" s="485"/>
      <c r="S351" s="486"/>
      <c r="T351" s="486"/>
      <c r="U351" s="538"/>
      <c r="V351" s="485"/>
      <c r="W351" s="530"/>
      <c r="X351" s="530"/>
      <c r="Y351" s="531"/>
      <c r="Z351" s="485"/>
      <c r="AA351" s="530"/>
      <c r="AB351" s="530"/>
      <c r="AC351" s="531"/>
      <c r="AD351" s="135">
        <f t="shared" si="185"/>
        <v>0</v>
      </c>
      <c r="AE351" s="532">
        <f t="shared" si="184"/>
        <v>3684345.2380951978</v>
      </c>
      <c r="AF351" s="533"/>
      <c r="AG351" s="533"/>
      <c r="AH351" s="534"/>
      <c r="AI351" s="485">
        <f t="shared" si="176"/>
        <v>4238095.2380950265</v>
      </c>
      <c r="AJ351" s="486"/>
      <c r="AK351" s="486"/>
      <c r="AL351" s="486"/>
      <c r="AM351" s="487"/>
      <c r="AN351" s="527">
        <f t="shared" si="163"/>
        <v>1.1000000000000001</v>
      </c>
      <c r="AO351" s="528"/>
      <c r="AP351" s="529"/>
      <c r="AQ351" s="26"/>
      <c r="AR351" s="26"/>
      <c r="AS351" s="26"/>
      <c r="AT351" s="469"/>
      <c r="AU351" s="469"/>
      <c r="AV351" s="469"/>
      <c r="AW351" s="469"/>
      <c r="AX351" s="27"/>
      <c r="AY351" s="27">
        <f t="shared" si="164"/>
        <v>0</v>
      </c>
      <c r="AZ351" s="27">
        <f t="shared" si="177"/>
        <v>0</v>
      </c>
      <c r="BA351" s="27">
        <f t="shared" si="178"/>
        <v>0</v>
      </c>
      <c r="BB351" s="27">
        <f t="shared" si="165"/>
        <v>0</v>
      </c>
      <c r="BC351" s="27">
        <f t="shared" si="166"/>
        <v>0</v>
      </c>
      <c r="BD351" s="27">
        <f t="shared" si="167"/>
        <v>47619.047619047618</v>
      </c>
      <c r="BE351" s="27">
        <f t="shared" si="168"/>
        <v>3928.5714285712347</v>
      </c>
      <c r="BF351" s="27">
        <f t="shared" si="169"/>
        <v>0</v>
      </c>
      <c r="BG351" s="27"/>
      <c r="BH351" s="27"/>
      <c r="BI351" s="72">
        <f t="shared" ref="BI351:BL351" si="186">BI345</f>
        <v>1.1000000000000001</v>
      </c>
      <c r="BJ351" s="72">
        <f t="shared" si="186"/>
        <v>0.75</v>
      </c>
      <c r="BK351" s="72">
        <f t="shared" si="186"/>
        <v>1.1000000000000001</v>
      </c>
      <c r="BL351" s="72">
        <f t="shared" si="186"/>
        <v>1.27</v>
      </c>
      <c r="BM351" s="73">
        <f>BM345</f>
        <v>1.27</v>
      </c>
      <c r="BN351" s="61"/>
      <c r="BO351" s="61" t="str">
        <f t="shared" si="179"/>
        <v xml:space="preserve"> </v>
      </c>
      <c r="BP351" s="62" t="str">
        <f t="shared" si="170"/>
        <v xml:space="preserve"> </v>
      </c>
      <c r="BQ351" s="62" t="e">
        <f t="shared" si="171"/>
        <v>#VALUE!</v>
      </c>
      <c r="BR351" s="63">
        <f t="shared" si="172"/>
        <v>1.1000000000000001</v>
      </c>
      <c r="BS351" s="64">
        <f t="shared" si="180"/>
        <v>1.1000000000000001</v>
      </c>
      <c r="BT351" s="60">
        <f t="shared" si="173"/>
        <v>51547.619047618849</v>
      </c>
      <c r="BU351" s="33"/>
    </row>
    <row r="352" spans="2:73" s="22" customFormat="1" ht="13.5" x14ac:dyDescent="0.15">
      <c r="B352" s="563"/>
      <c r="C352" s="535">
        <v>332</v>
      </c>
      <c r="D352" s="536"/>
      <c r="E352" s="537">
        <f t="shared" si="181"/>
        <v>51503.968253968058</v>
      </c>
      <c r="F352" s="486"/>
      <c r="G352" s="486"/>
      <c r="H352" s="538"/>
      <c r="I352" s="485">
        <f t="shared" si="174"/>
        <v>47619.047619047618</v>
      </c>
      <c r="J352" s="486"/>
      <c r="K352" s="486"/>
      <c r="L352" s="538"/>
      <c r="M352" s="485">
        <f t="shared" si="182"/>
        <v>3884.920634920441</v>
      </c>
      <c r="N352" s="486"/>
      <c r="O352" s="486"/>
      <c r="P352" s="538"/>
      <c r="Q352" s="136">
        <f t="shared" si="175"/>
        <v>4190476.1904759789</v>
      </c>
      <c r="R352" s="485"/>
      <c r="S352" s="486"/>
      <c r="T352" s="486"/>
      <c r="U352" s="538"/>
      <c r="V352" s="485"/>
      <c r="W352" s="530"/>
      <c r="X352" s="530"/>
      <c r="Y352" s="531"/>
      <c r="Z352" s="485"/>
      <c r="AA352" s="530"/>
      <c r="AB352" s="530"/>
      <c r="AC352" s="531"/>
      <c r="AD352" s="135">
        <f t="shared" si="185"/>
        <v>0</v>
      </c>
      <c r="AE352" s="532">
        <f t="shared" si="184"/>
        <v>3688230.1587301181</v>
      </c>
      <c r="AF352" s="533"/>
      <c r="AG352" s="533"/>
      <c r="AH352" s="534"/>
      <c r="AI352" s="485">
        <f t="shared" si="176"/>
        <v>4190476.1904759789</v>
      </c>
      <c r="AJ352" s="486"/>
      <c r="AK352" s="486"/>
      <c r="AL352" s="486"/>
      <c r="AM352" s="487"/>
      <c r="AN352" s="527">
        <f t="shared" si="163"/>
        <v>1.1000000000000001</v>
      </c>
      <c r="AO352" s="528"/>
      <c r="AP352" s="529"/>
      <c r="AQ352" s="26"/>
      <c r="AR352" s="26"/>
      <c r="AS352" s="26"/>
      <c r="AT352" s="469"/>
      <c r="AU352" s="469"/>
      <c r="AV352" s="469"/>
      <c r="AW352" s="469"/>
      <c r="AX352" s="27"/>
      <c r="AY352" s="27">
        <f t="shared" si="164"/>
        <v>0</v>
      </c>
      <c r="AZ352" s="27">
        <f t="shared" si="177"/>
        <v>0</v>
      </c>
      <c r="BA352" s="27">
        <f t="shared" si="178"/>
        <v>0</v>
      </c>
      <c r="BB352" s="27">
        <f t="shared" si="165"/>
        <v>0</v>
      </c>
      <c r="BC352" s="27">
        <f t="shared" si="166"/>
        <v>0</v>
      </c>
      <c r="BD352" s="27">
        <f t="shared" si="167"/>
        <v>47619.047619047618</v>
      </c>
      <c r="BE352" s="27">
        <f t="shared" si="168"/>
        <v>3884.920634920441</v>
      </c>
      <c r="BF352" s="27">
        <f t="shared" si="169"/>
        <v>0</v>
      </c>
      <c r="BG352" s="27"/>
      <c r="BH352" s="27"/>
      <c r="BI352" s="65">
        <f>BI351</f>
        <v>1.1000000000000001</v>
      </c>
      <c r="BJ352" s="66">
        <f>BJ351</f>
        <v>0.75</v>
      </c>
      <c r="BK352" s="59">
        <f>BK351</f>
        <v>1.1000000000000001</v>
      </c>
      <c r="BL352" s="66">
        <f>BL351</f>
        <v>1.27</v>
      </c>
      <c r="BM352" s="67">
        <f>BM351</f>
        <v>1.27</v>
      </c>
      <c r="BN352" s="61"/>
      <c r="BO352" s="61" t="str">
        <f t="shared" si="179"/>
        <v xml:space="preserve"> </v>
      </c>
      <c r="BP352" s="62" t="str">
        <f t="shared" si="170"/>
        <v xml:space="preserve"> </v>
      </c>
      <c r="BQ352" s="62" t="e">
        <f t="shared" si="171"/>
        <v>#VALUE!</v>
      </c>
      <c r="BR352" s="63">
        <f t="shared" si="172"/>
        <v>1.1000000000000001</v>
      </c>
      <c r="BS352" s="64">
        <f t="shared" si="180"/>
        <v>1.1000000000000001</v>
      </c>
      <c r="BT352" s="60">
        <f t="shared" si="173"/>
        <v>51503.968253968058</v>
      </c>
      <c r="BU352" s="33"/>
    </row>
    <row r="353" spans="2:73" s="22" customFormat="1" ht="13.5" x14ac:dyDescent="0.15">
      <c r="B353" s="563"/>
      <c r="C353" s="535">
        <v>333</v>
      </c>
      <c r="D353" s="536"/>
      <c r="E353" s="537">
        <f t="shared" si="181"/>
        <v>51460.317460317267</v>
      </c>
      <c r="F353" s="486"/>
      <c r="G353" s="486"/>
      <c r="H353" s="538"/>
      <c r="I353" s="485">
        <f t="shared" si="174"/>
        <v>47619.047619047618</v>
      </c>
      <c r="J353" s="486"/>
      <c r="K353" s="486"/>
      <c r="L353" s="538"/>
      <c r="M353" s="485">
        <f t="shared" si="182"/>
        <v>3841.2698412696477</v>
      </c>
      <c r="N353" s="486"/>
      <c r="O353" s="486"/>
      <c r="P353" s="538"/>
      <c r="Q353" s="136">
        <f t="shared" si="175"/>
        <v>4142857.1428569313</v>
      </c>
      <c r="R353" s="485"/>
      <c r="S353" s="486"/>
      <c r="T353" s="486"/>
      <c r="U353" s="538"/>
      <c r="V353" s="485"/>
      <c r="W353" s="530"/>
      <c r="X353" s="530"/>
      <c r="Y353" s="531"/>
      <c r="Z353" s="485"/>
      <c r="AA353" s="530"/>
      <c r="AB353" s="530"/>
      <c r="AC353" s="531"/>
      <c r="AD353" s="135">
        <f t="shared" si="185"/>
        <v>0</v>
      </c>
      <c r="AE353" s="532">
        <f t="shared" si="184"/>
        <v>3692071.4285713877</v>
      </c>
      <c r="AF353" s="533"/>
      <c r="AG353" s="533"/>
      <c r="AH353" s="534"/>
      <c r="AI353" s="485">
        <f t="shared" si="176"/>
        <v>4142857.1428569313</v>
      </c>
      <c r="AJ353" s="486"/>
      <c r="AK353" s="486"/>
      <c r="AL353" s="486"/>
      <c r="AM353" s="487"/>
      <c r="AN353" s="527">
        <f t="shared" si="163"/>
        <v>1.1000000000000001</v>
      </c>
      <c r="AO353" s="528"/>
      <c r="AP353" s="529"/>
      <c r="AQ353" s="26"/>
      <c r="AR353" s="26"/>
      <c r="AS353" s="26"/>
      <c r="AT353" s="469"/>
      <c r="AU353" s="469"/>
      <c r="AV353" s="469"/>
      <c r="AW353" s="469"/>
      <c r="AX353" s="27"/>
      <c r="AY353" s="27">
        <f t="shared" si="164"/>
        <v>0</v>
      </c>
      <c r="AZ353" s="27">
        <f t="shared" si="177"/>
        <v>0</v>
      </c>
      <c r="BA353" s="27">
        <f t="shared" si="178"/>
        <v>0</v>
      </c>
      <c r="BB353" s="27">
        <f t="shared" si="165"/>
        <v>0</v>
      </c>
      <c r="BC353" s="27">
        <f t="shared" si="166"/>
        <v>0</v>
      </c>
      <c r="BD353" s="27">
        <f t="shared" si="167"/>
        <v>47619.047619047618</v>
      </c>
      <c r="BE353" s="27">
        <f t="shared" si="168"/>
        <v>3841.2698412696477</v>
      </c>
      <c r="BF353" s="27">
        <f t="shared" si="169"/>
        <v>0</v>
      </c>
      <c r="BG353" s="27"/>
      <c r="BH353" s="27"/>
      <c r="BI353" s="65">
        <f>BI351</f>
        <v>1.1000000000000001</v>
      </c>
      <c r="BJ353" s="66">
        <f>BJ351</f>
        <v>0.75</v>
      </c>
      <c r="BK353" s="59">
        <f>BK351</f>
        <v>1.1000000000000001</v>
      </c>
      <c r="BL353" s="66">
        <f>BL351</f>
        <v>1.27</v>
      </c>
      <c r="BM353" s="67">
        <f>BM351</f>
        <v>1.27</v>
      </c>
      <c r="BN353" s="61"/>
      <c r="BO353" s="61" t="str">
        <f t="shared" si="179"/>
        <v xml:space="preserve"> </v>
      </c>
      <c r="BP353" s="62" t="str">
        <f t="shared" si="170"/>
        <v xml:space="preserve"> </v>
      </c>
      <c r="BQ353" s="62" t="e">
        <f t="shared" si="171"/>
        <v>#VALUE!</v>
      </c>
      <c r="BR353" s="63">
        <f t="shared" si="172"/>
        <v>1.1000000000000001</v>
      </c>
      <c r="BS353" s="64">
        <f t="shared" si="180"/>
        <v>1.1000000000000001</v>
      </c>
      <c r="BT353" s="60">
        <f t="shared" si="173"/>
        <v>51460.317460317267</v>
      </c>
      <c r="BU353" s="33"/>
    </row>
    <row r="354" spans="2:73" s="22" customFormat="1" ht="13.5" x14ac:dyDescent="0.15">
      <c r="B354" s="563"/>
      <c r="C354" s="535">
        <v>334</v>
      </c>
      <c r="D354" s="536"/>
      <c r="E354" s="537">
        <f t="shared" si="181"/>
        <v>51416.666666666475</v>
      </c>
      <c r="F354" s="486"/>
      <c r="G354" s="486"/>
      <c r="H354" s="538"/>
      <c r="I354" s="485">
        <f t="shared" si="174"/>
        <v>47619.047619047618</v>
      </c>
      <c r="J354" s="486"/>
      <c r="K354" s="486"/>
      <c r="L354" s="538"/>
      <c r="M354" s="485">
        <f t="shared" si="182"/>
        <v>3797.6190476188535</v>
      </c>
      <c r="N354" s="486"/>
      <c r="O354" s="486"/>
      <c r="P354" s="538"/>
      <c r="Q354" s="136">
        <f t="shared" si="175"/>
        <v>4095238.0952378837</v>
      </c>
      <c r="R354" s="485"/>
      <c r="S354" s="486"/>
      <c r="T354" s="486"/>
      <c r="U354" s="538"/>
      <c r="V354" s="485"/>
      <c r="W354" s="530"/>
      <c r="X354" s="530"/>
      <c r="Y354" s="531"/>
      <c r="Z354" s="485"/>
      <c r="AA354" s="530"/>
      <c r="AB354" s="530"/>
      <c r="AC354" s="531"/>
      <c r="AD354" s="135">
        <f t="shared" si="185"/>
        <v>0</v>
      </c>
      <c r="AE354" s="532">
        <f t="shared" si="184"/>
        <v>3695869.0476190066</v>
      </c>
      <c r="AF354" s="533"/>
      <c r="AG354" s="533"/>
      <c r="AH354" s="534"/>
      <c r="AI354" s="485">
        <f t="shared" si="176"/>
        <v>4095238.0952378837</v>
      </c>
      <c r="AJ354" s="486"/>
      <c r="AK354" s="486"/>
      <c r="AL354" s="486"/>
      <c r="AM354" s="487"/>
      <c r="AN354" s="527">
        <f t="shared" si="163"/>
        <v>1.1000000000000001</v>
      </c>
      <c r="AO354" s="528"/>
      <c r="AP354" s="529"/>
      <c r="AQ354" s="26"/>
      <c r="AR354" s="26"/>
      <c r="AS354" s="26"/>
      <c r="AT354" s="469"/>
      <c r="AU354" s="469"/>
      <c r="AV354" s="469"/>
      <c r="AW354" s="469"/>
      <c r="AX354" s="27"/>
      <c r="AY354" s="27">
        <f t="shared" si="164"/>
        <v>0</v>
      </c>
      <c r="AZ354" s="27">
        <f t="shared" si="177"/>
        <v>0</v>
      </c>
      <c r="BA354" s="27">
        <f t="shared" si="178"/>
        <v>0</v>
      </c>
      <c r="BB354" s="27">
        <f t="shared" si="165"/>
        <v>0</v>
      </c>
      <c r="BC354" s="27">
        <f t="shared" si="166"/>
        <v>0</v>
      </c>
      <c r="BD354" s="27">
        <f t="shared" si="167"/>
        <v>47619.047619047618</v>
      </c>
      <c r="BE354" s="27">
        <f t="shared" si="168"/>
        <v>3797.6190476188535</v>
      </c>
      <c r="BF354" s="27">
        <f t="shared" si="169"/>
        <v>0</v>
      </c>
      <c r="BG354" s="27"/>
      <c r="BH354" s="27"/>
      <c r="BI354" s="65">
        <f>BI351</f>
        <v>1.1000000000000001</v>
      </c>
      <c r="BJ354" s="66">
        <f>BJ351</f>
        <v>0.75</v>
      </c>
      <c r="BK354" s="59">
        <f>BK351</f>
        <v>1.1000000000000001</v>
      </c>
      <c r="BL354" s="66">
        <f>BL351</f>
        <v>1.27</v>
      </c>
      <c r="BM354" s="67">
        <f>BM351</f>
        <v>1.27</v>
      </c>
      <c r="BN354" s="61"/>
      <c r="BO354" s="61" t="str">
        <f t="shared" si="179"/>
        <v xml:space="preserve"> </v>
      </c>
      <c r="BP354" s="62" t="str">
        <f t="shared" si="170"/>
        <v xml:space="preserve"> </v>
      </c>
      <c r="BQ354" s="62" t="e">
        <f t="shared" si="171"/>
        <v>#VALUE!</v>
      </c>
      <c r="BR354" s="63">
        <f t="shared" si="172"/>
        <v>1.1000000000000001</v>
      </c>
      <c r="BS354" s="64">
        <f t="shared" si="180"/>
        <v>1.1000000000000001</v>
      </c>
      <c r="BT354" s="60">
        <f t="shared" si="173"/>
        <v>51416.666666666475</v>
      </c>
      <c r="BU354" s="33"/>
    </row>
    <row r="355" spans="2:73" s="22" customFormat="1" ht="13.5" x14ac:dyDescent="0.15">
      <c r="B355" s="563"/>
      <c r="C355" s="535">
        <v>335</v>
      </c>
      <c r="D355" s="536"/>
      <c r="E355" s="537">
        <f t="shared" si="181"/>
        <v>51373.015873015676</v>
      </c>
      <c r="F355" s="486"/>
      <c r="G355" s="486"/>
      <c r="H355" s="538"/>
      <c r="I355" s="485">
        <f t="shared" si="174"/>
        <v>47619.047619047618</v>
      </c>
      <c r="J355" s="486"/>
      <c r="K355" s="486"/>
      <c r="L355" s="538"/>
      <c r="M355" s="485">
        <f t="shared" si="182"/>
        <v>3753.9682539680598</v>
      </c>
      <c r="N355" s="486"/>
      <c r="O355" s="486"/>
      <c r="P355" s="538"/>
      <c r="Q355" s="136">
        <f t="shared" si="175"/>
        <v>4047619.0476188362</v>
      </c>
      <c r="R355" s="485"/>
      <c r="S355" s="486"/>
      <c r="T355" s="486"/>
      <c r="U355" s="538"/>
      <c r="V355" s="485"/>
      <c r="W355" s="530"/>
      <c r="X355" s="530"/>
      <c r="Y355" s="531"/>
      <c r="Z355" s="485"/>
      <c r="AA355" s="530"/>
      <c r="AB355" s="530"/>
      <c r="AC355" s="531"/>
      <c r="AD355" s="135">
        <f t="shared" si="185"/>
        <v>0</v>
      </c>
      <c r="AE355" s="532">
        <f t="shared" si="184"/>
        <v>3699623.0158729749</v>
      </c>
      <c r="AF355" s="533"/>
      <c r="AG355" s="533"/>
      <c r="AH355" s="534"/>
      <c r="AI355" s="485">
        <f t="shared" si="176"/>
        <v>4047619.0476188362</v>
      </c>
      <c r="AJ355" s="486"/>
      <c r="AK355" s="486"/>
      <c r="AL355" s="486"/>
      <c r="AM355" s="487"/>
      <c r="AN355" s="527">
        <f t="shared" si="163"/>
        <v>1.1000000000000001</v>
      </c>
      <c r="AO355" s="528"/>
      <c r="AP355" s="529"/>
      <c r="AQ355" s="26"/>
      <c r="AR355" s="26"/>
      <c r="AS355" s="26"/>
      <c r="AT355" s="469"/>
      <c r="AU355" s="469"/>
      <c r="AV355" s="469"/>
      <c r="AW355" s="469"/>
      <c r="AX355" s="27"/>
      <c r="AY355" s="27">
        <f t="shared" si="164"/>
        <v>0</v>
      </c>
      <c r="AZ355" s="27">
        <f t="shared" si="177"/>
        <v>0</v>
      </c>
      <c r="BA355" s="27">
        <f t="shared" si="178"/>
        <v>0</v>
      </c>
      <c r="BB355" s="27">
        <f t="shared" si="165"/>
        <v>0</v>
      </c>
      <c r="BC355" s="27">
        <f t="shared" si="166"/>
        <v>0</v>
      </c>
      <c r="BD355" s="27">
        <f t="shared" si="167"/>
        <v>47619.047619047618</v>
      </c>
      <c r="BE355" s="27">
        <f t="shared" si="168"/>
        <v>3753.9682539680598</v>
      </c>
      <c r="BF355" s="27">
        <f t="shared" si="169"/>
        <v>0</v>
      </c>
      <c r="BG355" s="27"/>
      <c r="BH355" s="27"/>
      <c r="BI355" s="65">
        <f>BI351</f>
        <v>1.1000000000000001</v>
      </c>
      <c r="BJ355" s="66">
        <f>BJ351</f>
        <v>0.75</v>
      </c>
      <c r="BK355" s="59">
        <f>BK351</f>
        <v>1.1000000000000001</v>
      </c>
      <c r="BL355" s="66">
        <f>BL351</f>
        <v>1.27</v>
      </c>
      <c r="BM355" s="67">
        <f>BM351</f>
        <v>1.27</v>
      </c>
      <c r="BN355" s="61"/>
      <c r="BO355" s="61" t="str">
        <f t="shared" si="179"/>
        <v xml:space="preserve"> </v>
      </c>
      <c r="BP355" s="62" t="str">
        <f t="shared" si="170"/>
        <v xml:space="preserve"> </v>
      </c>
      <c r="BQ355" s="62" t="e">
        <f t="shared" si="171"/>
        <v>#VALUE!</v>
      </c>
      <c r="BR355" s="63">
        <f t="shared" si="172"/>
        <v>1.1000000000000001</v>
      </c>
      <c r="BS355" s="64">
        <f t="shared" si="180"/>
        <v>1.1000000000000001</v>
      </c>
      <c r="BT355" s="60">
        <f t="shared" si="173"/>
        <v>51373.015873015676</v>
      </c>
      <c r="BU355" s="33"/>
    </row>
    <row r="356" spans="2:73" s="22" customFormat="1" ht="13.5" x14ac:dyDescent="0.15">
      <c r="B356" s="564"/>
      <c r="C356" s="518">
        <v>336</v>
      </c>
      <c r="D356" s="519"/>
      <c r="E356" s="520">
        <f t="shared" si="181"/>
        <v>51329.365079364885</v>
      </c>
      <c r="F356" s="521"/>
      <c r="G356" s="521"/>
      <c r="H356" s="522"/>
      <c r="I356" s="509">
        <f t="shared" si="174"/>
        <v>47619.047619047618</v>
      </c>
      <c r="J356" s="521"/>
      <c r="K356" s="521"/>
      <c r="L356" s="522"/>
      <c r="M356" s="509">
        <f t="shared" si="182"/>
        <v>3710.317460317267</v>
      </c>
      <c r="N356" s="521"/>
      <c r="O356" s="521"/>
      <c r="P356" s="522"/>
      <c r="Q356" s="134">
        <f t="shared" si="175"/>
        <v>3999999.9999997886</v>
      </c>
      <c r="R356" s="509">
        <f>V356+Z356</f>
        <v>0</v>
      </c>
      <c r="S356" s="521"/>
      <c r="T356" s="521"/>
      <c r="U356" s="522"/>
      <c r="V356" s="509">
        <f>IF(56&gt;$I$5*2,0,$I$6/$I$5/2)</f>
        <v>0</v>
      </c>
      <c r="W356" s="510"/>
      <c r="X356" s="510"/>
      <c r="Y356" s="511"/>
      <c r="Z356" s="509">
        <f>IF(AD350&gt;0,AD350*AN356/100/2,0)</f>
        <v>0</v>
      </c>
      <c r="AA356" s="510"/>
      <c r="AB356" s="510"/>
      <c r="AC356" s="511"/>
      <c r="AD356" s="133">
        <f t="shared" si="185"/>
        <v>0</v>
      </c>
      <c r="AE356" s="512">
        <f t="shared" si="184"/>
        <v>3703333.333333292</v>
      </c>
      <c r="AF356" s="513"/>
      <c r="AG356" s="513"/>
      <c r="AH356" s="514"/>
      <c r="AI356" s="485">
        <f t="shared" si="176"/>
        <v>3999999.9999997886</v>
      </c>
      <c r="AJ356" s="486"/>
      <c r="AK356" s="486"/>
      <c r="AL356" s="486"/>
      <c r="AM356" s="487"/>
      <c r="AN356" s="515">
        <f t="shared" si="163"/>
        <v>1.1000000000000001</v>
      </c>
      <c r="AO356" s="516"/>
      <c r="AP356" s="517"/>
      <c r="AQ356" s="25"/>
      <c r="AR356" s="25"/>
      <c r="AS356" s="25"/>
      <c r="AT356" s="469"/>
      <c r="AU356" s="469"/>
      <c r="AV356" s="469"/>
      <c r="AW356" s="469"/>
      <c r="AX356" s="27"/>
      <c r="AY356" s="27">
        <f t="shared" si="164"/>
        <v>0</v>
      </c>
      <c r="AZ356" s="27">
        <f t="shared" si="177"/>
        <v>0</v>
      </c>
      <c r="BA356" s="27">
        <f t="shared" si="178"/>
        <v>0</v>
      </c>
      <c r="BB356" s="27">
        <f t="shared" si="165"/>
        <v>0</v>
      </c>
      <c r="BC356" s="27">
        <f t="shared" si="166"/>
        <v>0</v>
      </c>
      <c r="BD356" s="27">
        <f t="shared" si="167"/>
        <v>47619.047619047618</v>
      </c>
      <c r="BE356" s="27">
        <f t="shared" si="168"/>
        <v>3710.317460317267</v>
      </c>
      <c r="BF356" s="27">
        <f t="shared" si="169"/>
        <v>0</v>
      </c>
      <c r="BG356" s="27"/>
      <c r="BH356" s="27"/>
      <c r="BI356" s="65">
        <f>BI351</f>
        <v>1.1000000000000001</v>
      </c>
      <c r="BJ356" s="66">
        <f>BJ351</f>
        <v>0.75</v>
      </c>
      <c r="BK356" s="59">
        <f>BK351</f>
        <v>1.1000000000000001</v>
      </c>
      <c r="BL356" s="66">
        <f>BL351</f>
        <v>1.27</v>
      </c>
      <c r="BM356" s="67">
        <f>BM351</f>
        <v>1.27</v>
      </c>
      <c r="BN356" s="61"/>
      <c r="BO356" s="61" t="str">
        <f t="shared" si="179"/>
        <v xml:space="preserve"> </v>
      </c>
      <c r="BP356" s="62" t="str">
        <f t="shared" si="170"/>
        <v xml:space="preserve"> </v>
      </c>
      <c r="BQ356" s="62" t="e">
        <f t="shared" si="171"/>
        <v>#VALUE!</v>
      </c>
      <c r="BR356" s="63">
        <f t="shared" si="172"/>
        <v>1.1000000000000001</v>
      </c>
      <c r="BS356" s="64">
        <f t="shared" si="180"/>
        <v>1.1000000000000001</v>
      </c>
      <c r="BT356" s="60">
        <f t="shared" si="173"/>
        <v>51329.365079364885</v>
      </c>
      <c r="BU356" s="33"/>
    </row>
    <row r="357" spans="2:73" s="22" customFormat="1" ht="13.5" x14ac:dyDescent="0.15">
      <c r="B357" s="540">
        <v>29</v>
      </c>
      <c r="C357" s="543">
        <v>337</v>
      </c>
      <c r="D357" s="544"/>
      <c r="E357" s="598">
        <f t="shared" si="181"/>
        <v>51285.714285714093</v>
      </c>
      <c r="F357" s="599"/>
      <c r="G357" s="599"/>
      <c r="H357" s="600"/>
      <c r="I357" s="549">
        <f t="shared" si="174"/>
        <v>47619.047619047618</v>
      </c>
      <c r="J357" s="599"/>
      <c r="K357" s="599"/>
      <c r="L357" s="600"/>
      <c r="M357" s="552">
        <f t="shared" si="182"/>
        <v>3666.6666666664732</v>
      </c>
      <c r="N357" s="553"/>
      <c r="O357" s="553"/>
      <c r="P357" s="554"/>
      <c r="Q357" s="48">
        <f t="shared" si="175"/>
        <v>3952380.952380741</v>
      </c>
      <c r="R357" s="549"/>
      <c r="S357" s="599"/>
      <c r="T357" s="599"/>
      <c r="U357" s="600"/>
      <c r="V357" s="549"/>
      <c r="W357" s="550"/>
      <c r="X357" s="550"/>
      <c r="Y357" s="551"/>
      <c r="Z357" s="552"/>
      <c r="AA357" s="601"/>
      <c r="AB357" s="601"/>
      <c r="AC357" s="602"/>
      <c r="AD357" s="137">
        <f t="shared" si="185"/>
        <v>0</v>
      </c>
      <c r="AE357" s="552">
        <f t="shared" si="184"/>
        <v>3706999.9999999586</v>
      </c>
      <c r="AF357" s="553"/>
      <c r="AG357" s="553"/>
      <c r="AH357" s="554"/>
      <c r="AI357" s="552">
        <f t="shared" si="176"/>
        <v>3952380.952380741</v>
      </c>
      <c r="AJ357" s="553"/>
      <c r="AK357" s="553"/>
      <c r="AL357" s="553"/>
      <c r="AM357" s="555"/>
      <c r="AN357" s="556">
        <f t="shared" si="163"/>
        <v>1.1000000000000001</v>
      </c>
      <c r="AO357" s="557"/>
      <c r="AP357" s="558"/>
      <c r="AQ357" s="51"/>
      <c r="AR357" s="51"/>
      <c r="AS357" s="51"/>
      <c r="AT357" s="469"/>
      <c r="AU357" s="469"/>
      <c r="AV357" s="469"/>
      <c r="AW357" s="469"/>
      <c r="AX357" s="27"/>
      <c r="AY357" s="27">
        <f t="shared" si="164"/>
        <v>0</v>
      </c>
      <c r="AZ357" s="27">
        <f t="shared" si="177"/>
        <v>0</v>
      </c>
      <c r="BA357" s="27">
        <f t="shared" si="178"/>
        <v>0</v>
      </c>
      <c r="BB357" s="27">
        <f t="shared" si="165"/>
        <v>0</v>
      </c>
      <c r="BC357" s="27">
        <f t="shared" si="166"/>
        <v>0</v>
      </c>
      <c r="BD357" s="27">
        <f t="shared" si="167"/>
        <v>47619.047619047618</v>
      </c>
      <c r="BE357" s="27">
        <f t="shared" si="168"/>
        <v>3666.6666666664732</v>
      </c>
      <c r="BF357" s="27">
        <f t="shared" si="169"/>
        <v>0</v>
      </c>
      <c r="BG357" s="27"/>
      <c r="BH357" s="27"/>
      <c r="BI357" s="72">
        <f t="shared" ref="BI357:BL357" si="187">BI351</f>
        <v>1.1000000000000001</v>
      </c>
      <c r="BJ357" s="72">
        <f t="shared" si="187"/>
        <v>0.75</v>
      </c>
      <c r="BK357" s="72">
        <f t="shared" si="187"/>
        <v>1.1000000000000001</v>
      </c>
      <c r="BL357" s="72">
        <f t="shared" si="187"/>
        <v>1.27</v>
      </c>
      <c r="BM357" s="73">
        <f>BM351</f>
        <v>1.27</v>
      </c>
      <c r="BN357" s="61"/>
      <c r="BO357" s="61" t="str">
        <f t="shared" si="179"/>
        <v xml:space="preserve"> </v>
      </c>
      <c r="BP357" s="62" t="str">
        <f t="shared" si="170"/>
        <v xml:space="preserve"> </v>
      </c>
      <c r="BQ357" s="62" t="e">
        <f t="shared" si="171"/>
        <v>#VALUE!</v>
      </c>
      <c r="BR357" s="63">
        <f t="shared" si="172"/>
        <v>1.1000000000000001</v>
      </c>
      <c r="BS357" s="64">
        <f t="shared" si="180"/>
        <v>1.1000000000000001</v>
      </c>
      <c r="BT357" s="60">
        <f t="shared" si="173"/>
        <v>51285.714285714093</v>
      </c>
      <c r="BU357" s="33"/>
    </row>
    <row r="358" spans="2:73" s="22" customFormat="1" ht="13.5" x14ac:dyDescent="0.15">
      <c r="B358" s="541"/>
      <c r="C358" s="497">
        <v>338</v>
      </c>
      <c r="D358" s="498"/>
      <c r="E358" s="499">
        <f t="shared" si="181"/>
        <v>51242.063492063302</v>
      </c>
      <c r="F358" s="471"/>
      <c r="G358" s="471"/>
      <c r="H358" s="472"/>
      <c r="I358" s="470">
        <f t="shared" si="174"/>
        <v>47619.047619047618</v>
      </c>
      <c r="J358" s="471"/>
      <c r="K358" s="471"/>
      <c r="L358" s="472"/>
      <c r="M358" s="474">
        <f t="shared" si="182"/>
        <v>3623.01587301568</v>
      </c>
      <c r="N358" s="480"/>
      <c r="O358" s="480"/>
      <c r="P358" s="696"/>
      <c r="Q358" s="47">
        <f t="shared" si="175"/>
        <v>3904761.9047616934</v>
      </c>
      <c r="R358" s="470"/>
      <c r="S358" s="471"/>
      <c r="T358" s="471"/>
      <c r="U358" s="472"/>
      <c r="V358" s="470"/>
      <c r="W358" s="475"/>
      <c r="X358" s="475"/>
      <c r="Y358" s="476"/>
      <c r="Z358" s="474"/>
      <c r="AA358" s="594"/>
      <c r="AB358" s="594"/>
      <c r="AC358" s="595"/>
      <c r="AD358" s="131">
        <f t="shared" si="185"/>
        <v>0</v>
      </c>
      <c r="AE358" s="477">
        <f t="shared" si="184"/>
        <v>3710623.0158729744</v>
      </c>
      <c r="AF358" s="478"/>
      <c r="AG358" s="478"/>
      <c r="AH358" s="479"/>
      <c r="AI358" s="474">
        <f t="shared" si="176"/>
        <v>3904761.9047616934</v>
      </c>
      <c r="AJ358" s="480"/>
      <c r="AK358" s="480"/>
      <c r="AL358" s="480"/>
      <c r="AM358" s="481"/>
      <c r="AN358" s="482">
        <f t="shared" si="163"/>
        <v>1.1000000000000001</v>
      </c>
      <c r="AO358" s="483"/>
      <c r="AP358" s="484"/>
      <c r="AQ358" s="26"/>
      <c r="AR358" s="26"/>
      <c r="AS358" s="26"/>
      <c r="AT358" s="469"/>
      <c r="AU358" s="469"/>
      <c r="AV358" s="469"/>
      <c r="AW358" s="469"/>
      <c r="AX358" s="27"/>
      <c r="AY358" s="27">
        <f t="shared" si="164"/>
        <v>0</v>
      </c>
      <c r="AZ358" s="27">
        <f t="shared" si="177"/>
        <v>0</v>
      </c>
      <c r="BA358" s="27">
        <f t="shared" si="178"/>
        <v>0</v>
      </c>
      <c r="BB358" s="27">
        <f t="shared" si="165"/>
        <v>0</v>
      </c>
      <c r="BC358" s="27">
        <f t="shared" si="166"/>
        <v>0</v>
      </c>
      <c r="BD358" s="27">
        <f t="shared" si="167"/>
        <v>47619.047619047618</v>
      </c>
      <c r="BE358" s="27">
        <f t="shared" si="168"/>
        <v>3623.01587301568</v>
      </c>
      <c r="BF358" s="27">
        <f t="shared" si="169"/>
        <v>0</v>
      </c>
      <c r="BG358" s="27"/>
      <c r="BH358" s="27"/>
      <c r="BI358" s="65">
        <f>BI357</f>
        <v>1.1000000000000001</v>
      </c>
      <c r="BJ358" s="66">
        <f>BJ357</f>
        <v>0.75</v>
      </c>
      <c r="BK358" s="59">
        <f>BK357</f>
        <v>1.1000000000000001</v>
      </c>
      <c r="BL358" s="66">
        <f>BL357</f>
        <v>1.27</v>
      </c>
      <c r="BM358" s="67">
        <f>BM357</f>
        <v>1.27</v>
      </c>
      <c r="BN358" s="61"/>
      <c r="BO358" s="61" t="str">
        <f t="shared" si="179"/>
        <v xml:space="preserve"> </v>
      </c>
      <c r="BP358" s="62" t="str">
        <f t="shared" si="170"/>
        <v xml:space="preserve"> </v>
      </c>
      <c r="BQ358" s="62" t="e">
        <f t="shared" si="171"/>
        <v>#VALUE!</v>
      </c>
      <c r="BR358" s="63">
        <f t="shared" si="172"/>
        <v>1.1000000000000001</v>
      </c>
      <c r="BS358" s="64">
        <f t="shared" si="180"/>
        <v>1.1000000000000001</v>
      </c>
      <c r="BT358" s="60">
        <f t="shared" si="173"/>
        <v>51242.063492063302</v>
      </c>
      <c r="BU358" s="33"/>
    </row>
    <row r="359" spans="2:73" s="22" customFormat="1" ht="13.5" x14ac:dyDescent="0.15">
      <c r="B359" s="541"/>
      <c r="C359" s="497">
        <v>339</v>
      </c>
      <c r="D359" s="498"/>
      <c r="E359" s="499">
        <f t="shared" si="181"/>
        <v>51198.412698412503</v>
      </c>
      <c r="F359" s="471"/>
      <c r="G359" s="471"/>
      <c r="H359" s="472"/>
      <c r="I359" s="470">
        <f t="shared" si="174"/>
        <v>47619.047619047618</v>
      </c>
      <c r="J359" s="471"/>
      <c r="K359" s="471"/>
      <c r="L359" s="472"/>
      <c r="M359" s="474">
        <f t="shared" si="182"/>
        <v>3579.3650793648862</v>
      </c>
      <c r="N359" s="480"/>
      <c r="O359" s="480"/>
      <c r="P359" s="696"/>
      <c r="Q359" s="47">
        <f t="shared" si="175"/>
        <v>3857142.8571426459</v>
      </c>
      <c r="R359" s="470"/>
      <c r="S359" s="471"/>
      <c r="T359" s="471"/>
      <c r="U359" s="472"/>
      <c r="V359" s="470"/>
      <c r="W359" s="475"/>
      <c r="X359" s="475"/>
      <c r="Y359" s="476"/>
      <c r="Z359" s="474"/>
      <c r="AA359" s="594"/>
      <c r="AB359" s="594"/>
      <c r="AC359" s="595"/>
      <c r="AD359" s="131">
        <f t="shared" si="185"/>
        <v>0</v>
      </c>
      <c r="AE359" s="477">
        <f t="shared" si="184"/>
        <v>3714202.3809523392</v>
      </c>
      <c r="AF359" s="478"/>
      <c r="AG359" s="478"/>
      <c r="AH359" s="479"/>
      <c r="AI359" s="474">
        <f t="shared" si="176"/>
        <v>3857142.8571426459</v>
      </c>
      <c r="AJ359" s="480"/>
      <c r="AK359" s="480"/>
      <c r="AL359" s="480"/>
      <c r="AM359" s="481"/>
      <c r="AN359" s="482">
        <f t="shared" si="163"/>
        <v>1.1000000000000001</v>
      </c>
      <c r="AO359" s="483"/>
      <c r="AP359" s="484"/>
      <c r="AQ359" s="26"/>
      <c r="AR359" s="26"/>
      <c r="AS359" s="26"/>
      <c r="AT359" s="469"/>
      <c r="AU359" s="469"/>
      <c r="AV359" s="469"/>
      <c r="AW359" s="469"/>
      <c r="AX359" s="27"/>
      <c r="AY359" s="27">
        <f t="shared" si="164"/>
        <v>0</v>
      </c>
      <c r="AZ359" s="27">
        <f t="shared" si="177"/>
        <v>0</v>
      </c>
      <c r="BA359" s="27">
        <f t="shared" si="178"/>
        <v>0</v>
      </c>
      <c r="BB359" s="27">
        <f t="shared" si="165"/>
        <v>0</v>
      </c>
      <c r="BC359" s="27">
        <f t="shared" si="166"/>
        <v>0</v>
      </c>
      <c r="BD359" s="27">
        <f t="shared" si="167"/>
        <v>47619.047619047618</v>
      </c>
      <c r="BE359" s="27">
        <f t="shared" si="168"/>
        <v>3579.3650793648862</v>
      </c>
      <c r="BF359" s="27">
        <f t="shared" si="169"/>
        <v>0</v>
      </c>
      <c r="BG359" s="27"/>
      <c r="BH359" s="27"/>
      <c r="BI359" s="65">
        <f>BI357</f>
        <v>1.1000000000000001</v>
      </c>
      <c r="BJ359" s="66">
        <f>BJ357</f>
        <v>0.75</v>
      </c>
      <c r="BK359" s="59">
        <f>BK357</f>
        <v>1.1000000000000001</v>
      </c>
      <c r="BL359" s="66">
        <f>BL357</f>
        <v>1.27</v>
      </c>
      <c r="BM359" s="67">
        <f>BM357</f>
        <v>1.27</v>
      </c>
      <c r="BN359" s="61"/>
      <c r="BO359" s="61" t="str">
        <f t="shared" si="179"/>
        <v xml:space="preserve"> </v>
      </c>
      <c r="BP359" s="62" t="str">
        <f t="shared" si="170"/>
        <v xml:space="preserve"> </v>
      </c>
      <c r="BQ359" s="62" t="e">
        <f t="shared" si="171"/>
        <v>#VALUE!</v>
      </c>
      <c r="BR359" s="63">
        <f t="shared" si="172"/>
        <v>1.1000000000000001</v>
      </c>
      <c r="BS359" s="64">
        <f t="shared" si="180"/>
        <v>1.1000000000000001</v>
      </c>
      <c r="BT359" s="60">
        <f t="shared" si="173"/>
        <v>51198.412698412503</v>
      </c>
      <c r="BU359" s="33"/>
    </row>
    <row r="360" spans="2:73" s="22" customFormat="1" ht="13.5" x14ac:dyDescent="0.15">
      <c r="B360" s="541"/>
      <c r="C360" s="497">
        <v>340</v>
      </c>
      <c r="D360" s="498"/>
      <c r="E360" s="499">
        <f t="shared" si="181"/>
        <v>51154.761904761712</v>
      </c>
      <c r="F360" s="471"/>
      <c r="G360" s="471"/>
      <c r="H360" s="472"/>
      <c r="I360" s="470">
        <f t="shared" si="174"/>
        <v>47619.047619047618</v>
      </c>
      <c r="J360" s="471"/>
      <c r="K360" s="471"/>
      <c r="L360" s="472"/>
      <c r="M360" s="474">
        <f t="shared" si="182"/>
        <v>3535.7142857140921</v>
      </c>
      <c r="N360" s="480"/>
      <c r="O360" s="480"/>
      <c r="P360" s="696"/>
      <c r="Q360" s="47">
        <f t="shared" si="175"/>
        <v>3809523.8095235983</v>
      </c>
      <c r="R360" s="470"/>
      <c r="S360" s="471"/>
      <c r="T360" s="471"/>
      <c r="U360" s="472"/>
      <c r="V360" s="470"/>
      <c r="W360" s="475"/>
      <c r="X360" s="475"/>
      <c r="Y360" s="476"/>
      <c r="Z360" s="474"/>
      <c r="AA360" s="594"/>
      <c r="AB360" s="594"/>
      <c r="AC360" s="595"/>
      <c r="AD360" s="131">
        <f t="shared" si="185"/>
        <v>0</v>
      </c>
      <c r="AE360" s="477">
        <f t="shared" si="184"/>
        <v>3717738.0952380532</v>
      </c>
      <c r="AF360" s="478"/>
      <c r="AG360" s="478"/>
      <c r="AH360" s="479"/>
      <c r="AI360" s="474">
        <f t="shared" si="176"/>
        <v>3809523.8095235983</v>
      </c>
      <c r="AJ360" s="480"/>
      <c r="AK360" s="480"/>
      <c r="AL360" s="480"/>
      <c r="AM360" s="481"/>
      <c r="AN360" s="482">
        <f t="shared" si="163"/>
        <v>1.1000000000000001</v>
      </c>
      <c r="AO360" s="483"/>
      <c r="AP360" s="484"/>
      <c r="AQ360" s="26"/>
      <c r="AR360" s="26"/>
      <c r="AS360" s="26"/>
      <c r="AT360" s="469"/>
      <c r="AU360" s="469"/>
      <c r="AV360" s="469"/>
      <c r="AW360" s="469"/>
      <c r="AX360" s="27"/>
      <c r="AY360" s="27">
        <f t="shared" si="164"/>
        <v>0</v>
      </c>
      <c r="AZ360" s="27">
        <f t="shared" si="177"/>
        <v>0</v>
      </c>
      <c r="BA360" s="27">
        <f t="shared" si="178"/>
        <v>0</v>
      </c>
      <c r="BB360" s="27">
        <f t="shared" si="165"/>
        <v>0</v>
      </c>
      <c r="BC360" s="27">
        <f t="shared" si="166"/>
        <v>0</v>
      </c>
      <c r="BD360" s="27">
        <f t="shared" si="167"/>
        <v>47619.047619047618</v>
      </c>
      <c r="BE360" s="27">
        <f t="shared" si="168"/>
        <v>3535.7142857140921</v>
      </c>
      <c r="BF360" s="27">
        <f t="shared" si="169"/>
        <v>0</v>
      </c>
      <c r="BG360" s="27"/>
      <c r="BH360" s="27"/>
      <c r="BI360" s="65">
        <f>BI357</f>
        <v>1.1000000000000001</v>
      </c>
      <c r="BJ360" s="66">
        <f>BJ357</f>
        <v>0.75</v>
      </c>
      <c r="BK360" s="59">
        <f>BK357</f>
        <v>1.1000000000000001</v>
      </c>
      <c r="BL360" s="66">
        <f>BL357</f>
        <v>1.27</v>
      </c>
      <c r="BM360" s="67">
        <f>BM357</f>
        <v>1.27</v>
      </c>
      <c r="BN360" s="61"/>
      <c r="BO360" s="61" t="str">
        <f t="shared" si="179"/>
        <v xml:space="preserve"> </v>
      </c>
      <c r="BP360" s="62" t="str">
        <f t="shared" si="170"/>
        <v xml:space="preserve"> </v>
      </c>
      <c r="BQ360" s="62" t="e">
        <f t="shared" si="171"/>
        <v>#VALUE!</v>
      </c>
      <c r="BR360" s="63">
        <f t="shared" si="172"/>
        <v>1.1000000000000001</v>
      </c>
      <c r="BS360" s="64">
        <f t="shared" si="180"/>
        <v>1.1000000000000001</v>
      </c>
      <c r="BT360" s="60">
        <f t="shared" si="173"/>
        <v>51154.761904761712</v>
      </c>
      <c r="BU360" s="33"/>
    </row>
    <row r="361" spans="2:73" s="22" customFormat="1" ht="13.5" x14ac:dyDescent="0.15">
      <c r="B361" s="541"/>
      <c r="C361" s="497">
        <v>341</v>
      </c>
      <c r="D361" s="498"/>
      <c r="E361" s="499">
        <f t="shared" si="181"/>
        <v>51111.11111111092</v>
      </c>
      <c r="F361" s="471"/>
      <c r="G361" s="471"/>
      <c r="H361" s="472"/>
      <c r="I361" s="470">
        <f t="shared" si="174"/>
        <v>47619.047619047618</v>
      </c>
      <c r="J361" s="471"/>
      <c r="K361" s="471"/>
      <c r="L361" s="472"/>
      <c r="M361" s="474">
        <f t="shared" si="182"/>
        <v>3492.0634920632988</v>
      </c>
      <c r="N361" s="480"/>
      <c r="O361" s="480"/>
      <c r="P361" s="696"/>
      <c r="Q361" s="47">
        <f t="shared" si="175"/>
        <v>3761904.7619045507</v>
      </c>
      <c r="R361" s="470"/>
      <c r="S361" s="471"/>
      <c r="T361" s="471"/>
      <c r="U361" s="472"/>
      <c r="V361" s="470"/>
      <c r="W361" s="475"/>
      <c r="X361" s="475"/>
      <c r="Y361" s="476"/>
      <c r="Z361" s="474"/>
      <c r="AA361" s="594"/>
      <c r="AB361" s="594"/>
      <c r="AC361" s="595"/>
      <c r="AD361" s="131">
        <f t="shared" si="185"/>
        <v>0</v>
      </c>
      <c r="AE361" s="477">
        <f t="shared" si="184"/>
        <v>3721230.1587301167</v>
      </c>
      <c r="AF361" s="478"/>
      <c r="AG361" s="478"/>
      <c r="AH361" s="479"/>
      <c r="AI361" s="474">
        <f t="shared" si="176"/>
        <v>3761904.7619045507</v>
      </c>
      <c r="AJ361" s="480"/>
      <c r="AK361" s="480"/>
      <c r="AL361" s="480"/>
      <c r="AM361" s="481"/>
      <c r="AN361" s="482">
        <f t="shared" si="163"/>
        <v>1.1000000000000001</v>
      </c>
      <c r="AO361" s="483"/>
      <c r="AP361" s="484"/>
      <c r="AQ361" s="26"/>
      <c r="AR361" s="26"/>
      <c r="AS361" s="26"/>
      <c r="AT361" s="469"/>
      <c r="AU361" s="469"/>
      <c r="AV361" s="469"/>
      <c r="AW361" s="469"/>
      <c r="AX361" s="27"/>
      <c r="AY361" s="27">
        <f t="shared" si="164"/>
        <v>0</v>
      </c>
      <c r="AZ361" s="27">
        <f t="shared" si="177"/>
        <v>0</v>
      </c>
      <c r="BA361" s="27">
        <f t="shared" si="178"/>
        <v>0</v>
      </c>
      <c r="BB361" s="27">
        <f t="shared" si="165"/>
        <v>0</v>
      </c>
      <c r="BC361" s="27">
        <f t="shared" si="166"/>
        <v>0</v>
      </c>
      <c r="BD361" s="27">
        <f t="shared" si="167"/>
        <v>47619.047619047618</v>
      </c>
      <c r="BE361" s="27">
        <f t="shared" si="168"/>
        <v>3492.0634920632988</v>
      </c>
      <c r="BF361" s="27">
        <f t="shared" si="169"/>
        <v>0</v>
      </c>
      <c r="BG361" s="27"/>
      <c r="BH361" s="27"/>
      <c r="BI361" s="65">
        <f>BI357</f>
        <v>1.1000000000000001</v>
      </c>
      <c r="BJ361" s="66">
        <f>BJ357</f>
        <v>0.75</v>
      </c>
      <c r="BK361" s="59">
        <f>BK357</f>
        <v>1.1000000000000001</v>
      </c>
      <c r="BL361" s="66">
        <f>BL357</f>
        <v>1.27</v>
      </c>
      <c r="BM361" s="67">
        <f>BM357</f>
        <v>1.27</v>
      </c>
      <c r="BN361" s="61"/>
      <c r="BO361" s="61" t="str">
        <f t="shared" si="179"/>
        <v xml:space="preserve"> </v>
      </c>
      <c r="BP361" s="62" t="str">
        <f t="shared" si="170"/>
        <v xml:space="preserve"> </v>
      </c>
      <c r="BQ361" s="62" t="e">
        <f t="shared" si="171"/>
        <v>#VALUE!</v>
      </c>
      <c r="BR361" s="63">
        <f t="shared" si="172"/>
        <v>1.1000000000000001</v>
      </c>
      <c r="BS361" s="64">
        <f t="shared" si="180"/>
        <v>1.1000000000000001</v>
      </c>
      <c r="BT361" s="60">
        <f t="shared" si="173"/>
        <v>51111.11111111092</v>
      </c>
      <c r="BU361" s="33"/>
    </row>
    <row r="362" spans="2:73" s="22" customFormat="1" ht="13.5" x14ac:dyDescent="0.15">
      <c r="B362" s="541"/>
      <c r="C362" s="497">
        <v>342</v>
      </c>
      <c r="D362" s="498"/>
      <c r="E362" s="499">
        <f t="shared" si="181"/>
        <v>51067.460317460122</v>
      </c>
      <c r="F362" s="471"/>
      <c r="G362" s="471"/>
      <c r="H362" s="472"/>
      <c r="I362" s="470">
        <f t="shared" si="174"/>
        <v>47619.047619047618</v>
      </c>
      <c r="J362" s="471"/>
      <c r="K362" s="471"/>
      <c r="L362" s="472"/>
      <c r="M362" s="474">
        <f t="shared" si="182"/>
        <v>3448.4126984125051</v>
      </c>
      <c r="N362" s="480"/>
      <c r="O362" s="480"/>
      <c r="P362" s="696"/>
      <c r="Q362" s="47">
        <f t="shared" si="175"/>
        <v>3714285.7142855031</v>
      </c>
      <c r="R362" s="470">
        <f>V362+Z362</f>
        <v>0</v>
      </c>
      <c r="S362" s="471"/>
      <c r="T362" s="471"/>
      <c r="U362" s="472"/>
      <c r="V362" s="470">
        <f>IF(57&gt;$I$5*2,0,$I$6/$I$5/2)</f>
        <v>0</v>
      </c>
      <c r="W362" s="475"/>
      <c r="X362" s="475"/>
      <c r="Y362" s="476"/>
      <c r="Z362" s="474">
        <f>IF(AD356&gt;0,AD356*AN362/100/2,0)</f>
        <v>0</v>
      </c>
      <c r="AA362" s="594"/>
      <c r="AB362" s="594"/>
      <c r="AC362" s="595"/>
      <c r="AD362" s="131">
        <f t="shared" si="185"/>
        <v>0</v>
      </c>
      <c r="AE362" s="477">
        <f t="shared" si="184"/>
        <v>3724678.571428529</v>
      </c>
      <c r="AF362" s="478"/>
      <c r="AG362" s="478"/>
      <c r="AH362" s="479"/>
      <c r="AI362" s="474">
        <f t="shared" si="176"/>
        <v>3714285.7142855031</v>
      </c>
      <c r="AJ362" s="480"/>
      <c r="AK362" s="480"/>
      <c r="AL362" s="480"/>
      <c r="AM362" s="481"/>
      <c r="AN362" s="482">
        <f t="shared" si="163"/>
        <v>1.1000000000000001</v>
      </c>
      <c r="AO362" s="483"/>
      <c r="AP362" s="484"/>
      <c r="AQ362" s="26"/>
      <c r="AR362" s="26"/>
      <c r="AS362" s="26"/>
      <c r="AT362" s="469"/>
      <c r="AU362" s="469"/>
      <c r="AV362" s="469"/>
      <c r="AW362" s="469"/>
      <c r="AX362" s="27"/>
      <c r="AY362" s="27">
        <f t="shared" si="164"/>
        <v>0</v>
      </c>
      <c r="AZ362" s="27">
        <f t="shared" si="177"/>
        <v>0</v>
      </c>
      <c r="BA362" s="27">
        <f t="shared" si="178"/>
        <v>0</v>
      </c>
      <c r="BB362" s="27">
        <f t="shared" si="165"/>
        <v>0</v>
      </c>
      <c r="BC362" s="27">
        <f t="shared" si="166"/>
        <v>0</v>
      </c>
      <c r="BD362" s="27">
        <f t="shared" si="167"/>
        <v>47619.047619047618</v>
      </c>
      <c r="BE362" s="27">
        <f t="shared" si="168"/>
        <v>3448.4126984125051</v>
      </c>
      <c r="BF362" s="27">
        <f t="shared" si="169"/>
        <v>0</v>
      </c>
      <c r="BG362" s="27"/>
      <c r="BH362" s="27"/>
      <c r="BI362" s="65">
        <f>BI357</f>
        <v>1.1000000000000001</v>
      </c>
      <c r="BJ362" s="66">
        <f>BJ357</f>
        <v>0.75</v>
      </c>
      <c r="BK362" s="59">
        <f>BK357</f>
        <v>1.1000000000000001</v>
      </c>
      <c r="BL362" s="66">
        <f>BL357</f>
        <v>1.27</v>
      </c>
      <c r="BM362" s="67">
        <f>BM357</f>
        <v>1.27</v>
      </c>
      <c r="BN362" s="61"/>
      <c r="BO362" s="61" t="str">
        <f t="shared" si="179"/>
        <v xml:space="preserve"> </v>
      </c>
      <c r="BP362" s="62" t="str">
        <f t="shared" si="170"/>
        <v xml:space="preserve"> </v>
      </c>
      <c r="BQ362" s="62" t="e">
        <f t="shared" si="171"/>
        <v>#VALUE!</v>
      </c>
      <c r="BR362" s="63">
        <f t="shared" si="172"/>
        <v>1.1000000000000001</v>
      </c>
      <c r="BS362" s="64">
        <f t="shared" si="180"/>
        <v>1.1000000000000001</v>
      </c>
      <c r="BT362" s="60">
        <f t="shared" si="173"/>
        <v>51067.460317460122</v>
      </c>
      <c r="BU362" s="33"/>
    </row>
    <row r="363" spans="2:73" s="22" customFormat="1" ht="13.5" x14ac:dyDescent="0.15">
      <c r="B363" s="541"/>
      <c r="C363" s="497">
        <v>343</v>
      </c>
      <c r="D363" s="498"/>
      <c r="E363" s="499">
        <f t="shared" si="181"/>
        <v>51023.80952380933</v>
      </c>
      <c r="F363" s="471"/>
      <c r="G363" s="471"/>
      <c r="H363" s="472"/>
      <c r="I363" s="470">
        <f t="shared" si="174"/>
        <v>47619.047619047618</v>
      </c>
      <c r="J363" s="471"/>
      <c r="K363" s="471"/>
      <c r="L363" s="472"/>
      <c r="M363" s="474">
        <f t="shared" si="182"/>
        <v>3404.7619047617118</v>
      </c>
      <c r="N363" s="480"/>
      <c r="O363" s="480"/>
      <c r="P363" s="696"/>
      <c r="Q363" s="47">
        <f t="shared" si="175"/>
        <v>3666666.6666664556</v>
      </c>
      <c r="R363" s="470"/>
      <c r="S363" s="471"/>
      <c r="T363" s="471"/>
      <c r="U363" s="472"/>
      <c r="V363" s="470"/>
      <c r="W363" s="475"/>
      <c r="X363" s="475"/>
      <c r="Y363" s="476"/>
      <c r="Z363" s="474"/>
      <c r="AA363" s="594"/>
      <c r="AB363" s="594"/>
      <c r="AC363" s="595"/>
      <c r="AD363" s="131">
        <f t="shared" si="185"/>
        <v>0</v>
      </c>
      <c r="AE363" s="477">
        <f t="shared" si="184"/>
        <v>3728083.3333332906</v>
      </c>
      <c r="AF363" s="478"/>
      <c r="AG363" s="478"/>
      <c r="AH363" s="479"/>
      <c r="AI363" s="474">
        <f t="shared" si="176"/>
        <v>3666666.6666664556</v>
      </c>
      <c r="AJ363" s="480"/>
      <c r="AK363" s="480"/>
      <c r="AL363" s="480"/>
      <c r="AM363" s="481"/>
      <c r="AN363" s="482">
        <f t="shared" si="163"/>
        <v>1.1000000000000001</v>
      </c>
      <c r="AO363" s="483"/>
      <c r="AP363" s="484"/>
      <c r="AQ363" s="26"/>
      <c r="AR363" s="26"/>
      <c r="AS363" s="26"/>
      <c r="AT363" s="469"/>
      <c r="AU363" s="469"/>
      <c r="AV363" s="469"/>
      <c r="AW363" s="469"/>
      <c r="AX363" s="27"/>
      <c r="AY363" s="27">
        <f t="shared" si="164"/>
        <v>0</v>
      </c>
      <c r="AZ363" s="27">
        <f t="shared" si="177"/>
        <v>0</v>
      </c>
      <c r="BA363" s="27">
        <f t="shared" si="178"/>
        <v>0</v>
      </c>
      <c r="BB363" s="27">
        <f t="shared" si="165"/>
        <v>0</v>
      </c>
      <c r="BC363" s="27">
        <f t="shared" si="166"/>
        <v>0</v>
      </c>
      <c r="BD363" s="27">
        <f t="shared" si="167"/>
        <v>47619.047619047618</v>
      </c>
      <c r="BE363" s="27">
        <f t="shared" si="168"/>
        <v>3404.7619047617118</v>
      </c>
      <c r="BF363" s="27">
        <f t="shared" si="169"/>
        <v>0</v>
      </c>
      <c r="BG363" s="27"/>
      <c r="BH363" s="27"/>
      <c r="BI363" s="72">
        <f t="shared" ref="BI363:BL363" si="188">BI357</f>
        <v>1.1000000000000001</v>
      </c>
      <c r="BJ363" s="72">
        <f t="shared" si="188"/>
        <v>0.75</v>
      </c>
      <c r="BK363" s="72">
        <f t="shared" si="188"/>
        <v>1.1000000000000001</v>
      </c>
      <c r="BL363" s="72">
        <f t="shared" si="188"/>
        <v>1.27</v>
      </c>
      <c r="BM363" s="73">
        <f>BM357</f>
        <v>1.27</v>
      </c>
      <c r="BN363" s="61"/>
      <c r="BO363" s="61" t="str">
        <f t="shared" si="179"/>
        <v xml:space="preserve"> </v>
      </c>
      <c r="BP363" s="62" t="str">
        <f t="shared" si="170"/>
        <v xml:space="preserve"> </v>
      </c>
      <c r="BQ363" s="62" t="e">
        <f t="shared" si="171"/>
        <v>#VALUE!</v>
      </c>
      <c r="BR363" s="63">
        <f t="shared" si="172"/>
        <v>1.1000000000000001</v>
      </c>
      <c r="BS363" s="64">
        <f t="shared" si="180"/>
        <v>1.1000000000000001</v>
      </c>
      <c r="BT363" s="60">
        <f t="shared" si="173"/>
        <v>51023.80952380933</v>
      </c>
      <c r="BU363" s="33"/>
    </row>
    <row r="364" spans="2:73" s="22" customFormat="1" ht="13.5" x14ac:dyDescent="0.15">
      <c r="B364" s="541"/>
      <c r="C364" s="497">
        <v>344</v>
      </c>
      <c r="D364" s="498"/>
      <c r="E364" s="499">
        <f t="shared" si="181"/>
        <v>50980.158730158539</v>
      </c>
      <c r="F364" s="471"/>
      <c r="G364" s="471"/>
      <c r="H364" s="472"/>
      <c r="I364" s="470">
        <f t="shared" si="174"/>
        <v>47619.047619047618</v>
      </c>
      <c r="J364" s="471"/>
      <c r="K364" s="471"/>
      <c r="L364" s="472"/>
      <c r="M364" s="474">
        <f t="shared" si="182"/>
        <v>3361.111111110918</v>
      </c>
      <c r="N364" s="480"/>
      <c r="O364" s="480"/>
      <c r="P364" s="696"/>
      <c r="Q364" s="47">
        <f t="shared" si="175"/>
        <v>3619047.619047408</v>
      </c>
      <c r="R364" s="470"/>
      <c r="S364" s="471"/>
      <c r="T364" s="471"/>
      <c r="U364" s="472"/>
      <c r="V364" s="470"/>
      <c r="W364" s="475"/>
      <c r="X364" s="475"/>
      <c r="Y364" s="476"/>
      <c r="Z364" s="474"/>
      <c r="AA364" s="594"/>
      <c r="AB364" s="594"/>
      <c r="AC364" s="595"/>
      <c r="AD364" s="131">
        <f t="shared" si="185"/>
        <v>0</v>
      </c>
      <c r="AE364" s="477">
        <f t="shared" si="184"/>
        <v>3731444.4444444017</v>
      </c>
      <c r="AF364" s="478"/>
      <c r="AG364" s="478"/>
      <c r="AH364" s="479"/>
      <c r="AI364" s="474">
        <f t="shared" si="176"/>
        <v>3619047.619047408</v>
      </c>
      <c r="AJ364" s="480"/>
      <c r="AK364" s="480"/>
      <c r="AL364" s="480"/>
      <c r="AM364" s="481"/>
      <c r="AN364" s="482">
        <f t="shared" si="163"/>
        <v>1.1000000000000001</v>
      </c>
      <c r="AO364" s="483"/>
      <c r="AP364" s="484"/>
      <c r="AQ364" s="26"/>
      <c r="AR364" s="26"/>
      <c r="AS364" s="26"/>
      <c r="AT364" s="469"/>
      <c r="AU364" s="469"/>
      <c r="AV364" s="469"/>
      <c r="AW364" s="469"/>
      <c r="AX364" s="27"/>
      <c r="AY364" s="27">
        <f t="shared" si="164"/>
        <v>0</v>
      </c>
      <c r="AZ364" s="27">
        <f t="shared" si="177"/>
        <v>0</v>
      </c>
      <c r="BA364" s="27">
        <f t="shared" si="178"/>
        <v>0</v>
      </c>
      <c r="BB364" s="27">
        <f t="shared" si="165"/>
        <v>0</v>
      </c>
      <c r="BC364" s="27">
        <f t="shared" si="166"/>
        <v>0</v>
      </c>
      <c r="BD364" s="27">
        <f t="shared" si="167"/>
        <v>47619.047619047618</v>
      </c>
      <c r="BE364" s="27">
        <f t="shared" si="168"/>
        <v>3361.111111110918</v>
      </c>
      <c r="BF364" s="27">
        <f t="shared" si="169"/>
        <v>0</v>
      </c>
      <c r="BG364" s="27"/>
      <c r="BH364" s="27"/>
      <c r="BI364" s="65">
        <f>BI363</f>
        <v>1.1000000000000001</v>
      </c>
      <c r="BJ364" s="66">
        <f>BJ363</f>
        <v>0.75</v>
      </c>
      <c r="BK364" s="59">
        <f>BK363</f>
        <v>1.1000000000000001</v>
      </c>
      <c r="BL364" s="66">
        <f>BL363</f>
        <v>1.27</v>
      </c>
      <c r="BM364" s="67">
        <f>BM363</f>
        <v>1.27</v>
      </c>
      <c r="BN364" s="61"/>
      <c r="BO364" s="61" t="str">
        <f t="shared" si="179"/>
        <v xml:space="preserve"> </v>
      </c>
      <c r="BP364" s="62" t="str">
        <f t="shared" si="170"/>
        <v xml:space="preserve"> </v>
      </c>
      <c r="BQ364" s="62" t="e">
        <f t="shared" si="171"/>
        <v>#VALUE!</v>
      </c>
      <c r="BR364" s="63">
        <f t="shared" si="172"/>
        <v>1.1000000000000001</v>
      </c>
      <c r="BS364" s="64">
        <f t="shared" si="180"/>
        <v>1.1000000000000001</v>
      </c>
      <c r="BT364" s="60">
        <f t="shared" si="173"/>
        <v>50980.158730158539</v>
      </c>
      <c r="BU364" s="33"/>
    </row>
    <row r="365" spans="2:73" s="22" customFormat="1" ht="13.5" x14ac:dyDescent="0.15">
      <c r="B365" s="541"/>
      <c r="C365" s="497">
        <v>345</v>
      </c>
      <c r="D365" s="498"/>
      <c r="E365" s="499">
        <f t="shared" si="181"/>
        <v>50936.50793650774</v>
      </c>
      <c r="F365" s="471"/>
      <c r="G365" s="471"/>
      <c r="H365" s="472"/>
      <c r="I365" s="470">
        <f t="shared" si="174"/>
        <v>47619.047619047618</v>
      </c>
      <c r="J365" s="471"/>
      <c r="K365" s="471"/>
      <c r="L365" s="472"/>
      <c r="M365" s="474">
        <f t="shared" si="182"/>
        <v>3317.4603174601239</v>
      </c>
      <c r="N365" s="480"/>
      <c r="O365" s="480"/>
      <c r="P365" s="696"/>
      <c r="Q365" s="47">
        <f t="shared" si="175"/>
        <v>3571428.5714283604</v>
      </c>
      <c r="R365" s="470"/>
      <c r="S365" s="471"/>
      <c r="T365" s="471"/>
      <c r="U365" s="472"/>
      <c r="V365" s="470"/>
      <c r="W365" s="475"/>
      <c r="X365" s="475"/>
      <c r="Y365" s="476"/>
      <c r="Z365" s="474"/>
      <c r="AA365" s="594"/>
      <c r="AB365" s="594"/>
      <c r="AC365" s="595"/>
      <c r="AD365" s="131">
        <f t="shared" si="185"/>
        <v>0</v>
      </c>
      <c r="AE365" s="477">
        <f t="shared" si="184"/>
        <v>3734761.904761862</v>
      </c>
      <c r="AF365" s="478"/>
      <c r="AG365" s="478"/>
      <c r="AH365" s="479"/>
      <c r="AI365" s="474">
        <f t="shared" si="176"/>
        <v>3571428.5714283604</v>
      </c>
      <c r="AJ365" s="480"/>
      <c r="AK365" s="480"/>
      <c r="AL365" s="480"/>
      <c r="AM365" s="481"/>
      <c r="AN365" s="482">
        <f t="shared" si="163"/>
        <v>1.1000000000000001</v>
      </c>
      <c r="AO365" s="483"/>
      <c r="AP365" s="484"/>
      <c r="AQ365" s="26"/>
      <c r="AR365" s="26"/>
      <c r="AS365" s="26"/>
      <c r="AT365" s="469"/>
      <c r="AU365" s="469"/>
      <c r="AV365" s="469"/>
      <c r="AW365" s="469"/>
      <c r="AX365" s="27"/>
      <c r="AY365" s="27">
        <f t="shared" si="164"/>
        <v>0</v>
      </c>
      <c r="AZ365" s="27">
        <f t="shared" si="177"/>
        <v>0</v>
      </c>
      <c r="BA365" s="27">
        <f t="shared" si="178"/>
        <v>0</v>
      </c>
      <c r="BB365" s="27">
        <f t="shared" si="165"/>
        <v>0</v>
      </c>
      <c r="BC365" s="27">
        <f t="shared" si="166"/>
        <v>0</v>
      </c>
      <c r="BD365" s="27">
        <f t="shared" si="167"/>
        <v>47619.047619047618</v>
      </c>
      <c r="BE365" s="27">
        <f t="shared" si="168"/>
        <v>3317.4603174601239</v>
      </c>
      <c r="BF365" s="27">
        <f t="shared" si="169"/>
        <v>0</v>
      </c>
      <c r="BG365" s="27"/>
      <c r="BH365" s="27"/>
      <c r="BI365" s="65">
        <f>BI363</f>
        <v>1.1000000000000001</v>
      </c>
      <c r="BJ365" s="66">
        <f>BJ363</f>
        <v>0.75</v>
      </c>
      <c r="BK365" s="59">
        <f>BK363</f>
        <v>1.1000000000000001</v>
      </c>
      <c r="BL365" s="66">
        <f>BL363</f>
        <v>1.27</v>
      </c>
      <c r="BM365" s="67">
        <f>BM363</f>
        <v>1.27</v>
      </c>
      <c r="BN365" s="61"/>
      <c r="BO365" s="61" t="str">
        <f t="shared" si="179"/>
        <v xml:space="preserve"> </v>
      </c>
      <c r="BP365" s="62" t="str">
        <f t="shared" si="170"/>
        <v xml:space="preserve"> </v>
      </c>
      <c r="BQ365" s="62" t="e">
        <f t="shared" si="171"/>
        <v>#VALUE!</v>
      </c>
      <c r="BR365" s="63">
        <f t="shared" si="172"/>
        <v>1.1000000000000001</v>
      </c>
      <c r="BS365" s="64">
        <f t="shared" si="180"/>
        <v>1.1000000000000001</v>
      </c>
      <c r="BT365" s="60">
        <f t="shared" si="173"/>
        <v>50936.50793650774</v>
      </c>
      <c r="BU365" s="33"/>
    </row>
    <row r="366" spans="2:73" s="22" customFormat="1" ht="13.5" x14ac:dyDescent="0.15">
      <c r="B366" s="541"/>
      <c r="C366" s="497">
        <v>346</v>
      </c>
      <c r="D366" s="498"/>
      <c r="E366" s="499">
        <f t="shared" si="181"/>
        <v>50892.857142856948</v>
      </c>
      <c r="F366" s="471"/>
      <c r="G366" s="471"/>
      <c r="H366" s="472"/>
      <c r="I366" s="470">
        <f t="shared" si="174"/>
        <v>47619.047619047618</v>
      </c>
      <c r="J366" s="471"/>
      <c r="K366" s="471"/>
      <c r="L366" s="472"/>
      <c r="M366" s="474">
        <f t="shared" si="182"/>
        <v>3273.8095238093306</v>
      </c>
      <c r="N366" s="480"/>
      <c r="O366" s="480"/>
      <c r="P366" s="696"/>
      <c r="Q366" s="47">
        <f t="shared" si="175"/>
        <v>3523809.5238093128</v>
      </c>
      <c r="R366" s="470"/>
      <c r="S366" s="471"/>
      <c r="T366" s="471"/>
      <c r="U366" s="472"/>
      <c r="V366" s="470"/>
      <c r="W366" s="475"/>
      <c r="X366" s="475"/>
      <c r="Y366" s="476"/>
      <c r="Z366" s="474"/>
      <c r="AA366" s="594"/>
      <c r="AB366" s="594"/>
      <c r="AC366" s="595"/>
      <c r="AD366" s="131">
        <f t="shared" si="185"/>
        <v>0</v>
      </c>
      <c r="AE366" s="477">
        <f t="shared" si="184"/>
        <v>3738035.7142856712</v>
      </c>
      <c r="AF366" s="478"/>
      <c r="AG366" s="478"/>
      <c r="AH366" s="479"/>
      <c r="AI366" s="474">
        <f t="shared" si="176"/>
        <v>3523809.5238093128</v>
      </c>
      <c r="AJ366" s="480"/>
      <c r="AK366" s="480"/>
      <c r="AL366" s="480"/>
      <c r="AM366" s="481"/>
      <c r="AN366" s="482">
        <f t="shared" si="163"/>
        <v>1.1000000000000001</v>
      </c>
      <c r="AO366" s="483"/>
      <c r="AP366" s="484"/>
      <c r="AQ366" s="26"/>
      <c r="AR366" s="26"/>
      <c r="AS366" s="26"/>
      <c r="AT366" s="469"/>
      <c r="AU366" s="469"/>
      <c r="AV366" s="469"/>
      <c r="AW366" s="469"/>
      <c r="AX366" s="27"/>
      <c r="AY366" s="27">
        <f t="shared" si="164"/>
        <v>0</v>
      </c>
      <c r="AZ366" s="27">
        <f t="shared" si="177"/>
        <v>0</v>
      </c>
      <c r="BA366" s="27">
        <f t="shared" si="178"/>
        <v>0</v>
      </c>
      <c r="BB366" s="27">
        <f t="shared" si="165"/>
        <v>0</v>
      </c>
      <c r="BC366" s="27">
        <f t="shared" si="166"/>
        <v>0</v>
      </c>
      <c r="BD366" s="27">
        <f t="shared" si="167"/>
        <v>47619.047619047618</v>
      </c>
      <c r="BE366" s="27">
        <f t="shared" si="168"/>
        <v>3273.8095238093306</v>
      </c>
      <c r="BF366" s="27">
        <f t="shared" si="169"/>
        <v>0</v>
      </c>
      <c r="BG366" s="27"/>
      <c r="BH366" s="27"/>
      <c r="BI366" s="65">
        <f>BI363</f>
        <v>1.1000000000000001</v>
      </c>
      <c r="BJ366" s="66">
        <f>BJ363</f>
        <v>0.75</v>
      </c>
      <c r="BK366" s="59">
        <f>BK363</f>
        <v>1.1000000000000001</v>
      </c>
      <c r="BL366" s="66">
        <f>BL363</f>
        <v>1.27</v>
      </c>
      <c r="BM366" s="67">
        <f>BM363</f>
        <v>1.27</v>
      </c>
      <c r="BN366" s="61"/>
      <c r="BO366" s="61" t="str">
        <f t="shared" si="179"/>
        <v xml:space="preserve"> </v>
      </c>
      <c r="BP366" s="62" t="str">
        <f t="shared" si="170"/>
        <v xml:space="preserve"> </v>
      </c>
      <c r="BQ366" s="62" t="e">
        <f t="shared" si="171"/>
        <v>#VALUE!</v>
      </c>
      <c r="BR366" s="63">
        <f t="shared" si="172"/>
        <v>1.1000000000000001</v>
      </c>
      <c r="BS366" s="64">
        <f t="shared" si="180"/>
        <v>1.1000000000000001</v>
      </c>
      <c r="BT366" s="60">
        <f t="shared" si="173"/>
        <v>50892.857142856948</v>
      </c>
      <c r="BU366" s="33"/>
    </row>
    <row r="367" spans="2:73" s="22" customFormat="1" ht="13.5" x14ac:dyDescent="0.15">
      <c r="B367" s="541"/>
      <c r="C367" s="497">
        <v>347</v>
      </c>
      <c r="D367" s="498"/>
      <c r="E367" s="499">
        <f t="shared" si="181"/>
        <v>50849.206349206157</v>
      </c>
      <c r="F367" s="471"/>
      <c r="G367" s="471"/>
      <c r="H367" s="472"/>
      <c r="I367" s="470">
        <f t="shared" si="174"/>
        <v>47619.047619047618</v>
      </c>
      <c r="J367" s="471"/>
      <c r="K367" s="471"/>
      <c r="L367" s="472"/>
      <c r="M367" s="474">
        <f t="shared" si="182"/>
        <v>3230.1587301585369</v>
      </c>
      <c r="N367" s="480"/>
      <c r="O367" s="480"/>
      <c r="P367" s="696"/>
      <c r="Q367" s="47">
        <f t="shared" si="175"/>
        <v>3476190.4761902653</v>
      </c>
      <c r="R367" s="470"/>
      <c r="S367" s="471"/>
      <c r="T367" s="471"/>
      <c r="U367" s="472"/>
      <c r="V367" s="470"/>
      <c r="W367" s="475"/>
      <c r="X367" s="475"/>
      <c r="Y367" s="476"/>
      <c r="Z367" s="474"/>
      <c r="AA367" s="594"/>
      <c r="AB367" s="594"/>
      <c r="AC367" s="595"/>
      <c r="AD367" s="131">
        <f t="shared" si="185"/>
        <v>0</v>
      </c>
      <c r="AE367" s="477">
        <f t="shared" si="184"/>
        <v>3741265.8730158298</v>
      </c>
      <c r="AF367" s="478"/>
      <c r="AG367" s="478"/>
      <c r="AH367" s="479"/>
      <c r="AI367" s="474">
        <f t="shared" si="176"/>
        <v>3476190.4761902653</v>
      </c>
      <c r="AJ367" s="480"/>
      <c r="AK367" s="480"/>
      <c r="AL367" s="480"/>
      <c r="AM367" s="481"/>
      <c r="AN367" s="482">
        <f t="shared" si="163"/>
        <v>1.1000000000000001</v>
      </c>
      <c r="AO367" s="483"/>
      <c r="AP367" s="484"/>
      <c r="AQ367" s="26"/>
      <c r="AR367" s="26"/>
      <c r="AS367" s="26"/>
      <c r="AT367" s="469"/>
      <c r="AU367" s="469"/>
      <c r="AV367" s="469"/>
      <c r="AW367" s="469"/>
      <c r="AX367" s="27"/>
      <c r="AY367" s="27">
        <f t="shared" si="164"/>
        <v>0</v>
      </c>
      <c r="AZ367" s="27">
        <f t="shared" si="177"/>
        <v>0</v>
      </c>
      <c r="BA367" s="27">
        <f t="shared" si="178"/>
        <v>0</v>
      </c>
      <c r="BB367" s="27">
        <f t="shared" si="165"/>
        <v>0</v>
      </c>
      <c r="BC367" s="27">
        <f t="shared" si="166"/>
        <v>0</v>
      </c>
      <c r="BD367" s="27">
        <f t="shared" si="167"/>
        <v>47619.047619047618</v>
      </c>
      <c r="BE367" s="27">
        <f t="shared" si="168"/>
        <v>3230.1587301585369</v>
      </c>
      <c r="BF367" s="27">
        <f t="shared" si="169"/>
        <v>0</v>
      </c>
      <c r="BG367" s="27"/>
      <c r="BH367" s="27"/>
      <c r="BI367" s="65">
        <f>BI363</f>
        <v>1.1000000000000001</v>
      </c>
      <c r="BJ367" s="66">
        <f>BJ363</f>
        <v>0.75</v>
      </c>
      <c r="BK367" s="59">
        <f>BK363</f>
        <v>1.1000000000000001</v>
      </c>
      <c r="BL367" s="66">
        <f>BL363</f>
        <v>1.27</v>
      </c>
      <c r="BM367" s="67">
        <f>BM363</f>
        <v>1.27</v>
      </c>
      <c r="BN367" s="61"/>
      <c r="BO367" s="61" t="str">
        <f t="shared" si="179"/>
        <v xml:space="preserve"> </v>
      </c>
      <c r="BP367" s="62" t="str">
        <f t="shared" si="170"/>
        <v xml:space="preserve"> </v>
      </c>
      <c r="BQ367" s="62" t="e">
        <f t="shared" si="171"/>
        <v>#VALUE!</v>
      </c>
      <c r="BR367" s="63">
        <f t="shared" si="172"/>
        <v>1.1000000000000001</v>
      </c>
      <c r="BS367" s="64">
        <f t="shared" si="180"/>
        <v>1.1000000000000001</v>
      </c>
      <c r="BT367" s="60">
        <f t="shared" si="173"/>
        <v>50849.206349206157</v>
      </c>
      <c r="BU367" s="33"/>
    </row>
    <row r="368" spans="2:73" s="22" customFormat="1" ht="13.5" x14ac:dyDescent="0.15">
      <c r="B368" s="593"/>
      <c r="C368" s="587">
        <v>348</v>
      </c>
      <c r="D368" s="588"/>
      <c r="E368" s="589">
        <f t="shared" si="181"/>
        <v>50805.555555555358</v>
      </c>
      <c r="F368" s="590"/>
      <c r="G368" s="590"/>
      <c r="H368" s="591"/>
      <c r="I368" s="578">
        <f t="shared" si="174"/>
        <v>47619.047619047618</v>
      </c>
      <c r="J368" s="590"/>
      <c r="K368" s="590"/>
      <c r="L368" s="591"/>
      <c r="M368" s="604">
        <f t="shared" si="182"/>
        <v>3186.5079365077431</v>
      </c>
      <c r="N368" s="610"/>
      <c r="O368" s="610"/>
      <c r="P368" s="618"/>
      <c r="Q368" s="47">
        <f t="shared" si="175"/>
        <v>3428571.4285712177</v>
      </c>
      <c r="R368" s="578">
        <f>V368+Z368</f>
        <v>0</v>
      </c>
      <c r="S368" s="590"/>
      <c r="T368" s="590"/>
      <c r="U368" s="591"/>
      <c r="V368" s="578">
        <f>IF(58&gt;$I$5*2,0,$I$6/$I$5/2)</f>
        <v>0</v>
      </c>
      <c r="W368" s="579"/>
      <c r="X368" s="579"/>
      <c r="Y368" s="580"/>
      <c r="Z368" s="604">
        <f>IF(AD362&gt;0,AD362*AN368/100/2,0)</f>
        <v>0</v>
      </c>
      <c r="AA368" s="605"/>
      <c r="AB368" s="605"/>
      <c r="AC368" s="606"/>
      <c r="AD368" s="139">
        <f t="shared" si="185"/>
        <v>0</v>
      </c>
      <c r="AE368" s="581">
        <f t="shared" si="184"/>
        <v>3744452.3809523378</v>
      </c>
      <c r="AF368" s="582"/>
      <c r="AG368" s="582"/>
      <c r="AH368" s="583"/>
      <c r="AI368" s="474">
        <f t="shared" si="176"/>
        <v>3428571.4285712177</v>
      </c>
      <c r="AJ368" s="480"/>
      <c r="AK368" s="480"/>
      <c r="AL368" s="480"/>
      <c r="AM368" s="481"/>
      <c r="AN368" s="584">
        <f t="shared" si="163"/>
        <v>1.1000000000000001</v>
      </c>
      <c r="AO368" s="585"/>
      <c r="AP368" s="586"/>
      <c r="AQ368" s="25"/>
      <c r="AR368" s="25"/>
      <c r="AS368" s="25"/>
      <c r="AT368" s="469"/>
      <c r="AU368" s="469"/>
      <c r="AV368" s="469"/>
      <c r="AW368" s="469"/>
      <c r="AX368" s="27"/>
      <c r="AY368" s="27">
        <f t="shared" si="164"/>
        <v>0</v>
      </c>
      <c r="AZ368" s="27">
        <f t="shared" si="177"/>
        <v>0</v>
      </c>
      <c r="BA368" s="27">
        <f t="shared" si="178"/>
        <v>0</v>
      </c>
      <c r="BB368" s="27">
        <f t="shared" si="165"/>
        <v>0</v>
      </c>
      <c r="BC368" s="27">
        <f t="shared" si="166"/>
        <v>0</v>
      </c>
      <c r="BD368" s="27">
        <f t="shared" si="167"/>
        <v>47619.047619047618</v>
      </c>
      <c r="BE368" s="27">
        <f t="shared" si="168"/>
        <v>3186.5079365077431</v>
      </c>
      <c r="BF368" s="27">
        <f t="shared" si="169"/>
        <v>0</v>
      </c>
      <c r="BG368" s="27"/>
      <c r="BH368" s="27"/>
      <c r="BI368" s="65">
        <f>BI363</f>
        <v>1.1000000000000001</v>
      </c>
      <c r="BJ368" s="66">
        <f>BJ363</f>
        <v>0.75</v>
      </c>
      <c r="BK368" s="59">
        <f>BK363</f>
        <v>1.1000000000000001</v>
      </c>
      <c r="BL368" s="66">
        <f>BL363</f>
        <v>1.27</v>
      </c>
      <c r="BM368" s="67">
        <f>BM363</f>
        <v>1.27</v>
      </c>
      <c r="BN368" s="61"/>
      <c r="BO368" s="61" t="str">
        <f t="shared" si="179"/>
        <v xml:space="preserve"> </v>
      </c>
      <c r="BP368" s="62" t="str">
        <f t="shared" si="170"/>
        <v xml:space="preserve"> </v>
      </c>
      <c r="BQ368" s="62" t="e">
        <f t="shared" si="171"/>
        <v>#VALUE!</v>
      </c>
      <c r="BR368" s="63">
        <f t="shared" si="172"/>
        <v>1.1000000000000001</v>
      </c>
      <c r="BS368" s="64">
        <f t="shared" si="180"/>
        <v>1.1000000000000001</v>
      </c>
      <c r="BT368" s="60">
        <f t="shared" si="173"/>
        <v>50805.555555555358</v>
      </c>
      <c r="BU368" s="33"/>
    </row>
    <row r="369" spans="2:73" s="22" customFormat="1" ht="13.5" x14ac:dyDescent="0.15">
      <c r="B369" s="562">
        <v>30</v>
      </c>
      <c r="C369" s="565">
        <v>349</v>
      </c>
      <c r="D369" s="566"/>
      <c r="E369" s="609">
        <f t="shared" si="181"/>
        <v>50761.904761904567</v>
      </c>
      <c r="F369" s="569"/>
      <c r="G369" s="569"/>
      <c r="H369" s="570"/>
      <c r="I369" s="568">
        <f t="shared" si="174"/>
        <v>47619.047619047618</v>
      </c>
      <c r="J369" s="569"/>
      <c r="K369" s="569"/>
      <c r="L369" s="570"/>
      <c r="M369" s="568">
        <f t="shared" si="182"/>
        <v>3142.8571428569498</v>
      </c>
      <c r="N369" s="569"/>
      <c r="O369" s="569"/>
      <c r="P369" s="570"/>
      <c r="Q369" s="30">
        <f t="shared" si="175"/>
        <v>3380952.3809521701</v>
      </c>
      <c r="R369" s="568"/>
      <c r="S369" s="569"/>
      <c r="T369" s="569"/>
      <c r="U369" s="570"/>
      <c r="V369" s="568"/>
      <c r="W369" s="572"/>
      <c r="X369" s="572"/>
      <c r="Y369" s="573"/>
      <c r="Z369" s="568"/>
      <c r="AA369" s="572"/>
      <c r="AB369" s="572"/>
      <c r="AC369" s="573"/>
      <c r="AD369" s="138">
        <f t="shared" si="185"/>
        <v>0</v>
      </c>
      <c r="AE369" s="568">
        <f t="shared" si="184"/>
        <v>3747595.2380951946</v>
      </c>
      <c r="AF369" s="569"/>
      <c r="AG369" s="569"/>
      <c r="AH369" s="570"/>
      <c r="AI369" s="568">
        <f t="shared" si="176"/>
        <v>3380952.3809521701</v>
      </c>
      <c r="AJ369" s="569"/>
      <c r="AK369" s="569"/>
      <c r="AL369" s="569"/>
      <c r="AM369" s="574"/>
      <c r="AN369" s="575">
        <f t="shared" si="163"/>
        <v>1.1000000000000001</v>
      </c>
      <c r="AO369" s="576"/>
      <c r="AP369" s="577"/>
      <c r="AQ369" s="51"/>
      <c r="AR369" s="51"/>
      <c r="AS369" s="51"/>
      <c r="AT369" s="469"/>
      <c r="AU369" s="469"/>
      <c r="AV369" s="469"/>
      <c r="AW369" s="469"/>
      <c r="AX369" s="27"/>
      <c r="AY369" s="27">
        <f t="shared" si="164"/>
        <v>0</v>
      </c>
      <c r="AZ369" s="27">
        <f t="shared" si="177"/>
        <v>0</v>
      </c>
      <c r="BA369" s="27">
        <f t="shared" si="178"/>
        <v>0</v>
      </c>
      <c r="BB369" s="27">
        <f t="shared" si="165"/>
        <v>0</v>
      </c>
      <c r="BC369" s="27">
        <f t="shared" si="166"/>
        <v>0</v>
      </c>
      <c r="BD369" s="27">
        <f t="shared" si="167"/>
        <v>47619.047619047618</v>
      </c>
      <c r="BE369" s="27">
        <f t="shared" si="168"/>
        <v>3142.8571428569498</v>
      </c>
      <c r="BF369" s="27">
        <f t="shared" si="169"/>
        <v>0</v>
      </c>
      <c r="BG369" s="27"/>
      <c r="BH369" s="27"/>
      <c r="BI369" s="72">
        <f t="shared" ref="BI369:BL369" si="189">BI363</f>
        <v>1.1000000000000001</v>
      </c>
      <c r="BJ369" s="72">
        <f t="shared" si="189"/>
        <v>0.75</v>
      </c>
      <c r="BK369" s="72">
        <f t="shared" si="189"/>
        <v>1.1000000000000001</v>
      </c>
      <c r="BL369" s="72">
        <f t="shared" si="189"/>
        <v>1.27</v>
      </c>
      <c r="BM369" s="73">
        <f>BM363</f>
        <v>1.27</v>
      </c>
      <c r="BN369" s="61"/>
      <c r="BO369" s="61" t="str">
        <f t="shared" si="179"/>
        <v xml:space="preserve"> </v>
      </c>
      <c r="BP369" s="62" t="str">
        <f t="shared" si="170"/>
        <v xml:space="preserve"> </v>
      </c>
      <c r="BQ369" s="62" t="e">
        <f t="shared" si="171"/>
        <v>#VALUE!</v>
      </c>
      <c r="BR369" s="63">
        <f t="shared" si="172"/>
        <v>1.1000000000000001</v>
      </c>
      <c r="BS369" s="64">
        <f t="shared" si="180"/>
        <v>1.1000000000000001</v>
      </c>
      <c r="BT369" s="60">
        <f t="shared" si="173"/>
        <v>50761.904761904567</v>
      </c>
      <c r="BU369" s="33"/>
    </row>
    <row r="370" spans="2:73" s="22" customFormat="1" ht="13.5" x14ac:dyDescent="0.15">
      <c r="B370" s="563"/>
      <c r="C370" s="535">
        <v>350</v>
      </c>
      <c r="D370" s="536"/>
      <c r="E370" s="537">
        <f t="shared" si="181"/>
        <v>50718.253968253775</v>
      </c>
      <c r="F370" s="486"/>
      <c r="G370" s="486"/>
      <c r="H370" s="538"/>
      <c r="I370" s="485">
        <f t="shared" si="174"/>
        <v>47619.047619047618</v>
      </c>
      <c r="J370" s="486"/>
      <c r="K370" s="486"/>
      <c r="L370" s="538"/>
      <c r="M370" s="485">
        <f t="shared" si="182"/>
        <v>3099.2063492061566</v>
      </c>
      <c r="N370" s="486"/>
      <c r="O370" s="486"/>
      <c r="P370" s="538"/>
      <c r="Q370" s="136">
        <f t="shared" si="175"/>
        <v>3333333.3333331225</v>
      </c>
      <c r="R370" s="485"/>
      <c r="S370" s="486"/>
      <c r="T370" s="486"/>
      <c r="U370" s="538"/>
      <c r="V370" s="485"/>
      <c r="W370" s="530"/>
      <c r="X370" s="530"/>
      <c r="Y370" s="531"/>
      <c r="Z370" s="485"/>
      <c r="AA370" s="530"/>
      <c r="AB370" s="530"/>
      <c r="AC370" s="531"/>
      <c r="AD370" s="135">
        <f t="shared" si="185"/>
        <v>0</v>
      </c>
      <c r="AE370" s="532">
        <f t="shared" si="184"/>
        <v>3750694.4444444007</v>
      </c>
      <c r="AF370" s="533"/>
      <c r="AG370" s="533"/>
      <c r="AH370" s="534"/>
      <c r="AI370" s="485">
        <f t="shared" si="176"/>
        <v>3333333.3333331225</v>
      </c>
      <c r="AJ370" s="486"/>
      <c r="AK370" s="486"/>
      <c r="AL370" s="486"/>
      <c r="AM370" s="487"/>
      <c r="AN370" s="527">
        <f t="shared" si="163"/>
        <v>1.1000000000000001</v>
      </c>
      <c r="AO370" s="528"/>
      <c r="AP370" s="529"/>
      <c r="AQ370" s="26"/>
      <c r="AR370" s="26"/>
      <c r="AS370" s="26"/>
      <c r="AT370" s="469"/>
      <c r="AU370" s="469"/>
      <c r="AV370" s="469"/>
      <c r="AW370" s="469"/>
      <c r="AX370" s="27"/>
      <c r="AY370" s="27">
        <f t="shared" si="164"/>
        <v>0</v>
      </c>
      <c r="AZ370" s="27">
        <f t="shared" si="177"/>
        <v>0</v>
      </c>
      <c r="BA370" s="27">
        <f t="shared" si="178"/>
        <v>0</v>
      </c>
      <c r="BB370" s="27">
        <f t="shared" si="165"/>
        <v>0</v>
      </c>
      <c r="BC370" s="27">
        <f t="shared" si="166"/>
        <v>0</v>
      </c>
      <c r="BD370" s="27">
        <f t="shared" si="167"/>
        <v>47619.047619047618</v>
      </c>
      <c r="BE370" s="27">
        <f t="shared" si="168"/>
        <v>3099.2063492061566</v>
      </c>
      <c r="BF370" s="27">
        <f t="shared" si="169"/>
        <v>0</v>
      </c>
      <c r="BG370" s="27"/>
      <c r="BH370" s="27"/>
      <c r="BI370" s="65">
        <f>BI369</f>
        <v>1.1000000000000001</v>
      </c>
      <c r="BJ370" s="66">
        <f>BJ369</f>
        <v>0.75</v>
      </c>
      <c r="BK370" s="59">
        <f>BK369</f>
        <v>1.1000000000000001</v>
      </c>
      <c r="BL370" s="66">
        <f>BL369</f>
        <v>1.27</v>
      </c>
      <c r="BM370" s="67">
        <f>BM369</f>
        <v>1.27</v>
      </c>
      <c r="BN370" s="61"/>
      <c r="BO370" s="61" t="str">
        <f t="shared" si="179"/>
        <v xml:space="preserve"> </v>
      </c>
      <c r="BP370" s="62" t="str">
        <f t="shared" si="170"/>
        <v xml:space="preserve"> </v>
      </c>
      <c r="BQ370" s="62" t="e">
        <f t="shared" si="171"/>
        <v>#VALUE!</v>
      </c>
      <c r="BR370" s="63">
        <f t="shared" si="172"/>
        <v>1.1000000000000001</v>
      </c>
      <c r="BS370" s="64">
        <f t="shared" si="180"/>
        <v>1.1000000000000001</v>
      </c>
      <c r="BT370" s="60">
        <f t="shared" si="173"/>
        <v>50718.253968253775</v>
      </c>
      <c r="BU370" s="33"/>
    </row>
    <row r="371" spans="2:73" s="22" customFormat="1" ht="13.5" x14ac:dyDescent="0.15">
      <c r="B371" s="563"/>
      <c r="C371" s="535">
        <v>351</v>
      </c>
      <c r="D371" s="536"/>
      <c r="E371" s="537">
        <f t="shared" si="181"/>
        <v>50674.603174602984</v>
      </c>
      <c r="F371" s="486"/>
      <c r="G371" s="486"/>
      <c r="H371" s="538"/>
      <c r="I371" s="485">
        <f t="shared" si="174"/>
        <v>47619.047619047618</v>
      </c>
      <c r="J371" s="486"/>
      <c r="K371" s="486"/>
      <c r="L371" s="538"/>
      <c r="M371" s="485">
        <f t="shared" si="182"/>
        <v>3055.5555555553624</v>
      </c>
      <c r="N371" s="486"/>
      <c r="O371" s="486"/>
      <c r="P371" s="538"/>
      <c r="Q371" s="136">
        <f t="shared" si="175"/>
        <v>3285714.285714075</v>
      </c>
      <c r="R371" s="485"/>
      <c r="S371" s="486"/>
      <c r="T371" s="486"/>
      <c r="U371" s="538"/>
      <c r="V371" s="485"/>
      <c r="W371" s="530"/>
      <c r="X371" s="530"/>
      <c r="Y371" s="531"/>
      <c r="Z371" s="485"/>
      <c r="AA371" s="530"/>
      <c r="AB371" s="530"/>
      <c r="AC371" s="531"/>
      <c r="AD371" s="135">
        <f t="shared" si="185"/>
        <v>0</v>
      </c>
      <c r="AE371" s="532">
        <f t="shared" si="184"/>
        <v>3753749.9999999562</v>
      </c>
      <c r="AF371" s="533"/>
      <c r="AG371" s="533"/>
      <c r="AH371" s="534"/>
      <c r="AI371" s="485">
        <f t="shared" si="176"/>
        <v>3285714.285714075</v>
      </c>
      <c r="AJ371" s="486"/>
      <c r="AK371" s="486"/>
      <c r="AL371" s="486"/>
      <c r="AM371" s="487"/>
      <c r="AN371" s="527">
        <f t="shared" si="163"/>
        <v>1.1000000000000001</v>
      </c>
      <c r="AO371" s="528"/>
      <c r="AP371" s="529"/>
      <c r="AQ371" s="26"/>
      <c r="AR371" s="26"/>
      <c r="AS371" s="26"/>
      <c r="AT371" s="469"/>
      <c r="AU371" s="469"/>
      <c r="AV371" s="469"/>
      <c r="AW371" s="469"/>
      <c r="AX371" s="27"/>
      <c r="AY371" s="27">
        <f t="shared" si="164"/>
        <v>0</v>
      </c>
      <c r="AZ371" s="27">
        <f t="shared" si="177"/>
        <v>0</v>
      </c>
      <c r="BA371" s="27">
        <f t="shared" si="178"/>
        <v>0</v>
      </c>
      <c r="BB371" s="27">
        <f t="shared" si="165"/>
        <v>0</v>
      </c>
      <c r="BC371" s="27">
        <f t="shared" si="166"/>
        <v>0</v>
      </c>
      <c r="BD371" s="27">
        <f t="shared" si="167"/>
        <v>47619.047619047618</v>
      </c>
      <c r="BE371" s="27">
        <f t="shared" si="168"/>
        <v>3055.5555555553624</v>
      </c>
      <c r="BF371" s="27">
        <f t="shared" si="169"/>
        <v>0</v>
      </c>
      <c r="BG371" s="27"/>
      <c r="BH371" s="27"/>
      <c r="BI371" s="65">
        <f>BI369</f>
        <v>1.1000000000000001</v>
      </c>
      <c r="BJ371" s="66">
        <f>BJ369</f>
        <v>0.75</v>
      </c>
      <c r="BK371" s="59">
        <f>BK369</f>
        <v>1.1000000000000001</v>
      </c>
      <c r="BL371" s="66">
        <f>BL369</f>
        <v>1.27</v>
      </c>
      <c r="BM371" s="67">
        <f>BM369</f>
        <v>1.27</v>
      </c>
      <c r="BN371" s="61"/>
      <c r="BO371" s="61" t="str">
        <f t="shared" si="179"/>
        <v xml:space="preserve"> </v>
      </c>
      <c r="BP371" s="62" t="str">
        <f t="shared" si="170"/>
        <v xml:space="preserve"> </v>
      </c>
      <c r="BQ371" s="62" t="e">
        <f t="shared" si="171"/>
        <v>#VALUE!</v>
      </c>
      <c r="BR371" s="63">
        <f t="shared" si="172"/>
        <v>1.1000000000000001</v>
      </c>
      <c r="BS371" s="64">
        <f t="shared" si="180"/>
        <v>1.1000000000000001</v>
      </c>
      <c r="BT371" s="60">
        <f t="shared" si="173"/>
        <v>50674.603174602984</v>
      </c>
      <c r="BU371" s="33"/>
    </row>
    <row r="372" spans="2:73" s="22" customFormat="1" ht="13.5" x14ac:dyDescent="0.15">
      <c r="B372" s="563"/>
      <c r="C372" s="535">
        <v>352</v>
      </c>
      <c r="D372" s="536"/>
      <c r="E372" s="537">
        <f t="shared" si="181"/>
        <v>50630.952380952185</v>
      </c>
      <c r="F372" s="486"/>
      <c r="G372" s="486"/>
      <c r="H372" s="538"/>
      <c r="I372" s="485">
        <f t="shared" si="174"/>
        <v>47619.047619047618</v>
      </c>
      <c r="J372" s="486"/>
      <c r="K372" s="486"/>
      <c r="L372" s="538"/>
      <c r="M372" s="485">
        <f t="shared" si="182"/>
        <v>3011.9047619045687</v>
      </c>
      <c r="N372" s="486"/>
      <c r="O372" s="486"/>
      <c r="P372" s="538"/>
      <c r="Q372" s="136">
        <f t="shared" si="175"/>
        <v>3238095.2380950274</v>
      </c>
      <c r="R372" s="485"/>
      <c r="S372" s="486"/>
      <c r="T372" s="486"/>
      <c r="U372" s="538"/>
      <c r="V372" s="485"/>
      <c r="W372" s="530"/>
      <c r="X372" s="530"/>
      <c r="Y372" s="531"/>
      <c r="Z372" s="485"/>
      <c r="AA372" s="530"/>
      <c r="AB372" s="530"/>
      <c r="AC372" s="531"/>
      <c r="AD372" s="135">
        <f t="shared" si="185"/>
        <v>0</v>
      </c>
      <c r="AE372" s="532">
        <f t="shared" si="184"/>
        <v>3756761.9047618606</v>
      </c>
      <c r="AF372" s="533"/>
      <c r="AG372" s="533"/>
      <c r="AH372" s="534"/>
      <c r="AI372" s="485">
        <f t="shared" si="176"/>
        <v>3238095.2380950274</v>
      </c>
      <c r="AJ372" s="486"/>
      <c r="AK372" s="486"/>
      <c r="AL372" s="486"/>
      <c r="AM372" s="487"/>
      <c r="AN372" s="527">
        <f t="shared" si="163"/>
        <v>1.1000000000000001</v>
      </c>
      <c r="AO372" s="528"/>
      <c r="AP372" s="529"/>
      <c r="AQ372" s="26"/>
      <c r="AR372" s="26"/>
      <c r="AS372" s="26"/>
      <c r="AT372" s="469"/>
      <c r="AU372" s="469"/>
      <c r="AV372" s="469"/>
      <c r="AW372" s="469"/>
      <c r="AX372" s="27"/>
      <c r="AY372" s="27">
        <f t="shared" si="164"/>
        <v>0</v>
      </c>
      <c r="AZ372" s="27">
        <f t="shared" si="177"/>
        <v>0</v>
      </c>
      <c r="BA372" s="27">
        <f t="shared" si="178"/>
        <v>0</v>
      </c>
      <c r="BB372" s="27">
        <f t="shared" si="165"/>
        <v>0</v>
      </c>
      <c r="BC372" s="27">
        <f t="shared" si="166"/>
        <v>0</v>
      </c>
      <c r="BD372" s="27">
        <f t="shared" si="167"/>
        <v>47619.047619047618</v>
      </c>
      <c r="BE372" s="27">
        <f t="shared" si="168"/>
        <v>3011.9047619045687</v>
      </c>
      <c r="BF372" s="27">
        <f t="shared" si="169"/>
        <v>0</v>
      </c>
      <c r="BG372" s="27"/>
      <c r="BH372" s="27"/>
      <c r="BI372" s="65">
        <f>BI369</f>
        <v>1.1000000000000001</v>
      </c>
      <c r="BJ372" s="66">
        <f>BJ369</f>
        <v>0.75</v>
      </c>
      <c r="BK372" s="59">
        <f>BK369</f>
        <v>1.1000000000000001</v>
      </c>
      <c r="BL372" s="66">
        <f>BL369</f>
        <v>1.27</v>
      </c>
      <c r="BM372" s="67">
        <f>BM369</f>
        <v>1.27</v>
      </c>
      <c r="BN372" s="61"/>
      <c r="BO372" s="61" t="str">
        <f t="shared" si="179"/>
        <v xml:space="preserve"> </v>
      </c>
      <c r="BP372" s="62" t="str">
        <f t="shared" si="170"/>
        <v xml:space="preserve"> </v>
      </c>
      <c r="BQ372" s="62" t="e">
        <f t="shared" si="171"/>
        <v>#VALUE!</v>
      </c>
      <c r="BR372" s="63">
        <f t="shared" si="172"/>
        <v>1.1000000000000001</v>
      </c>
      <c r="BS372" s="64">
        <f t="shared" si="180"/>
        <v>1.1000000000000001</v>
      </c>
      <c r="BT372" s="60">
        <f t="shared" si="173"/>
        <v>50630.952380952185</v>
      </c>
      <c r="BU372" s="33"/>
    </row>
    <row r="373" spans="2:73" s="22" customFormat="1" ht="13.5" x14ac:dyDescent="0.15">
      <c r="B373" s="563"/>
      <c r="C373" s="535">
        <v>353</v>
      </c>
      <c r="D373" s="536"/>
      <c r="E373" s="537">
        <f t="shared" si="181"/>
        <v>50587.301587301394</v>
      </c>
      <c r="F373" s="486"/>
      <c r="G373" s="486"/>
      <c r="H373" s="538"/>
      <c r="I373" s="485">
        <f t="shared" si="174"/>
        <v>47619.047619047618</v>
      </c>
      <c r="J373" s="486"/>
      <c r="K373" s="486"/>
      <c r="L373" s="538"/>
      <c r="M373" s="485">
        <f t="shared" si="182"/>
        <v>2968.2539682537754</v>
      </c>
      <c r="N373" s="486"/>
      <c r="O373" s="486"/>
      <c r="P373" s="538"/>
      <c r="Q373" s="136">
        <f t="shared" si="175"/>
        <v>3190476.1904759798</v>
      </c>
      <c r="R373" s="485"/>
      <c r="S373" s="486"/>
      <c r="T373" s="486"/>
      <c r="U373" s="538"/>
      <c r="V373" s="485"/>
      <c r="W373" s="530"/>
      <c r="X373" s="530"/>
      <c r="Y373" s="531"/>
      <c r="Z373" s="485"/>
      <c r="AA373" s="530"/>
      <c r="AB373" s="530"/>
      <c r="AC373" s="531"/>
      <c r="AD373" s="135">
        <f t="shared" si="185"/>
        <v>0</v>
      </c>
      <c r="AE373" s="532">
        <f t="shared" si="184"/>
        <v>3759730.1587301143</v>
      </c>
      <c r="AF373" s="533"/>
      <c r="AG373" s="533"/>
      <c r="AH373" s="534"/>
      <c r="AI373" s="485">
        <f t="shared" si="176"/>
        <v>3190476.1904759798</v>
      </c>
      <c r="AJ373" s="486"/>
      <c r="AK373" s="486"/>
      <c r="AL373" s="486"/>
      <c r="AM373" s="487"/>
      <c r="AN373" s="527">
        <f t="shared" si="163"/>
        <v>1.1000000000000001</v>
      </c>
      <c r="AO373" s="528"/>
      <c r="AP373" s="529"/>
      <c r="AQ373" s="26"/>
      <c r="AR373" s="26"/>
      <c r="AS373" s="26"/>
      <c r="AT373" s="469"/>
      <c r="AU373" s="469"/>
      <c r="AV373" s="469"/>
      <c r="AW373" s="469"/>
      <c r="AX373" s="27"/>
      <c r="AY373" s="27">
        <f t="shared" si="164"/>
        <v>0</v>
      </c>
      <c r="AZ373" s="27">
        <f t="shared" si="177"/>
        <v>0</v>
      </c>
      <c r="BA373" s="27">
        <f t="shared" si="178"/>
        <v>0</v>
      </c>
      <c r="BB373" s="27">
        <f t="shared" si="165"/>
        <v>0</v>
      </c>
      <c r="BC373" s="27">
        <f t="shared" si="166"/>
        <v>0</v>
      </c>
      <c r="BD373" s="27">
        <f t="shared" si="167"/>
        <v>47619.047619047618</v>
      </c>
      <c r="BE373" s="27">
        <f t="shared" si="168"/>
        <v>2968.2539682537754</v>
      </c>
      <c r="BF373" s="27">
        <f t="shared" si="169"/>
        <v>0</v>
      </c>
      <c r="BG373" s="27"/>
      <c r="BH373" s="27"/>
      <c r="BI373" s="65">
        <f>BI369</f>
        <v>1.1000000000000001</v>
      </c>
      <c r="BJ373" s="66">
        <f>BJ369</f>
        <v>0.75</v>
      </c>
      <c r="BK373" s="59">
        <f>BK369</f>
        <v>1.1000000000000001</v>
      </c>
      <c r="BL373" s="66">
        <f>BL369</f>
        <v>1.27</v>
      </c>
      <c r="BM373" s="67">
        <f>BM369</f>
        <v>1.27</v>
      </c>
      <c r="BN373" s="61"/>
      <c r="BO373" s="61" t="str">
        <f t="shared" si="179"/>
        <v xml:space="preserve"> </v>
      </c>
      <c r="BP373" s="62" t="str">
        <f t="shared" si="170"/>
        <v xml:space="preserve"> </v>
      </c>
      <c r="BQ373" s="62" t="e">
        <f t="shared" si="171"/>
        <v>#VALUE!</v>
      </c>
      <c r="BR373" s="63">
        <f t="shared" si="172"/>
        <v>1.1000000000000001</v>
      </c>
      <c r="BS373" s="64">
        <f t="shared" si="180"/>
        <v>1.1000000000000001</v>
      </c>
      <c r="BT373" s="60">
        <f t="shared" si="173"/>
        <v>50587.301587301394</v>
      </c>
      <c r="BU373" s="33"/>
    </row>
    <row r="374" spans="2:73" s="22" customFormat="1" ht="13.5" x14ac:dyDescent="0.15">
      <c r="B374" s="563"/>
      <c r="C374" s="535">
        <v>354</v>
      </c>
      <c r="D374" s="536"/>
      <c r="E374" s="537">
        <f t="shared" si="181"/>
        <v>50543.650793650602</v>
      </c>
      <c r="F374" s="486"/>
      <c r="G374" s="486"/>
      <c r="H374" s="538"/>
      <c r="I374" s="485">
        <f t="shared" si="174"/>
        <v>47619.047619047618</v>
      </c>
      <c r="J374" s="486"/>
      <c r="K374" s="486"/>
      <c r="L374" s="538"/>
      <c r="M374" s="485">
        <f t="shared" si="182"/>
        <v>2924.6031746029821</v>
      </c>
      <c r="N374" s="486"/>
      <c r="O374" s="486"/>
      <c r="P374" s="538"/>
      <c r="Q374" s="136">
        <f t="shared" si="175"/>
        <v>3142857.1428569322</v>
      </c>
      <c r="R374" s="485">
        <f>V374+Z374</f>
        <v>0</v>
      </c>
      <c r="S374" s="486"/>
      <c r="T374" s="486"/>
      <c r="U374" s="538"/>
      <c r="V374" s="485">
        <f>IF(59&gt;$I$5*2,0,$I$6/$I$5/2)</f>
        <v>0</v>
      </c>
      <c r="W374" s="530"/>
      <c r="X374" s="530"/>
      <c r="Y374" s="531"/>
      <c r="Z374" s="485">
        <f>IF(AD368&gt;0,AD368*AN374/100/2,0)</f>
        <v>0</v>
      </c>
      <c r="AA374" s="530"/>
      <c r="AB374" s="530"/>
      <c r="AC374" s="531"/>
      <c r="AD374" s="135">
        <f t="shared" si="185"/>
        <v>0</v>
      </c>
      <c r="AE374" s="532">
        <f t="shared" si="184"/>
        <v>3762654.7619047174</v>
      </c>
      <c r="AF374" s="533"/>
      <c r="AG374" s="533"/>
      <c r="AH374" s="534"/>
      <c r="AI374" s="485">
        <f t="shared" si="176"/>
        <v>3142857.1428569322</v>
      </c>
      <c r="AJ374" s="486"/>
      <c r="AK374" s="486"/>
      <c r="AL374" s="486"/>
      <c r="AM374" s="487"/>
      <c r="AN374" s="527">
        <f t="shared" si="163"/>
        <v>1.1000000000000001</v>
      </c>
      <c r="AO374" s="528"/>
      <c r="AP374" s="529"/>
      <c r="AQ374" s="26"/>
      <c r="AR374" s="26"/>
      <c r="AS374" s="26"/>
      <c r="AT374" s="469"/>
      <c r="AU374" s="469"/>
      <c r="AV374" s="469"/>
      <c r="AW374" s="469"/>
      <c r="AX374" s="27"/>
      <c r="AY374" s="27">
        <f t="shared" si="164"/>
        <v>0</v>
      </c>
      <c r="AZ374" s="27">
        <f t="shared" si="177"/>
        <v>0</v>
      </c>
      <c r="BA374" s="27">
        <f t="shared" si="178"/>
        <v>0</v>
      </c>
      <c r="BB374" s="27">
        <f t="shared" si="165"/>
        <v>0</v>
      </c>
      <c r="BC374" s="27">
        <f t="shared" si="166"/>
        <v>0</v>
      </c>
      <c r="BD374" s="27">
        <f t="shared" si="167"/>
        <v>47619.047619047618</v>
      </c>
      <c r="BE374" s="27">
        <f t="shared" si="168"/>
        <v>2924.6031746029821</v>
      </c>
      <c r="BF374" s="27">
        <f t="shared" si="169"/>
        <v>0</v>
      </c>
      <c r="BG374" s="27"/>
      <c r="BH374" s="27"/>
      <c r="BI374" s="65">
        <f>BI369</f>
        <v>1.1000000000000001</v>
      </c>
      <c r="BJ374" s="66">
        <f>BJ369</f>
        <v>0.75</v>
      </c>
      <c r="BK374" s="59">
        <f>BK369</f>
        <v>1.1000000000000001</v>
      </c>
      <c r="BL374" s="66">
        <f>BL369</f>
        <v>1.27</v>
      </c>
      <c r="BM374" s="67">
        <f>BM369</f>
        <v>1.27</v>
      </c>
      <c r="BN374" s="61"/>
      <c r="BO374" s="61" t="str">
        <f t="shared" si="179"/>
        <v xml:space="preserve"> </v>
      </c>
      <c r="BP374" s="62" t="str">
        <f t="shared" si="170"/>
        <v xml:space="preserve"> </v>
      </c>
      <c r="BQ374" s="62" t="e">
        <f t="shared" si="171"/>
        <v>#VALUE!</v>
      </c>
      <c r="BR374" s="63">
        <f t="shared" si="172"/>
        <v>1.1000000000000001</v>
      </c>
      <c r="BS374" s="64">
        <f t="shared" si="180"/>
        <v>1.1000000000000001</v>
      </c>
      <c r="BT374" s="60">
        <f t="shared" si="173"/>
        <v>50543.650793650602</v>
      </c>
      <c r="BU374" s="33"/>
    </row>
    <row r="375" spans="2:73" s="22" customFormat="1" ht="13.5" x14ac:dyDescent="0.15">
      <c r="B375" s="563"/>
      <c r="C375" s="535">
        <v>355</v>
      </c>
      <c r="D375" s="536"/>
      <c r="E375" s="537">
        <f t="shared" si="181"/>
        <v>50499.999999999804</v>
      </c>
      <c r="F375" s="486"/>
      <c r="G375" s="486"/>
      <c r="H375" s="538"/>
      <c r="I375" s="485">
        <f t="shared" si="174"/>
        <v>47619.047619047618</v>
      </c>
      <c r="J375" s="486"/>
      <c r="K375" s="486"/>
      <c r="L375" s="538"/>
      <c r="M375" s="485">
        <f t="shared" si="182"/>
        <v>2880.9523809521884</v>
      </c>
      <c r="N375" s="486"/>
      <c r="O375" s="486"/>
      <c r="P375" s="538"/>
      <c r="Q375" s="136">
        <f t="shared" si="175"/>
        <v>3095238.0952378847</v>
      </c>
      <c r="R375" s="485"/>
      <c r="S375" s="486"/>
      <c r="T375" s="486"/>
      <c r="U375" s="538"/>
      <c r="V375" s="485"/>
      <c r="W375" s="530"/>
      <c r="X375" s="530"/>
      <c r="Y375" s="531"/>
      <c r="Z375" s="485"/>
      <c r="AA375" s="530"/>
      <c r="AB375" s="530"/>
      <c r="AC375" s="531"/>
      <c r="AD375" s="135">
        <f t="shared" si="185"/>
        <v>0</v>
      </c>
      <c r="AE375" s="532">
        <f t="shared" si="184"/>
        <v>3765535.7142856694</v>
      </c>
      <c r="AF375" s="533"/>
      <c r="AG375" s="533"/>
      <c r="AH375" s="534"/>
      <c r="AI375" s="485">
        <f t="shared" si="176"/>
        <v>3095238.0952378847</v>
      </c>
      <c r="AJ375" s="486"/>
      <c r="AK375" s="486"/>
      <c r="AL375" s="486"/>
      <c r="AM375" s="487"/>
      <c r="AN375" s="527">
        <f t="shared" si="163"/>
        <v>1.1000000000000001</v>
      </c>
      <c r="AO375" s="528"/>
      <c r="AP375" s="529"/>
      <c r="AQ375" s="26"/>
      <c r="AR375" s="26"/>
      <c r="AS375" s="26"/>
      <c r="AT375" s="469"/>
      <c r="AU375" s="469"/>
      <c r="AV375" s="469"/>
      <c r="AW375" s="469"/>
      <c r="AX375" s="27"/>
      <c r="AY375" s="27">
        <f t="shared" si="164"/>
        <v>0</v>
      </c>
      <c r="AZ375" s="27">
        <f t="shared" si="177"/>
        <v>0</v>
      </c>
      <c r="BA375" s="27">
        <f t="shared" si="178"/>
        <v>0</v>
      </c>
      <c r="BB375" s="27">
        <f t="shared" si="165"/>
        <v>0</v>
      </c>
      <c r="BC375" s="27">
        <f t="shared" si="166"/>
        <v>0</v>
      </c>
      <c r="BD375" s="27">
        <f t="shared" si="167"/>
        <v>47619.047619047618</v>
      </c>
      <c r="BE375" s="27">
        <f t="shared" si="168"/>
        <v>2880.9523809521884</v>
      </c>
      <c r="BF375" s="27">
        <f t="shared" si="169"/>
        <v>0</v>
      </c>
      <c r="BG375" s="27"/>
      <c r="BH375" s="27"/>
      <c r="BI375" s="72">
        <f t="shared" ref="BI375:BL375" si="190">BI369</f>
        <v>1.1000000000000001</v>
      </c>
      <c r="BJ375" s="72">
        <f t="shared" si="190"/>
        <v>0.75</v>
      </c>
      <c r="BK375" s="72">
        <f t="shared" si="190"/>
        <v>1.1000000000000001</v>
      </c>
      <c r="BL375" s="72">
        <f t="shared" si="190"/>
        <v>1.27</v>
      </c>
      <c r="BM375" s="73">
        <f>BM369</f>
        <v>1.27</v>
      </c>
      <c r="BN375" s="61"/>
      <c r="BO375" s="61" t="str">
        <f t="shared" si="179"/>
        <v xml:space="preserve"> </v>
      </c>
      <c r="BP375" s="62" t="str">
        <f t="shared" si="170"/>
        <v xml:space="preserve"> </v>
      </c>
      <c r="BQ375" s="62" t="e">
        <f t="shared" si="171"/>
        <v>#VALUE!</v>
      </c>
      <c r="BR375" s="63">
        <f t="shared" si="172"/>
        <v>1.1000000000000001</v>
      </c>
      <c r="BS375" s="64">
        <f t="shared" si="180"/>
        <v>1.1000000000000001</v>
      </c>
      <c r="BT375" s="60">
        <f t="shared" si="173"/>
        <v>50499.999999999804</v>
      </c>
      <c r="BU375" s="33"/>
    </row>
    <row r="376" spans="2:73" s="22" customFormat="1" ht="13.5" x14ac:dyDescent="0.15">
      <c r="B376" s="563"/>
      <c r="C376" s="535">
        <v>356</v>
      </c>
      <c r="D376" s="536"/>
      <c r="E376" s="537">
        <f t="shared" si="181"/>
        <v>50456.349206349012</v>
      </c>
      <c r="F376" s="486"/>
      <c r="G376" s="486"/>
      <c r="H376" s="538"/>
      <c r="I376" s="485">
        <f t="shared" si="174"/>
        <v>47619.047619047618</v>
      </c>
      <c r="J376" s="486"/>
      <c r="K376" s="486"/>
      <c r="L376" s="538"/>
      <c r="M376" s="485">
        <f t="shared" si="182"/>
        <v>2837.3015873013942</v>
      </c>
      <c r="N376" s="486"/>
      <c r="O376" s="486"/>
      <c r="P376" s="538"/>
      <c r="Q376" s="136">
        <f t="shared" si="175"/>
        <v>3047619.0476188371</v>
      </c>
      <c r="R376" s="485"/>
      <c r="S376" s="486"/>
      <c r="T376" s="486"/>
      <c r="U376" s="538"/>
      <c r="V376" s="485"/>
      <c r="W376" s="530"/>
      <c r="X376" s="530"/>
      <c r="Y376" s="531"/>
      <c r="Z376" s="485"/>
      <c r="AA376" s="530"/>
      <c r="AB376" s="530"/>
      <c r="AC376" s="531"/>
      <c r="AD376" s="135">
        <f t="shared" si="185"/>
        <v>0</v>
      </c>
      <c r="AE376" s="532">
        <f t="shared" si="184"/>
        <v>3768373.0158729707</v>
      </c>
      <c r="AF376" s="533"/>
      <c r="AG376" s="533"/>
      <c r="AH376" s="534"/>
      <c r="AI376" s="485">
        <f t="shared" si="176"/>
        <v>3047619.0476188371</v>
      </c>
      <c r="AJ376" s="486"/>
      <c r="AK376" s="486"/>
      <c r="AL376" s="486"/>
      <c r="AM376" s="487"/>
      <c r="AN376" s="527">
        <f t="shared" si="163"/>
        <v>1.1000000000000001</v>
      </c>
      <c r="AO376" s="528"/>
      <c r="AP376" s="529"/>
      <c r="AQ376" s="26"/>
      <c r="AR376" s="26"/>
      <c r="AS376" s="26"/>
      <c r="AT376" s="469"/>
      <c r="AU376" s="469"/>
      <c r="AV376" s="469"/>
      <c r="AW376" s="469"/>
      <c r="AX376" s="27"/>
      <c r="AY376" s="27">
        <f t="shared" si="164"/>
        <v>0</v>
      </c>
      <c r="AZ376" s="27">
        <f t="shared" si="177"/>
        <v>0</v>
      </c>
      <c r="BA376" s="27">
        <f t="shared" si="178"/>
        <v>0</v>
      </c>
      <c r="BB376" s="27">
        <f t="shared" si="165"/>
        <v>0</v>
      </c>
      <c r="BC376" s="27">
        <f t="shared" si="166"/>
        <v>0</v>
      </c>
      <c r="BD376" s="27">
        <f t="shared" si="167"/>
        <v>47619.047619047618</v>
      </c>
      <c r="BE376" s="27">
        <f t="shared" si="168"/>
        <v>2837.3015873013942</v>
      </c>
      <c r="BF376" s="27">
        <f t="shared" si="169"/>
        <v>0</v>
      </c>
      <c r="BG376" s="27"/>
      <c r="BH376" s="27"/>
      <c r="BI376" s="65">
        <f>BI375</f>
        <v>1.1000000000000001</v>
      </c>
      <c r="BJ376" s="66">
        <f>BJ375</f>
        <v>0.75</v>
      </c>
      <c r="BK376" s="59">
        <f>BK375</f>
        <v>1.1000000000000001</v>
      </c>
      <c r="BL376" s="66">
        <f>BL375</f>
        <v>1.27</v>
      </c>
      <c r="BM376" s="67">
        <f>BM375</f>
        <v>1.27</v>
      </c>
      <c r="BN376" s="61"/>
      <c r="BO376" s="61" t="str">
        <f t="shared" si="179"/>
        <v xml:space="preserve"> </v>
      </c>
      <c r="BP376" s="62" t="str">
        <f t="shared" si="170"/>
        <v xml:space="preserve"> </v>
      </c>
      <c r="BQ376" s="62" t="e">
        <f t="shared" si="171"/>
        <v>#VALUE!</v>
      </c>
      <c r="BR376" s="63">
        <f t="shared" si="172"/>
        <v>1.1000000000000001</v>
      </c>
      <c r="BS376" s="64">
        <f t="shared" si="180"/>
        <v>1.1000000000000001</v>
      </c>
      <c r="BT376" s="60">
        <f t="shared" si="173"/>
        <v>50456.349206349012</v>
      </c>
      <c r="BU376" s="33"/>
    </row>
    <row r="377" spans="2:73" s="22" customFormat="1" ht="13.5" x14ac:dyDescent="0.15">
      <c r="B377" s="563"/>
      <c r="C377" s="535">
        <v>357</v>
      </c>
      <c r="D377" s="536"/>
      <c r="E377" s="537">
        <f t="shared" si="181"/>
        <v>50412.698412698221</v>
      </c>
      <c r="F377" s="486"/>
      <c r="G377" s="486"/>
      <c r="H377" s="538"/>
      <c r="I377" s="485">
        <f t="shared" si="174"/>
        <v>47619.047619047618</v>
      </c>
      <c r="J377" s="486"/>
      <c r="K377" s="486"/>
      <c r="L377" s="538"/>
      <c r="M377" s="485">
        <f t="shared" si="182"/>
        <v>2793.6507936506009</v>
      </c>
      <c r="N377" s="486"/>
      <c r="O377" s="486"/>
      <c r="P377" s="538"/>
      <c r="Q377" s="136">
        <f t="shared" si="175"/>
        <v>2999999.9999997895</v>
      </c>
      <c r="R377" s="485"/>
      <c r="S377" s="486"/>
      <c r="T377" s="486"/>
      <c r="U377" s="538"/>
      <c r="V377" s="485"/>
      <c r="W377" s="530"/>
      <c r="X377" s="530"/>
      <c r="Y377" s="531"/>
      <c r="Z377" s="485"/>
      <c r="AA377" s="530"/>
      <c r="AB377" s="530"/>
      <c r="AC377" s="531"/>
      <c r="AD377" s="135">
        <f t="shared" si="185"/>
        <v>0</v>
      </c>
      <c r="AE377" s="532">
        <f t="shared" si="184"/>
        <v>3771166.6666666213</v>
      </c>
      <c r="AF377" s="533"/>
      <c r="AG377" s="533"/>
      <c r="AH377" s="534"/>
      <c r="AI377" s="485">
        <f t="shared" si="176"/>
        <v>2999999.9999997895</v>
      </c>
      <c r="AJ377" s="486"/>
      <c r="AK377" s="486"/>
      <c r="AL377" s="486"/>
      <c r="AM377" s="487"/>
      <c r="AN377" s="527">
        <f t="shared" si="163"/>
        <v>1.1000000000000001</v>
      </c>
      <c r="AO377" s="528"/>
      <c r="AP377" s="529"/>
      <c r="AQ377" s="26"/>
      <c r="AR377" s="26"/>
      <c r="AS377" s="26"/>
      <c r="AT377" s="469"/>
      <c r="AU377" s="469"/>
      <c r="AV377" s="469"/>
      <c r="AW377" s="469"/>
      <c r="AX377" s="27"/>
      <c r="AY377" s="27">
        <f t="shared" si="164"/>
        <v>0</v>
      </c>
      <c r="AZ377" s="27">
        <f t="shared" si="177"/>
        <v>0</v>
      </c>
      <c r="BA377" s="27">
        <f t="shared" si="178"/>
        <v>0</v>
      </c>
      <c r="BB377" s="27">
        <f t="shared" si="165"/>
        <v>0</v>
      </c>
      <c r="BC377" s="27">
        <f t="shared" si="166"/>
        <v>0</v>
      </c>
      <c r="BD377" s="27">
        <f t="shared" si="167"/>
        <v>47619.047619047618</v>
      </c>
      <c r="BE377" s="27">
        <f t="shared" si="168"/>
        <v>2793.6507936506009</v>
      </c>
      <c r="BF377" s="27">
        <f t="shared" si="169"/>
        <v>0</v>
      </c>
      <c r="BG377" s="27"/>
      <c r="BH377" s="27"/>
      <c r="BI377" s="65">
        <f>BI375</f>
        <v>1.1000000000000001</v>
      </c>
      <c r="BJ377" s="66">
        <f>BJ375</f>
        <v>0.75</v>
      </c>
      <c r="BK377" s="59">
        <f>BK375</f>
        <v>1.1000000000000001</v>
      </c>
      <c r="BL377" s="66">
        <f>BL375</f>
        <v>1.27</v>
      </c>
      <c r="BM377" s="67">
        <f>BM375</f>
        <v>1.27</v>
      </c>
      <c r="BN377" s="61"/>
      <c r="BO377" s="61" t="str">
        <f t="shared" si="179"/>
        <v xml:space="preserve"> </v>
      </c>
      <c r="BP377" s="62" t="str">
        <f t="shared" si="170"/>
        <v xml:space="preserve"> </v>
      </c>
      <c r="BQ377" s="62" t="e">
        <f t="shared" si="171"/>
        <v>#VALUE!</v>
      </c>
      <c r="BR377" s="63">
        <f t="shared" si="172"/>
        <v>1.1000000000000001</v>
      </c>
      <c r="BS377" s="64">
        <f t="shared" si="180"/>
        <v>1.1000000000000001</v>
      </c>
      <c r="BT377" s="60">
        <f t="shared" si="173"/>
        <v>50412.698412698221</v>
      </c>
      <c r="BU377" s="33"/>
    </row>
    <row r="378" spans="2:73" s="22" customFormat="1" ht="13.5" x14ac:dyDescent="0.15">
      <c r="B378" s="563"/>
      <c r="C378" s="535">
        <v>358</v>
      </c>
      <c r="D378" s="536"/>
      <c r="E378" s="537">
        <f t="shared" si="181"/>
        <v>50369.047619047429</v>
      </c>
      <c r="F378" s="486"/>
      <c r="G378" s="486"/>
      <c r="H378" s="538"/>
      <c r="I378" s="485">
        <f t="shared" si="174"/>
        <v>47619.047619047618</v>
      </c>
      <c r="J378" s="486"/>
      <c r="K378" s="486"/>
      <c r="L378" s="538"/>
      <c r="M378" s="485">
        <f t="shared" si="182"/>
        <v>2749.9999999998072</v>
      </c>
      <c r="N378" s="486"/>
      <c r="O378" s="486"/>
      <c r="P378" s="538"/>
      <c r="Q378" s="136">
        <f t="shared" si="175"/>
        <v>2952380.9523807419</v>
      </c>
      <c r="R378" s="485"/>
      <c r="S378" s="486"/>
      <c r="T378" s="486"/>
      <c r="U378" s="538"/>
      <c r="V378" s="485"/>
      <c r="W378" s="530"/>
      <c r="X378" s="530"/>
      <c r="Y378" s="531"/>
      <c r="Z378" s="485"/>
      <c r="AA378" s="530"/>
      <c r="AB378" s="530"/>
      <c r="AC378" s="531"/>
      <c r="AD378" s="135">
        <f t="shared" si="185"/>
        <v>0</v>
      </c>
      <c r="AE378" s="532">
        <f t="shared" si="184"/>
        <v>3773916.6666666213</v>
      </c>
      <c r="AF378" s="533"/>
      <c r="AG378" s="533"/>
      <c r="AH378" s="534"/>
      <c r="AI378" s="485">
        <f t="shared" si="176"/>
        <v>2952380.9523807419</v>
      </c>
      <c r="AJ378" s="486"/>
      <c r="AK378" s="486"/>
      <c r="AL378" s="486"/>
      <c r="AM378" s="487"/>
      <c r="AN378" s="527">
        <f t="shared" si="163"/>
        <v>1.1000000000000001</v>
      </c>
      <c r="AO378" s="528"/>
      <c r="AP378" s="529"/>
      <c r="AQ378" s="26"/>
      <c r="AR378" s="26"/>
      <c r="AS378" s="26"/>
      <c r="AT378" s="469"/>
      <c r="AU378" s="469"/>
      <c r="AV378" s="469"/>
      <c r="AW378" s="469"/>
      <c r="AX378" s="27"/>
      <c r="AY378" s="27">
        <f t="shared" si="164"/>
        <v>0</v>
      </c>
      <c r="AZ378" s="27">
        <f t="shared" si="177"/>
        <v>0</v>
      </c>
      <c r="BA378" s="27">
        <f t="shared" si="178"/>
        <v>0</v>
      </c>
      <c r="BB378" s="27">
        <f t="shared" si="165"/>
        <v>0</v>
      </c>
      <c r="BC378" s="27">
        <f t="shared" si="166"/>
        <v>0</v>
      </c>
      <c r="BD378" s="27">
        <f t="shared" si="167"/>
        <v>47619.047619047618</v>
      </c>
      <c r="BE378" s="27">
        <f t="shared" si="168"/>
        <v>2749.9999999998072</v>
      </c>
      <c r="BF378" s="27">
        <f t="shared" si="169"/>
        <v>0</v>
      </c>
      <c r="BG378" s="27"/>
      <c r="BH378" s="27"/>
      <c r="BI378" s="65">
        <f>BI375</f>
        <v>1.1000000000000001</v>
      </c>
      <c r="BJ378" s="66">
        <f>BJ375</f>
        <v>0.75</v>
      </c>
      <c r="BK378" s="59">
        <f>BK375</f>
        <v>1.1000000000000001</v>
      </c>
      <c r="BL378" s="66">
        <f>BL375</f>
        <v>1.27</v>
      </c>
      <c r="BM378" s="67">
        <f>BM375</f>
        <v>1.27</v>
      </c>
      <c r="BN378" s="61"/>
      <c r="BO378" s="61" t="str">
        <f t="shared" si="179"/>
        <v xml:space="preserve"> </v>
      </c>
      <c r="BP378" s="62" t="str">
        <f t="shared" si="170"/>
        <v xml:space="preserve"> </v>
      </c>
      <c r="BQ378" s="62" t="e">
        <f t="shared" si="171"/>
        <v>#VALUE!</v>
      </c>
      <c r="BR378" s="63">
        <f t="shared" si="172"/>
        <v>1.1000000000000001</v>
      </c>
      <c r="BS378" s="64">
        <f t="shared" si="180"/>
        <v>1.1000000000000001</v>
      </c>
      <c r="BT378" s="60">
        <f t="shared" si="173"/>
        <v>50369.047619047429</v>
      </c>
      <c r="BU378" s="33"/>
    </row>
    <row r="379" spans="2:73" s="22" customFormat="1" ht="13.5" x14ac:dyDescent="0.15">
      <c r="B379" s="563"/>
      <c r="C379" s="535">
        <v>359</v>
      </c>
      <c r="D379" s="536"/>
      <c r="E379" s="537">
        <f t="shared" si="181"/>
        <v>50325.39682539663</v>
      </c>
      <c r="F379" s="486"/>
      <c r="G379" s="486"/>
      <c r="H379" s="538"/>
      <c r="I379" s="485">
        <f t="shared" si="174"/>
        <v>47619.047619047618</v>
      </c>
      <c r="J379" s="486"/>
      <c r="K379" s="486"/>
      <c r="L379" s="538"/>
      <c r="M379" s="485">
        <f t="shared" si="182"/>
        <v>2706.3492063490139</v>
      </c>
      <c r="N379" s="486"/>
      <c r="O379" s="486"/>
      <c r="P379" s="538"/>
      <c r="Q379" s="136">
        <f t="shared" si="175"/>
        <v>2904761.9047616944</v>
      </c>
      <c r="R379" s="485"/>
      <c r="S379" s="486"/>
      <c r="T379" s="486"/>
      <c r="U379" s="538"/>
      <c r="V379" s="485"/>
      <c r="W379" s="530"/>
      <c r="X379" s="530"/>
      <c r="Y379" s="531"/>
      <c r="Z379" s="485"/>
      <c r="AA379" s="530"/>
      <c r="AB379" s="530"/>
      <c r="AC379" s="531"/>
      <c r="AD379" s="135">
        <f t="shared" si="185"/>
        <v>0</v>
      </c>
      <c r="AE379" s="532">
        <f t="shared" si="184"/>
        <v>3776623.0158729702</v>
      </c>
      <c r="AF379" s="533"/>
      <c r="AG379" s="533"/>
      <c r="AH379" s="534"/>
      <c r="AI379" s="485">
        <f t="shared" si="176"/>
        <v>2904761.9047616944</v>
      </c>
      <c r="AJ379" s="486"/>
      <c r="AK379" s="486"/>
      <c r="AL379" s="486"/>
      <c r="AM379" s="487"/>
      <c r="AN379" s="527">
        <f t="shared" si="163"/>
        <v>1.1000000000000001</v>
      </c>
      <c r="AO379" s="528"/>
      <c r="AP379" s="529"/>
      <c r="AQ379" s="26"/>
      <c r="AR379" s="26"/>
      <c r="AS379" s="26"/>
      <c r="AT379" s="469"/>
      <c r="AU379" s="469"/>
      <c r="AV379" s="469"/>
      <c r="AW379" s="469"/>
      <c r="AX379" s="27"/>
      <c r="AY379" s="27">
        <f t="shared" si="164"/>
        <v>0</v>
      </c>
      <c r="AZ379" s="27">
        <f t="shared" si="177"/>
        <v>0</v>
      </c>
      <c r="BA379" s="27">
        <f t="shared" si="178"/>
        <v>0</v>
      </c>
      <c r="BB379" s="27">
        <f t="shared" si="165"/>
        <v>0</v>
      </c>
      <c r="BC379" s="27">
        <f t="shared" si="166"/>
        <v>0</v>
      </c>
      <c r="BD379" s="27">
        <f t="shared" si="167"/>
        <v>47619.047619047618</v>
      </c>
      <c r="BE379" s="27">
        <f t="shared" si="168"/>
        <v>2706.3492063490139</v>
      </c>
      <c r="BF379" s="27">
        <f t="shared" si="169"/>
        <v>0</v>
      </c>
      <c r="BG379" s="27"/>
      <c r="BH379" s="27"/>
      <c r="BI379" s="65">
        <f>BI375</f>
        <v>1.1000000000000001</v>
      </c>
      <c r="BJ379" s="66">
        <f>BJ375</f>
        <v>0.75</v>
      </c>
      <c r="BK379" s="59">
        <f>BK375</f>
        <v>1.1000000000000001</v>
      </c>
      <c r="BL379" s="66">
        <f>BL375</f>
        <v>1.27</v>
      </c>
      <c r="BM379" s="67">
        <f>BM375</f>
        <v>1.27</v>
      </c>
      <c r="BN379" s="61"/>
      <c r="BO379" s="61" t="str">
        <f t="shared" si="179"/>
        <v xml:space="preserve"> </v>
      </c>
      <c r="BP379" s="62" t="str">
        <f t="shared" si="170"/>
        <v xml:space="preserve"> </v>
      </c>
      <c r="BQ379" s="62" t="e">
        <f t="shared" si="171"/>
        <v>#VALUE!</v>
      </c>
      <c r="BR379" s="63">
        <f t="shared" si="172"/>
        <v>1.1000000000000001</v>
      </c>
      <c r="BS379" s="64">
        <f t="shared" si="180"/>
        <v>1.1000000000000001</v>
      </c>
      <c r="BT379" s="60">
        <f t="shared" si="173"/>
        <v>50325.39682539663</v>
      </c>
      <c r="BU379" s="33"/>
    </row>
    <row r="380" spans="2:73" s="22" customFormat="1" ht="13.5" x14ac:dyDescent="0.15">
      <c r="B380" s="564"/>
      <c r="C380" s="518">
        <v>360</v>
      </c>
      <c r="D380" s="519"/>
      <c r="E380" s="520">
        <f t="shared" si="181"/>
        <v>50281.746031745839</v>
      </c>
      <c r="F380" s="521"/>
      <c r="G380" s="521"/>
      <c r="H380" s="522"/>
      <c r="I380" s="509">
        <f t="shared" si="174"/>
        <v>47619.047619047618</v>
      </c>
      <c r="J380" s="521"/>
      <c r="K380" s="521"/>
      <c r="L380" s="522"/>
      <c r="M380" s="509">
        <f t="shared" si="182"/>
        <v>2662.6984126982202</v>
      </c>
      <c r="N380" s="521"/>
      <c r="O380" s="521"/>
      <c r="P380" s="522"/>
      <c r="Q380" s="134">
        <f t="shared" si="175"/>
        <v>2857142.8571426468</v>
      </c>
      <c r="R380" s="509">
        <f>V380+Z380</f>
        <v>0</v>
      </c>
      <c r="S380" s="521"/>
      <c r="T380" s="521"/>
      <c r="U380" s="522"/>
      <c r="V380" s="509">
        <f>IF(60&gt;$I$5*2,0,$I$6/$I$5/2)</f>
        <v>0</v>
      </c>
      <c r="W380" s="510"/>
      <c r="X380" s="510"/>
      <c r="Y380" s="511"/>
      <c r="Z380" s="509">
        <f>IF(AD374&gt;0,AD374*AN380/100/2,0)</f>
        <v>0</v>
      </c>
      <c r="AA380" s="510"/>
      <c r="AB380" s="510"/>
      <c r="AC380" s="511"/>
      <c r="AD380" s="133">
        <f t="shared" si="185"/>
        <v>0</v>
      </c>
      <c r="AE380" s="512">
        <f t="shared" si="184"/>
        <v>3779285.7142856685</v>
      </c>
      <c r="AF380" s="513"/>
      <c r="AG380" s="513"/>
      <c r="AH380" s="514"/>
      <c r="AI380" s="509">
        <f t="shared" si="176"/>
        <v>2857142.8571426468</v>
      </c>
      <c r="AJ380" s="521"/>
      <c r="AK380" s="521"/>
      <c r="AL380" s="521"/>
      <c r="AM380" s="603"/>
      <c r="AN380" s="515">
        <f t="shared" si="163"/>
        <v>1.1000000000000001</v>
      </c>
      <c r="AO380" s="516"/>
      <c r="AP380" s="517"/>
      <c r="AQ380" s="25"/>
      <c r="AR380" s="25"/>
      <c r="AS380" s="25"/>
      <c r="AT380" s="469"/>
      <c r="AU380" s="469"/>
      <c r="AV380" s="469"/>
      <c r="AW380" s="469"/>
      <c r="AX380" s="27"/>
      <c r="AY380" s="27">
        <f t="shared" si="164"/>
        <v>0</v>
      </c>
      <c r="AZ380" s="27">
        <f t="shared" si="177"/>
        <v>0</v>
      </c>
      <c r="BA380" s="27">
        <f t="shared" si="178"/>
        <v>0</v>
      </c>
      <c r="BB380" s="27">
        <f t="shared" si="165"/>
        <v>0</v>
      </c>
      <c r="BC380" s="27">
        <f t="shared" si="166"/>
        <v>0</v>
      </c>
      <c r="BD380" s="27">
        <f t="shared" si="167"/>
        <v>47619.047619047618</v>
      </c>
      <c r="BE380" s="27">
        <f t="shared" si="168"/>
        <v>2662.6984126982202</v>
      </c>
      <c r="BF380" s="27">
        <f t="shared" si="169"/>
        <v>0</v>
      </c>
      <c r="BG380" s="27"/>
      <c r="BH380" s="27"/>
      <c r="BI380" s="65">
        <f>BI375</f>
        <v>1.1000000000000001</v>
      </c>
      <c r="BJ380" s="66">
        <f>BJ375</f>
        <v>0.75</v>
      </c>
      <c r="BK380" s="59">
        <f>BK375</f>
        <v>1.1000000000000001</v>
      </c>
      <c r="BL380" s="66">
        <f>BL375</f>
        <v>1.27</v>
      </c>
      <c r="BM380" s="67">
        <f>BM375</f>
        <v>1.27</v>
      </c>
      <c r="BN380" s="61"/>
      <c r="BO380" s="61" t="str">
        <f t="shared" si="179"/>
        <v xml:space="preserve"> </v>
      </c>
      <c r="BP380" s="62" t="str">
        <f t="shared" si="170"/>
        <v xml:space="preserve"> </v>
      </c>
      <c r="BQ380" s="62" t="e">
        <f t="shared" si="171"/>
        <v>#VALUE!</v>
      </c>
      <c r="BR380" s="63">
        <f t="shared" si="172"/>
        <v>1.1000000000000001</v>
      </c>
      <c r="BS380" s="64">
        <f t="shared" si="180"/>
        <v>1.1000000000000001</v>
      </c>
      <c r="BT380" s="60">
        <f t="shared" si="173"/>
        <v>50281.746031745839</v>
      </c>
      <c r="BU380" s="33"/>
    </row>
    <row r="381" spans="2:73" s="22" customFormat="1" ht="13.5" x14ac:dyDescent="0.15">
      <c r="B381" s="540">
        <v>31</v>
      </c>
      <c r="C381" s="543">
        <v>361</v>
      </c>
      <c r="D381" s="544"/>
      <c r="E381" s="598">
        <f t="shared" si="181"/>
        <v>50238.095238095048</v>
      </c>
      <c r="F381" s="599"/>
      <c r="G381" s="599"/>
      <c r="H381" s="600"/>
      <c r="I381" s="549">
        <f t="shared" si="174"/>
        <v>47619.047619047618</v>
      </c>
      <c r="J381" s="599"/>
      <c r="K381" s="599"/>
      <c r="L381" s="600"/>
      <c r="M381" s="552">
        <f t="shared" si="182"/>
        <v>2619.0476190474265</v>
      </c>
      <c r="N381" s="553"/>
      <c r="O381" s="553"/>
      <c r="P381" s="554"/>
      <c r="Q381" s="48">
        <f t="shared" si="175"/>
        <v>2809523.8095235992</v>
      </c>
      <c r="R381" s="552"/>
      <c r="S381" s="553"/>
      <c r="T381" s="553"/>
      <c r="U381" s="554"/>
      <c r="V381" s="552"/>
      <c r="W381" s="601"/>
      <c r="X381" s="601"/>
      <c r="Y381" s="602"/>
      <c r="Z381" s="552"/>
      <c r="AA381" s="601"/>
      <c r="AB381" s="601"/>
      <c r="AC381" s="602"/>
      <c r="AD381" s="137">
        <f t="shared" si="185"/>
        <v>0</v>
      </c>
      <c r="AE381" s="552">
        <f t="shared" si="184"/>
        <v>3781904.761904716</v>
      </c>
      <c r="AF381" s="553"/>
      <c r="AG381" s="553"/>
      <c r="AH381" s="554"/>
      <c r="AI381" s="552">
        <f t="shared" si="176"/>
        <v>2809523.8095235992</v>
      </c>
      <c r="AJ381" s="553"/>
      <c r="AK381" s="553"/>
      <c r="AL381" s="553"/>
      <c r="AM381" s="555"/>
      <c r="AN381" s="556">
        <f t="shared" si="163"/>
        <v>1.1000000000000001</v>
      </c>
      <c r="AO381" s="557"/>
      <c r="AP381" s="558"/>
      <c r="AQ381" s="52">
        <f>PMT(AN381/100/12,($I$5-B369)*12-$AX$19,-AI380+AD380)</f>
        <v>48962.391357954766</v>
      </c>
      <c r="AR381" s="53">
        <f>E380*1.25</f>
        <v>62852.182539682297</v>
      </c>
      <c r="AS381" s="53">
        <f>IF(AQ381&gt;AR381,AR381,AQ381)</f>
        <v>48962.391357954766</v>
      </c>
      <c r="AT381" s="469"/>
      <c r="AU381" s="469"/>
      <c r="AV381" s="469"/>
      <c r="AW381" s="469"/>
      <c r="AX381" s="27"/>
      <c r="AY381" s="27">
        <f t="shared" si="164"/>
        <v>0</v>
      </c>
      <c r="AZ381" s="27">
        <f t="shared" si="177"/>
        <v>0</v>
      </c>
      <c r="BA381" s="27">
        <f t="shared" si="178"/>
        <v>0</v>
      </c>
      <c r="BB381" s="27">
        <f t="shared" si="165"/>
        <v>0</v>
      </c>
      <c r="BC381" s="27">
        <f t="shared" si="166"/>
        <v>0</v>
      </c>
      <c r="BD381" s="27">
        <f t="shared" si="167"/>
        <v>47619.047619047618</v>
      </c>
      <c r="BE381" s="27">
        <f t="shared" si="168"/>
        <v>2619.0476190474265</v>
      </c>
      <c r="BF381" s="27">
        <f t="shared" si="169"/>
        <v>0</v>
      </c>
      <c r="BG381" s="27"/>
      <c r="BH381" s="27"/>
      <c r="BI381" s="72">
        <f>BL10</f>
        <v>1.1000000000000001</v>
      </c>
      <c r="BJ381" s="72">
        <f>BM10</f>
        <v>0.75</v>
      </c>
      <c r="BK381" s="72">
        <f t="shared" ref="BK381:BL381" si="191">BK375</f>
        <v>1.1000000000000001</v>
      </c>
      <c r="BL381" s="72">
        <f t="shared" si="191"/>
        <v>1.27</v>
      </c>
      <c r="BM381" s="73">
        <f>BM375</f>
        <v>1.27</v>
      </c>
      <c r="BN381" s="61"/>
      <c r="BO381" s="61" t="str">
        <f t="shared" si="179"/>
        <v xml:space="preserve"> </v>
      </c>
      <c r="BP381" s="62" t="str">
        <f t="shared" si="170"/>
        <v xml:space="preserve"> </v>
      </c>
      <c r="BQ381" s="62" t="e">
        <f t="shared" si="171"/>
        <v>#VALUE!</v>
      </c>
      <c r="BR381" s="63">
        <f t="shared" si="172"/>
        <v>1.1000000000000001</v>
      </c>
      <c r="BS381" s="64">
        <f t="shared" si="180"/>
        <v>1.1000000000000001</v>
      </c>
      <c r="BT381" s="60">
        <f t="shared" si="173"/>
        <v>50238.095238095048</v>
      </c>
      <c r="BU381" s="33"/>
    </row>
    <row r="382" spans="2:73" s="22" customFormat="1" ht="13.5" x14ac:dyDescent="0.15">
      <c r="B382" s="541"/>
      <c r="C382" s="497">
        <v>362</v>
      </c>
      <c r="D382" s="498"/>
      <c r="E382" s="499">
        <f t="shared" si="181"/>
        <v>50194.444444444249</v>
      </c>
      <c r="F382" s="471"/>
      <c r="G382" s="471"/>
      <c r="H382" s="472"/>
      <c r="I382" s="470">
        <f t="shared" si="174"/>
        <v>47619.047619047618</v>
      </c>
      <c r="J382" s="471"/>
      <c r="K382" s="471"/>
      <c r="L382" s="472"/>
      <c r="M382" s="474">
        <f t="shared" si="182"/>
        <v>2575.3968253966327</v>
      </c>
      <c r="N382" s="480"/>
      <c r="O382" s="480"/>
      <c r="P382" s="696"/>
      <c r="Q382" s="47">
        <f t="shared" si="175"/>
        <v>2761904.7619045516</v>
      </c>
      <c r="R382" s="474"/>
      <c r="S382" s="480"/>
      <c r="T382" s="480"/>
      <c r="U382" s="696"/>
      <c r="V382" s="474"/>
      <c r="W382" s="594"/>
      <c r="X382" s="594"/>
      <c r="Y382" s="595"/>
      <c r="Z382" s="474"/>
      <c r="AA382" s="594"/>
      <c r="AB382" s="594"/>
      <c r="AC382" s="595"/>
      <c r="AD382" s="131">
        <f t="shared" si="185"/>
        <v>0</v>
      </c>
      <c r="AE382" s="477">
        <f t="shared" si="184"/>
        <v>3784480.1587301125</v>
      </c>
      <c r="AF382" s="478"/>
      <c r="AG382" s="478"/>
      <c r="AH382" s="479"/>
      <c r="AI382" s="474">
        <f t="shared" si="176"/>
        <v>2761904.7619045516</v>
      </c>
      <c r="AJ382" s="480"/>
      <c r="AK382" s="480"/>
      <c r="AL382" s="480"/>
      <c r="AM382" s="481"/>
      <c r="AN382" s="482">
        <f t="shared" si="163"/>
        <v>1.1000000000000001</v>
      </c>
      <c r="AO382" s="483"/>
      <c r="AP382" s="484"/>
      <c r="AQ382" s="26"/>
      <c r="AR382" s="26"/>
      <c r="AS382" s="26"/>
      <c r="AT382" s="469"/>
      <c r="AU382" s="469"/>
      <c r="AV382" s="469"/>
      <c r="AW382" s="469"/>
      <c r="AX382" s="27"/>
      <c r="AY382" s="27">
        <f t="shared" si="164"/>
        <v>0</v>
      </c>
      <c r="AZ382" s="27">
        <f t="shared" si="177"/>
        <v>0</v>
      </c>
      <c r="BA382" s="27">
        <f t="shared" si="178"/>
        <v>0</v>
      </c>
      <c r="BB382" s="27">
        <f t="shared" si="165"/>
        <v>0</v>
      </c>
      <c r="BC382" s="27">
        <f t="shared" si="166"/>
        <v>0</v>
      </c>
      <c r="BD382" s="27">
        <f t="shared" si="167"/>
        <v>47619.047619047618</v>
      </c>
      <c r="BE382" s="27">
        <f t="shared" si="168"/>
        <v>2575.3968253966327</v>
      </c>
      <c r="BF382" s="27">
        <f t="shared" si="169"/>
        <v>0</v>
      </c>
      <c r="BG382" s="27"/>
      <c r="BH382" s="27"/>
      <c r="BI382" s="65">
        <f>BI381</f>
        <v>1.1000000000000001</v>
      </c>
      <c r="BJ382" s="66">
        <f>BJ381</f>
        <v>0.75</v>
      </c>
      <c r="BK382" s="59">
        <f>BK381</f>
        <v>1.1000000000000001</v>
      </c>
      <c r="BL382" s="66">
        <f>BL381</f>
        <v>1.27</v>
      </c>
      <c r="BM382" s="67">
        <f>BM381</f>
        <v>1.27</v>
      </c>
      <c r="BN382" s="61"/>
      <c r="BO382" s="61" t="str">
        <f t="shared" si="179"/>
        <v xml:space="preserve"> </v>
      </c>
      <c r="BP382" s="62" t="str">
        <f t="shared" si="170"/>
        <v xml:space="preserve"> </v>
      </c>
      <c r="BQ382" s="62" t="e">
        <f t="shared" si="171"/>
        <v>#VALUE!</v>
      </c>
      <c r="BR382" s="63">
        <f t="shared" si="172"/>
        <v>1.1000000000000001</v>
      </c>
      <c r="BS382" s="64">
        <f t="shared" si="180"/>
        <v>1.1000000000000001</v>
      </c>
      <c r="BT382" s="60">
        <f t="shared" si="173"/>
        <v>50194.444444444249</v>
      </c>
      <c r="BU382" s="33"/>
    </row>
    <row r="383" spans="2:73" s="22" customFormat="1" ht="13.5" x14ac:dyDescent="0.15">
      <c r="B383" s="541"/>
      <c r="C383" s="497">
        <v>363</v>
      </c>
      <c r="D383" s="498"/>
      <c r="E383" s="499">
        <f t="shared" si="181"/>
        <v>50150.793650793457</v>
      </c>
      <c r="F383" s="471"/>
      <c r="G383" s="471"/>
      <c r="H383" s="472"/>
      <c r="I383" s="470">
        <f t="shared" si="174"/>
        <v>47619.047619047618</v>
      </c>
      <c r="J383" s="471"/>
      <c r="K383" s="471"/>
      <c r="L383" s="472"/>
      <c r="M383" s="474">
        <f t="shared" si="182"/>
        <v>2531.746031745839</v>
      </c>
      <c r="N383" s="480"/>
      <c r="O383" s="480"/>
      <c r="P383" s="696"/>
      <c r="Q383" s="47">
        <f t="shared" si="175"/>
        <v>2714285.7142855041</v>
      </c>
      <c r="R383" s="474"/>
      <c r="S383" s="480"/>
      <c r="T383" s="480"/>
      <c r="U383" s="696"/>
      <c r="V383" s="474"/>
      <c r="W383" s="594"/>
      <c r="X383" s="594"/>
      <c r="Y383" s="595"/>
      <c r="Z383" s="474"/>
      <c r="AA383" s="594"/>
      <c r="AB383" s="594"/>
      <c r="AC383" s="595"/>
      <c r="AD383" s="131">
        <f t="shared" si="185"/>
        <v>0</v>
      </c>
      <c r="AE383" s="477">
        <f t="shared" si="184"/>
        <v>3787011.9047618583</v>
      </c>
      <c r="AF383" s="478"/>
      <c r="AG383" s="478"/>
      <c r="AH383" s="479"/>
      <c r="AI383" s="474">
        <f t="shared" si="176"/>
        <v>2714285.7142855041</v>
      </c>
      <c r="AJ383" s="480"/>
      <c r="AK383" s="480"/>
      <c r="AL383" s="480"/>
      <c r="AM383" s="481"/>
      <c r="AN383" s="482">
        <f t="shared" si="163"/>
        <v>1.1000000000000001</v>
      </c>
      <c r="AO383" s="483"/>
      <c r="AP383" s="484"/>
      <c r="AQ383" s="26"/>
      <c r="AR383" s="26"/>
      <c r="AS383" s="26"/>
      <c r="AT383" s="469"/>
      <c r="AU383" s="469"/>
      <c r="AV383" s="469"/>
      <c r="AW383" s="469"/>
      <c r="AX383" s="27"/>
      <c r="AY383" s="27">
        <f t="shared" si="164"/>
        <v>0</v>
      </c>
      <c r="AZ383" s="27">
        <f t="shared" si="177"/>
        <v>0</v>
      </c>
      <c r="BA383" s="27">
        <f t="shared" si="178"/>
        <v>0</v>
      </c>
      <c r="BB383" s="27">
        <f t="shared" si="165"/>
        <v>0</v>
      </c>
      <c r="BC383" s="27">
        <f t="shared" si="166"/>
        <v>0</v>
      </c>
      <c r="BD383" s="27">
        <f t="shared" si="167"/>
        <v>47619.047619047618</v>
      </c>
      <c r="BE383" s="27">
        <f t="shared" si="168"/>
        <v>2531.746031745839</v>
      </c>
      <c r="BF383" s="27">
        <f t="shared" si="169"/>
        <v>0</v>
      </c>
      <c r="BG383" s="27"/>
      <c r="BH383" s="27"/>
      <c r="BI383" s="65">
        <f>BI381</f>
        <v>1.1000000000000001</v>
      </c>
      <c r="BJ383" s="66">
        <f>BJ381</f>
        <v>0.75</v>
      </c>
      <c r="BK383" s="59">
        <f>BK381</f>
        <v>1.1000000000000001</v>
      </c>
      <c r="BL383" s="66">
        <f>BL381</f>
        <v>1.27</v>
      </c>
      <c r="BM383" s="67">
        <f>BM381</f>
        <v>1.27</v>
      </c>
      <c r="BN383" s="61"/>
      <c r="BO383" s="61" t="str">
        <f t="shared" si="179"/>
        <v xml:space="preserve"> </v>
      </c>
      <c r="BP383" s="62" t="str">
        <f t="shared" si="170"/>
        <v xml:space="preserve"> </v>
      </c>
      <c r="BQ383" s="62" t="e">
        <f t="shared" si="171"/>
        <v>#VALUE!</v>
      </c>
      <c r="BR383" s="63">
        <f t="shared" si="172"/>
        <v>1.1000000000000001</v>
      </c>
      <c r="BS383" s="64">
        <f t="shared" si="180"/>
        <v>1.1000000000000001</v>
      </c>
      <c r="BT383" s="60">
        <f t="shared" si="173"/>
        <v>50150.793650793457</v>
      </c>
      <c r="BU383" s="33"/>
    </row>
    <row r="384" spans="2:73" s="22" customFormat="1" ht="13.5" x14ac:dyDescent="0.15">
      <c r="B384" s="541"/>
      <c r="C384" s="497">
        <v>364</v>
      </c>
      <c r="D384" s="498"/>
      <c r="E384" s="499">
        <f t="shared" si="181"/>
        <v>50107.142857142666</v>
      </c>
      <c r="F384" s="471"/>
      <c r="G384" s="471"/>
      <c r="H384" s="472"/>
      <c r="I384" s="470">
        <f t="shared" si="174"/>
        <v>47619.047619047618</v>
      </c>
      <c r="J384" s="471"/>
      <c r="K384" s="471"/>
      <c r="L384" s="472"/>
      <c r="M384" s="474">
        <f t="shared" si="182"/>
        <v>2488.0952380950457</v>
      </c>
      <c r="N384" s="480"/>
      <c r="O384" s="480"/>
      <c r="P384" s="696"/>
      <c r="Q384" s="47">
        <f t="shared" si="175"/>
        <v>2666666.6666664565</v>
      </c>
      <c r="R384" s="474"/>
      <c r="S384" s="480"/>
      <c r="T384" s="480"/>
      <c r="U384" s="696"/>
      <c r="V384" s="474"/>
      <c r="W384" s="594"/>
      <c r="X384" s="594"/>
      <c r="Y384" s="595"/>
      <c r="Z384" s="474"/>
      <c r="AA384" s="594"/>
      <c r="AB384" s="594"/>
      <c r="AC384" s="595"/>
      <c r="AD384" s="131">
        <f t="shared" si="185"/>
        <v>0</v>
      </c>
      <c r="AE384" s="477">
        <f t="shared" si="184"/>
        <v>3789499.9999999534</v>
      </c>
      <c r="AF384" s="478"/>
      <c r="AG384" s="478"/>
      <c r="AH384" s="479"/>
      <c r="AI384" s="474">
        <f t="shared" si="176"/>
        <v>2666666.6666664565</v>
      </c>
      <c r="AJ384" s="480"/>
      <c r="AK384" s="480"/>
      <c r="AL384" s="480"/>
      <c r="AM384" s="481"/>
      <c r="AN384" s="482">
        <f t="shared" si="163"/>
        <v>1.1000000000000001</v>
      </c>
      <c r="AO384" s="483"/>
      <c r="AP384" s="484"/>
      <c r="AQ384" s="26"/>
      <c r="AR384" s="26"/>
      <c r="AS384" s="26"/>
      <c r="AT384" s="469"/>
      <c r="AU384" s="469"/>
      <c r="AV384" s="469"/>
      <c r="AW384" s="469"/>
      <c r="AX384" s="27"/>
      <c r="AY384" s="27">
        <f t="shared" si="164"/>
        <v>0</v>
      </c>
      <c r="AZ384" s="27">
        <f t="shared" si="177"/>
        <v>0</v>
      </c>
      <c r="BA384" s="27">
        <f t="shared" si="178"/>
        <v>0</v>
      </c>
      <c r="BB384" s="27">
        <f t="shared" si="165"/>
        <v>0</v>
      </c>
      <c r="BC384" s="27">
        <f t="shared" si="166"/>
        <v>0</v>
      </c>
      <c r="BD384" s="27">
        <f t="shared" si="167"/>
        <v>47619.047619047618</v>
      </c>
      <c r="BE384" s="27">
        <f t="shared" si="168"/>
        <v>2488.0952380950457</v>
      </c>
      <c r="BF384" s="27">
        <f t="shared" si="169"/>
        <v>0</v>
      </c>
      <c r="BG384" s="27"/>
      <c r="BH384" s="27"/>
      <c r="BI384" s="65">
        <f>BI381</f>
        <v>1.1000000000000001</v>
      </c>
      <c r="BJ384" s="66">
        <f>BJ381</f>
        <v>0.75</v>
      </c>
      <c r="BK384" s="59">
        <f>BK381</f>
        <v>1.1000000000000001</v>
      </c>
      <c r="BL384" s="66">
        <f>BL381</f>
        <v>1.27</v>
      </c>
      <c r="BM384" s="67">
        <f>BM381</f>
        <v>1.27</v>
      </c>
      <c r="BN384" s="61"/>
      <c r="BO384" s="61" t="str">
        <f t="shared" si="179"/>
        <v xml:space="preserve"> </v>
      </c>
      <c r="BP384" s="62" t="str">
        <f t="shared" si="170"/>
        <v xml:space="preserve"> </v>
      </c>
      <c r="BQ384" s="62" t="e">
        <f t="shared" si="171"/>
        <v>#VALUE!</v>
      </c>
      <c r="BR384" s="63">
        <f t="shared" si="172"/>
        <v>1.1000000000000001</v>
      </c>
      <c r="BS384" s="64">
        <f t="shared" si="180"/>
        <v>1.1000000000000001</v>
      </c>
      <c r="BT384" s="60">
        <f t="shared" si="173"/>
        <v>50107.142857142666</v>
      </c>
      <c r="BU384" s="33"/>
    </row>
    <row r="385" spans="2:73" s="22" customFormat="1" ht="13.5" x14ac:dyDescent="0.15">
      <c r="B385" s="541"/>
      <c r="C385" s="497">
        <v>365</v>
      </c>
      <c r="D385" s="498"/>
      <c r="E385" s="499">
        <f t="shared" si="181"/>
        <v>50063.492063491867</v>
      </c>
      <c r="F385" s="471"/>
      <c r="G385" s="471"/>
      <c r="H385" s="472"/>
      <c r="I385" s="470">
        <f t="shared" si="174"/>
        <v>47619.047619047618</v>
      </c>
      <c r="J385" s="471"/>
      <c r="K385" s="471"/>
      <c r="L385" s="472"/>
      <c r="M385" s="474">
        <f t="shared" si="182"/>
        <v>2444.444444444252</v>
      </c>
      <c r="N385" s="480"/>
      <c r="O385" s="480"/>
      <c r="P385" s="696"/>
      <c r="Q385" s="47">
        <f t="shared" si="175"/>
        <v>2619047.6190474089</v>
      </c>
      <c r="R385" s="474"/>
      <c r="S385" s="480"/>
      <c r="T385" s="480"/>
      <c r="U385" s="696"/>
      <c r="V385" s="474"/>
      <c r="W385" s="594"/>
      <c r="X385" s="594"/>
      <c r="Y385" s="595"/>
      <c r="Z385" s="474"/>
      <c r="AA385" s="594"/>
      <c r="AB385" s="594"/>
      <c r="AC385" s="595"/>
      <c r="AD385" s="131">
        <f t="shared" si="185"/>
        <v>0</v>
      </c>
      <c r="AE385" s="477">
        <f t="shared" si="184"/>
        <v>3791944.4444443975</v>
      </c>
      <c r="AF385" s="478"/>
      <c r="AG385" s="478"/>
      <c r="AH385" s="479"/>
      <c r="AI385" s="474">
        <f t="shared" si="176"/>
        <v>2619047.6190474089</v>
      </c>
      <c r="AJ385" s="480"/>
      <c r="AK385" s="480"/>
      <c r="AL385" s="480"/>
      <c r="AM385" s="481"/>
      <c r="AN385" s="482">
        <f t="shared" si="163"/>
        <v>1.1000000000000001</v>
      </c>
      <c r="AO385" s="483"/>
      <c r="AP385" s="484"/>
      <c r="AQ385" s="26"/>
      <c r="AR385" s="26"/>
      <c r="AS385" s="26"/>
      <c r="AT385" s="469"/>
      <c r="AU385" s="469"/>
      <c r="AV385" s="469"/>
      <c r="AW385" s="469"/>
      <c r="AX385" s="27"/>
      <c r="AY385" s="27">
        <f t="shared" si="164"/>
        <v>0</v>
      </c>
      <c r="AZ385" s="27">
        <f t="shared" si="177"/>
        <v>0</v>
      </c>
      <c r="BA385" s="27">
        <f t="shared" si="178"/>
        <v>0</v>
      </c>
      <c r="BB385" s="27">
        <f t="shared" si="165"/>
        <v>0</v>
      </c>
      <c r="BC385" s="27">
        <f t="shared" si="166"/>
        <v>0</v>
      </c>
      <c r="BD385" s="27">
        <f t="shared" si="167"/>
        <v>47619.047619047618</v>
      </c>
      <c r="BE385" s="27">
        <f t="shared" si="168"/>
        <v>2444.444444444252</v>
      </c>
      <c r="BF385" s="27">
        <f t="shared" si="169"/>
        <v>0</v>
      </c>
      <c r="BG385" s="27"/>
      <c r="BH385" s="27"/>
      <c r="BI385" s="65">
        <f>BI381</f>
        <v>1.1000000000000001</v>
      </c>
      <c r="BJ385" s="66">
        <f>BJ381</f>
        <v>0.75</v>
      </c>
      <c r="BK385" s="59">
        <f>BK381</f>
        <v>1.1000000000000001</v>
      </c>
      <c r="BL385" s="66">
        <f>BL381</f>
        <v>1.27</v>
      </c>
      <c r="BM385" s="67">
        <f>BM381</f>
        <v>1.27</v>
      </c>
      <c r="BN385" s="61"/>
      <c r="BO385" s="61" t="str">
        <f t="shared" si="179"/>
        <v xml:space="preserve"> </v>
      </c>
      <c r="BP385" s="62" t="str">
        <f t="shared" si="170"/>
        <v xml:space="preserve"> </v>
      </c>
      <c r="BQ385" s="62" t="e">
        <f t="shared" si="171"/>
        <v>#VALUE!</v>
      </c>
      <c r="BR385" s="63">
        <f t="shared" si="172"/>
        <v>1.1000000000000001</v>
      </c>
      <c r="BS385" s="64">
        <f t="shared" si="180"/>
        <v>1.1000000000000001</v>
      </c>
      <c r="BT385" s="60">
        <f t="shared" si="173"/>
        <v>50063.492063491867</v>
      </c>
      <c r="BU385" s="33"/>
    </row>
    <row r="386" spans="2:73" s="22" customFormat="1" ht="13.5" x14ac:dyDescent="0.15">
      <c r="B386" s="541"/>
      <c r="C386" s="497">
        <v>366</v>
      </c>
      <c r="D386" s="498"/>
      <c r="E386" s="499">
        <f t="shared" si="181"/>
        <v>50019.841269841076</v>
      </c>
      <c r="F386" s="471"/>
      <c r="G386" s="471"/>
      <c r="H386" s="472"/>
      <c r="I386" s="470">
        <f t="shared" si="174"/>
        <v>47619.047619047618</v>
      </c>
      <c r="J386" s="471"/>
      <c r="K386" s="471"/>
      <c r="L386" s="472"/>
      <c r="M386" s="474">
        <f t="shared" si="182"/>
        <v>2400.7936507934587</v>
      </c>
      <c r="N386" s="480"/>
      <c r="O386" s="480"/>
      <c r="P386" s="696"/>
      <c r="Q386" s="47">
        <f t="shared" si="175"/>
        <v>2571428.5714283613</v>
      </c>
      <c r="R386" s="470">
        <f>V386+Z386</f>
        <v>0</v>
      </c>
      <c r="S386" s="471"/>
      <c r="T386" s="471"/>
      <c r="U386" s="472"/>
      <c r="V386" s="470">
        <f>IF(61&gt;$I$5*2,0,$I$6/$I$5/2)</f>
        <v>0</v>
      </c>
      <c r="W386" s="475"/>
      <c r="X386" s="475"/>
      <c r="Y386" s="476"/>
      <c r="Z386" s="470">
        <f>IF(AD380&gt;0,AD380*AN386/100/2,0)</f>
        <v>0</v>
      </c>
      <c r="AA386" s="475"/>
      <c r="AB386" s="475"/>
      <c r="AC386" s="476"/>
      <c r="AD386" s="131">
        <f t="shared" si="185"/>
        <v>0</v>
      </c>
      <c r="AE386" s="477">
        <f t="shared" si="184"/>
        <v>3794345.2380951908</v>
      </c>
      <c r="AF386" s="478"/>
      <c r="AG386" s="478"/>
      <c r="AH386" s="479"/>
      <c r="AI386" s="474">
        <f t="shared" si="176"/>
        <v>2571428.5714283613</v>
      </c>
      <c r="AJ386" s="480"/>
      <c r="AK386" s="480"/>
      <c r="AL386" s="480"/>
      <c r="AM386" s="481"/>
      <c r="AN386" s="482">
        <f t="shared" si="163"/>
        <v>1.1000000000000001</v>
      </c>
      <c r="AO386" s="483"/>
      <c r="AP386" s="484"/>
      <c r="AQ386" s="28">
        <f>PMT(AN386/100/2,($I$5-B369)*2-$AX$19,-AD380)</f>
        <v>0</v>
      </c>
      <c r="AR386" s="27">
        <f>R380*1.25</f>
        <v>0</v>
      </c>
      <c r="AS386" s="27">
        <f>IF(AQ386&gt;AR386,AR386,AQ386)</f>
        <v>0</v>
      </c>
      <c r="AT386" s="469"/>
      <c r="AU386" s="469"/>
      <c r="AV386" s="469"/>
      <c r="AW386" s="469"/>
      <c r="AX386" s="27"/>
      <c r="AY386" s="27">
        <f t="shared" si="164"/>
        <v>0</v>
      </c>
      <c r="AZ386" s="27">
        <f t="shared" si="177"/>
        <v>0</v>
      </c>
      <c r="BA386" s="27">
        <f t="shared" si="178"/>
        <v>0</v>
      </c>
      <c r="BB386" s="27">
        <f t="shared" si="165"/>
        <v>0</v>
      </c>
      <c r="BC386" s="27">
        <f t="shared" si="166"/>
        <v>0</v>
      </c>
      <c r="BD386" s="27">
        <f t="shared" si="167"/>
        <v>47619.047619047618</v>
      </c>
      <c r="BE386" s="27">
        <f t="shared" si="168"/>
        <v>2400.7936507934587</v>
      </c>
      <c r="BF386" s="27">
        <f t="shared" si="169"/>
        <v>0</v>
      </c>
      <c r="BG386" s="27"/>
      <c r="BH386" s="27"/>
      <c r="BI386" s="65">
        <f>BI381</f>
        <v>1.1000000000000001</v>
      </c>
      <c r="BJ386" s="66">
        <f>BJ381</f>
        <v>0.75</v>
      </c>
      <c r="BK386" s="59">
        <f>BK381</f>
        <v>1.1000000000000001</v>
      </c>
      <c r="BL386" s="66">
        <f>BL381</f>
        <v>1.27</v>
      </c>
      <c r="BM386" s="67">
        <f>BM381</f>
        <v>1.27</v>
      </c>
      <c r="BN386" s="61"/>
      <c r="BO386" s="61" t="str">
        <f t="shared" si="179"/>
        <v xml:space="preserve"> </v>
      </c>
      <c r="BP386" s="62" t="str">
        <f t="shared" si="170"/>
        <v xml:space="preserve"> </v>
      </c>
      <c r="BQ386" s="62" t="e">
        <f t="shared" si="171"/>
        <v>#VALUE!</v>
      </c>
      <c r="BR386" s="63">
        <f t="shared" si="172"/>
        <v>1.1000000000000001</v>
      </c>
      <c r="BS386" s="64">
        <f t="shared" si="180"/>
        <v>1.1000000000000001</v>
      </c>
      <c r="BT386" s="60">
        <f t="shared" si="173"/>
        <v>50019.841269841076</v>
      </c>
      <c r="BU386" s="33"/>
    </row>
    <row r="387" spans="2:73" s="22" customFormat="1" ht="13.5" x14ac:dyDescent="0.15">
      <c r="B387" s="541"/>
      <c r="C387" s="497">
        <v>367</v>
      </c>
      <c r="D387" s="498"/>
      <c r="E387" s="499">
        <f t="shared" si="181"/>
        <v>49976.190476190284</v>
      </c>
      <c r="F387" s="471"/>
      <c r="G387" s="471"/>
      <c r="H387" s="472"/>
      <c r="I387" s="470">
        <f t="shared" si="174"/>
        <v>47619.047619047618</v>
      </c>
      <c r="J387" s="471"/>
      <c r="K387" s="471"/>
      <c r="L387" s="472"/>
      <c r="M387" s="474">
        <f t="shared" si="182"/>
        <v>2357.1428571426645</v>
      </c>
      <c r="N387" s="480"/>
      <c r="O387" s="480"/>
      <c r="P387" s="696"/>
      <c r="Q387" s="47">
        <f t="shared" si="175"/>
        <v>2523809.5238093138</v>
      </c>
      <c r="R387" s="474"/>
      <c r="S387" s="480"/>
      <c r="T387" s="480"/>
      <c r="U387" s="696"/>
      <c r="V387" s="477"/>
      <c r="W387" s="596"/>
      <c r="X387" s="596"/>
      <c r="Y387" s="597"/>
      <c r="Z387" s="474"/>
      <c r="AA387" s="594"/>
      <c r="AB387" s="594"/>
      <c r="AC387" s="595"/>
      <c r="AD387" s="131">
        <f t="shared" si="185"/>
        <v>0</v>
      </c>
      <c r="AE387" s="477">
        <f t="shared" si="184"/>
        <v>3796702.3809523336</v>
      </c>
      <c r="AF387" s="478"/>
      <c r="AG387" s="478"/>
      <c r="AH387" s="479"/>
      <c r="AI387" s="474">
        <f t="shared" si="176"/>
        <v>2523809.5238093138</v>
      </c>
      <c r="AJ387" s="480"/>
      <c r="AK387" s="480"/>
      <c r="AL387" s="480"/>
      <c r="AM387" s="481"/>
      <c r="AN387" s="482">
        <f t="shared" si="163"/>
        <v>1.1000000000000001</v>
      </c>
      <c r="AO387" s="483"/>
      <c r="AP387" s="484"/>
      <c r="AQ387" s="26"/>
      <c r="AR387" s="26"/>
      <c r="AS387" s="26"/>
      <c r="AT387" s="469"/>
      <c r="AU387" s="469"/>
      <c r="AV387" s="469"/>
      <c r="AW387" s="469"/>
      <c r="AX387" s="27"/>
      <c r="AY387" s="27">
        <f t="shared" si="164"/>
        <v>0</v>
      </c>
      <c r="AZ387" s="27">
        <f t="shared" si="177"/>
        <v>0</v>
      </c>
      <c r="BA387" s="27">
        <f t="shared" si="178"/>
        <v>0</v>
      </c>
      <c r="BB387" s="27">
        <f t="shared" si="165"/>
        <v>0</v>
      </c>
      <c r="BC387" s="27">
        <f t="shared" si="166"/>
        <v>0</v>
      </c>
      <c r="BD387" s="27">
        <f t="shared" si="167"/>
        <v>47619.047619047618</v>
      </c>
      <c r="BE387" s="27">
        <f t="shared" si="168"/>
        <v>2357.1428571426645</v>
      </c>
      <c r="BF387" s="27">
        <f t="shared" si="169"/>
        <v>0</v>
      </c>
      <c r="BG387" s="27"/>
      <c r="BH387" s="27"/>
      <c r="BI387" s="72">
        <f t="shared" ref="BI387:BL387" si="192">BI381</f>
        <v>1.1000000000000001</v>
      </c>
      <c r="BJ387" s="72">
        <f t="shared" si="192"/>
        <v>0.75</v>
      </c>
      <c r="BK387" s="72">
        <f t="shared" si="192"/>
        <v>1.1000000000000001</v>
      </c>
      <c r="BL387" s="72">
        <f t="shared" si="192"/>
        <v>1.27</v>
      </c>
      <c r="BM387" s="73">
        <f>BM381</f>
        <v>1.27</v>
      </c>
      <c r="BN387" s="61"/>
      <c r="BO387" s="61" t="str">
        <f t="shared" si="179"/>
        <v xml:space="preserve"> </v>
      </c>
      <c r="BP387" s="62" t="str">
        <f t="shared" si="170"/>
        <v xml:space="preserve"> </v>
      </c>
      <c r="BQ387" s="62" t="e">
        <f t="shared" si="171"/>
        <v>#VALUE!</v>
      </c>
      <c r="BR387" s="63">
        <f t="shared" si="172"/>
        <v>1.1000000000000001</v>
      </c>
      <c r="BS387" s="64">
        <f t="shared" si="180"/>
        <v>1.1000000000000001</v>
      </c>
      <c r="BT387" s="60">
        <f t="shared" si="173"/>
        <v>49976.190476190284</v>
      </c>
      <c r="BU387" s="33"/>
    </row>
    <row r="388" spans="2:73" s="22" customFormat="1" ht="13.5" x14ac:dyDescent="0.15">
      <c r="B388" s="541"/>
      <c r="C388" s="497">
        <v>368</v>
      </c>
      <c r="D388" s="498"/>
      <c r="E388" s="499">
        <f t="shared" si="181"/>
        <v>49932.539682539493</v>
      </c>
      <c r="F388" s="471"/>
      <c r="G388" s="471"/>
      <c r="H388" s="472"/>
      <c r="I388" s="470">
        <f t="shared" si="174"/>
        <v>47619.047619047618</v>
      </c>
      <c r="J388" s="471"/>
      <c r="K388" s="471"/>
      <c r="L388" s="472"/>
      <c r="M388" s="474">
        <f t="shared" si="182"/>
        <v>2313.4920634918712</v>
      </c>
      <c r="N388" s="480"/>
      <c r="O388" s="480"/>
      <c r="P388" s="696"/>
      <c r="Q388" s="47">
        <f t="shared" si="175"/>
        <v>2476190.4761902662</v>
      </c>
      <c r="R388" s="474"/>
      <c r="S388" s="480"/>
      <c r="T388" s="480"/>
      <c r="U388" s="696"/>
      <c r="V388" s="474"/>
      <c r="W388" s="594"/>
      <c r="X388" s="594"/>
      <c r="Y388" s="595"/>
      <c r="Z388" s="474"/>
      <c r="AA388" s="594"/>
      <c r="AB388" s="594"/>
      <c r="AC388" s="595"/>
      <c r="AD388" s="131">
        <f t="shared" si="185"/>
        <v>0</v>
      </c>
      <c r="AE388" s="477">
        <f t="shared" si="184"/>
        <v>3799015.8730158256</v>
      </c>
      <c r="AF388" s="478"/>
      <c r="AG388" s="478"/>
      <c r="AH388" s="479"/>
      <c r="AI388" s="474">
        <f t="shared" si="176"/>
        <v>2476190.4761902662</v>
      </c>
      <c r="AJ388" s="480"/>
      <c r="AK388" s="480"/>
      <c r="AL388" s="480"/>
      <c r="AM388" s="481"/>
      <c r="AN388" s="482">
        <f t="shared" si="163"/>
        <v>1.1000000000000001</v>
      </c>
      <c r="AO388" s="483"/>
      <c r="AP388" s="484"/>
      <c r="AQ388" s="26"/>
      <c r="AR388" s="26"/>
      <c r="AS388" s="26"/>
      <c r="AT388" s="469"/>
      <c r="AU388" s="469"/>
      <c r="AV388" s="469"/>
      <c r="AW388" s="469"/>
      <c r="AX388" s="27"/>
      <c r="AY388" s="27">
        <f t="shared" si="164"/>
        <v>0</v>
      </c>
      <c r="AZ388" s="27">
        <f t="shared" si="177"/>
        <v>0</v>
      </c>
      <c r="BA388" s="27">
        <f t="shared" si="178"/>
        <v>0</v>
      </c>
      <c r="BB388" s="27">
        <f t="shared" si="165"/>
        <v>0</v>
      </c>
      <c r="BC388" s="27">
        <f t="shared" si="166"/>
        <v>0</v>
      </c>
      <c r="BD388" s="27">
        <f t="shared" si="167"/>
        <v>47619.047619047618</v>
      </c>
      <c r="BE388" s="27">
        <f t="shared" si="168"/>
        <v>2313.4920634918712</v>
      </c>
      <c r="BF388" s="27">
        <f t="shared" si="169"/>
        <v>0</v>
      </c>
      <c r="BG388" s="27"/>
      <c r="BH388" s="27"/>
      <c r="BI388" s="65">
        <f>BI387</f>
        <v>1.1000000000000001</v>
      </c>
      <c r="BJ388" s="66">
        <f>BJ387</f>
        <v>0.75</v>
      </c>
      <c r="BK388" s="59">
        <f>BK387</f>
        <v>1.1000000000000001</v>
      </c>
      <c r="BL388" s="66">
        <f>BL387</f>
        <v>1.27</v>
      </c>
      <c r="BM388" s="67">
        <f>BM387</f>
        <v>1.27</v>
      </c>
      <c r="BN388" s="61"/>
      <c r="BO388" s="61" t="str">
        <f t="shared" si="179"/>
        <v xml:space="preserve"> </v>
      </c>
      <c r="BP388" s="62" t="str">
        <f t="shared" si="170"/>
        <v xml:space="preserve"> </v>
      </c>
      <c r="BQ388" s="62" t="e">
        <f t="shared" si="171"/>
        <v>#VALUE!</v>
      </c>
      <c r="BR388" s="63">
        <f t="shared" si="172"/>
        <v>1.1000000000000001</v>
      </c>
      <c r="BS388" s="64">
        <f t="shared" si="180"/>
        <v>1.1000000000000001</v>
      </c>
      <c r="BT388" s="60">
        <f t="shared" si="173"/>
        <v>49932.539682539493</v>
      </c>
      <c r="BU388" s="33"/>
    </row>
    <row r="389" spans="2:73" s="22" customFormat="1" ht="13.5" x14ac:dyDescent="0.15">
      <c r="B389" s="541"/>
      <c r="C389" s="497">
        <v>369</v>
      </c>
      <c r="D389" s="498"/>
      <c r="E389" s="499">
        <f t="shared" si="181"/>
        <v>49888.888888888694</v>
      </c>
      <c r="F389" s="471"/>
      <c r="G389" s="471"/>
      <c r="H389" s="472"/>
      <c r="I389" s="470">
        <f t="shared" si="174"/>
        <v>47619.047619047618</v>
      </c>
      <c r="J389" s="471"/>
      <c r="K389" s="471"/>
      <c r="L389" s="472"/>
      <c r="M389" s="474">
        <f t="shared" si="182"/>
        <v>2269.8412698410771</v>
      </c>
      <c r="N389" s="480"/>
      <c r="O389" s="480"/>
      <c r="P389" s="696"/>
      <c r="Q389" s="47">
        <f t="shared" si="175"/>
        <v>2428571.4285712186</v>
      </c>
      <c r="R389" s="474"/>
      <c r="S389" s="480"/>
      <c r="T389" s="480"/>
      <c r="U389" s="696"/>
      <c r="V389" s="474"/>
      <c r="W389" s="594"/>
      <c r="X389" s="594"/>
      <c r="Y389" s="595"/>
      <c r="Z389" s="474"/>
      <c r="AA389" s="594"/>
      <c r="AB389" s="594"/>
      <c r="AC389" s="595"/>
      <c r="AD389" s="131">
        <f t="shared" si="185"/>
        <v>0</v>
      </c>
      <c r="AE389" s="477">
        <f t="shared" si="184"/>
        <v>3801285.7142856666</v>
      </c>
      <c r="AF389" s="478"/>
      <c r="AG389" s="478"/>
      <c r="AH389" s="479"/>
      <c r="AI389" s="474">
        <f t="shared" si="176"/>
        <v>2428571.4285712186</v>
      </c>
      <c r="AJ389" s="480"/>
      <c r="AK389" s="480"/>
      <c r="AL389" s="480"/>
      <c r="AM389" s="481"/>
      <c r="AN389" s="482">
        <f t="shared" si="163"/>
        <v>1.1000000000000001</v>
      </c>
      <c r="AO389" s="483"/>
      <c r="AP389" s="484"/>
      <c r="AQ389" s="26"/>
      <c r="AR389" s="26"/>
      <c r="AS389" s="26"/>
      <c r="AT389" s="469"/>
      <c r="AU389" s="469"/>
      <c r="AV389" s="469"/>
      <c r="AW389" s="469"/>
      <c r="AX389" s="27"/>
      <c r="AY389" s="27">
        <f t="shared" si="164"/>
        <v>0</v>
      </c>
      <c r="AZ389" s="27">
        <f t="shared" si="177"/>
        <v>0</v>
      </c>
      <c r="BA389" s="27">
        <f t="shared" si="178"/>
        <v>0</v>
      </c>
      <c r="BB389" s="27">
        <f t="shared" si="165"/>
        <v>0</v>
      </c>
      <c r="BC389" s="27">
        <f t="shared" si="166"/>
        <v>0</v>
      </c>
      <c r="BD389" s="27">
        <f t="shared" si="167"/>
        <v>47619.047619047618</v>
      </c>
      <c r="BE389" s="27">
        <f t="shared" si="168"/>
        <v>2269.8412698410771</v>
      </c>
      <c r="BF389" s="27">
        <f t="shared" si="169"/>
        <v>0</v>
      </c>
      <c r="BG389" s="27"/>
      <c r="BH389" s="27"/>
      <c r="BI389" s="65">
        <f>BI387</f>
        <v>1.1000000000000001</v>
      </c>
      <c r="BJ389" s="66">
        <f>BJ387</f>
        <v>0.75</v>
      </c>
      <c r="BK389" s="59">
        <f>BK387</f>
        <v>1.1000000000000001</v>
      </c>
      <c r="BL389" s="66">
        <f>BL387</f>
        <v>1.27</v>
      </c>
      <c r="BM389" s="67">
        <f>BM387</f>
        <v>1.27</v>
      </c>
      <c r="BN389" s="61"/>
      <c r="BO389" s="61" t="str">
        <f t="shared" si="179"/>
        <v xml:space="preserve"> </v>
      </c>
      <c r="BP389" s="62" t="str">
        <f t="shared" si="170"/>
        <v xml:space="preserve"> </v>
      </c>
      <c r="BQ389" s="62" t="e">
        <f t="shared" si="171"/>
        <v>#VALUE!</v>
      </c>
      <c r="BR389" s="63">
        <f t="shared" si="172"/>
        <v>1.1000000000000001</v>
      </c>
      <c r="BS389" s="64">
        <f t="shared" si="180"/>
        <v>1.1000000000000001</v>
      </c>
      <c r="BT389" s="60">
        <f t="shared" si="173"/>
        <v>49888.888888888694</v>
      </c>
      <c r="BU389" s="33"/>
    </row>
    <row r="390" spans="2:73" s="22" customFormat="1" ht="13.5" x14ac:dyDescent="0.15">
      <c r="B390" s="541"/>
      <c r="C390" s="497">
        <v>370</v>
      </c>
      <c r="D390" s="498"/>
      <c r="E390" s="499">
        <f t="shared" si="181"/>
        <v>49845.238095237903</v>
      </c>
      <c r="F390" s="471"/>
      <c r="G390" s="471"/>
      <c r="H390" s="472"/>
      <c r="I390" s="470">
        <f t="shared" si="174"/>
        <v>47619.047619047618</v>
      </c>
      <c r="J390" s="471"/>
      <c r="K390" s="471"/>
      <c r="L390" s="472"/>
      <c r="M390" s="474">
        <f t="shared" si="182"/>
        <v>2226.1904761902838</v>
      </c>
      <c r="N390" s="480"/>
      <c r="O390" s="480"/>
      <c r="P390" s="696"/>
      <c r="Q390" s="47">
        <f t="shared" si="175"/>
        <v>2380952.3809521711</v>
      </c>
      <c r="R390" s="474"/>
      <c r="S390" s="480"/>
      <c r="T390" s="480"/>
      <c r="U390" s="696"/>
      <c r="V390" s="474"/>
      <c r="W390" s="594"/>
      <c r="X390" s="594"/>
      <c r="Y390" s="595"/>
      <c r="Z390" s="474"/>
      <c r="AA390" s="594"/>
      <c r="AB390" s="594"/>
      <c r="AC390" s="595"/>
      <c r="AD390" s="131">
        <f t="shared" si="185"/>
        <v>0</v>
      </c>
      <c r="AE390" s="477">
        <f t="shared" si="184"/>
        <v>3803511.9047618569</v>
      </c>
      <c r="AF390" s="478"/>
      <c r="AG390" s="478"/>
      <c r="AH390" s="479"/>
      <c r="AI390" s="474">
        <f t="shared" si="176"/>
        <v>2380952.3809521711</v>
      </c>
      <c r="AJ390" s="480"/>
      <c r="AK390" s="480"/>
      <c r="AL390" s="480"/>
      <c r="AM390" s="481"/>
      <c r="AN390" s="482">
        <f t="shared" si="163"/>
        <v>1.1000000000000001</v>
      </c>
      <c r="AO390" s="483"/>
      <c r="AP390" s="484"/>
      <c r="AQ390" s="26"/>
      <c r="AR390" s="26"/>
      <c r="AS390" s="26"/>
      <c r="AT390" s="469"/>
      <c r="AU390" s="469"/>
      <c r="AV390" s="469"/>
      <c r="AW390" s="469"/>
      <c r="AX390" s="27"/>
      <c r="AY390" s="27">
        <f t="shared" si="164"/>
        <v>0</v>
      </c>
      <c r="AZ390" s="27">
        <f t="shared" si="177"/>
        <v>0</v>
      </c>
      <c r="BA390" s="27">
        <f t="shared" si="178"/>
        <v>0</v>
      </c>
      <c r="BB390" s="27">
        <f t="shared" si="165"/>
        <v>0</v>
      </c>
      <c r="BC390" s="27">
        <f t="shared" si="166"/>
        <v>0</v>
      </c>
      <c r="BD390" s="27">
        <f t="shared" si="167"/>
        <v>47619.047619047618</v>
      </c>
      <c r="BE390" s="27">
        <f t="shared" si="168"/>
        <v>2226.1904761902838</v>
      </c>
      <c r="BF390" s="27">
        <f t="shared" si="169"/>
        <v>0</v>
      </c>
      <c r="BG390" s="27"/>
      <c r="BH390" s="27"/>
      <c r="BI390" s="65">
        <f>BI387</f>
        <v>1.1000000000000001</v>
      </c>
      <c r="BJ390" s="66">
        <f>BJ387</f>
        <v>0.75</v>
      </c>
      <c r="BK390" s="59">
        <f>BK387</f>
        <v>1.1000000000000001</v>
      </c>
      <c r="BL390" s="66">
        <f>BL387</f>
        <v>1.27</v>
      </c>
      <c r="BM390" s="67">
        <f>BM387</f>
        <v>1.27</v>
      </c>
      <c r="BN390" s="61"/>
      <c r="BO390" s="61" t="str">
        <f t="shared" si="179"/>
        <v xml:space="preserve"> </v>
      </c>
      <c r="BP390" s="62" t="str">
        <f t="shared" si="170"/>
        <v xml:space="preserve"> </v>
      </c>
      <c r="BQ390" s="62" t="e">
        <f t="shared" si="171"/>
        <v>#VALUE!</v>
      </c>
      <c r="BR390" s="63">
        <f t="shared" si="172"/>
        <v>1.1000000000000001</v>
      </c>
      <c r="BS390" s="64">
        <f t="shared" si="180"/>
        <v>1.1000000000000001</v>
      </c>
      <c r="BT390" s="60">
        <f t="shared" si="173"/>
        <v>49845.238095237903</v>
      </c>
      <c r="BU390" s="33"/>
    </row>
    <row r="391" spans="2:73" s="22" customFormat="1" ht="13.5" x14ac:dyDescent="0.15">
      <c r="B391" s="541"/>
      <c r="C391" s="497">
        <v>371</v>
      </c>
      <c r="D391" s="498"/>
      <c r="E391" s="499">
        <f t="shared" si="181"/>
        <v>49801.587301587111</v>
      </c>
      <c r="F391" s="471"/>
      <c r="G391" s="471"/>
      <c r="H391" s="472"/>
      <c r="I391" s="470">
        <f t="shared" si="174"/>
        <v>47619.047619047618</v>
      </c>
      <c r="J391" s="471"/>
      <c r="K391" s="471"/>
      <c r="L391" s="472"/>
      <c r="M391" s="474">
        <f t="shared" si="182"/>
        <v>2182.5396825394905</v>
      </c>
      <c r="N391" s="480"/>
      <c r="O391" s="480"/>
      <c r="P391" s="696"/>
      <c r="Q391" s="47">
        <f t="shared" si="175"/>
        <v>2333333.3333331235</v>
      </c>
      <c r="R391" s="474"/>
      <c r="S391" s="480"/>
      <c r="T391" s="480"/>
      <c r="U391" s="696"/>
      <c r="V391" s="474"/>
      <c r="W391" s="594"/>
      <c r="X391" s="594"/>
      <c r="Y391" s="595"/>
      <c r="Z391" s="474"/>
      <c r="AA391" s="594"/>
      <c r="AB391" s="594"/>
      <c r="AC391" s="595"/>
      <c r="AD391" s="131">
        <f t="shared" si="185"/>
        <v>0</v>
      </c>
      <c r="AE391" s="477">
        <f t="shared" si="184"/>
        <v>3805694.4444443965</v>
      </c>
      <c r="AF391" s="478"/>
      <c r="AG391" s="478"/>
      <c r="AH391" s="479"/>
      <c r="AI391" s="474">
        <f t="shared" si="176"/>
        <v>2333333.3333331235</v>
      </c>
      <c r="AJ391" s="480"/>
      <c r="AK391" s="480"/>
      <c r="AL391" s="480"/>
      <c r="AM391" s="481"/>
      <c r="AN391" s="482">
        <f t="shared" si="163"/>
        <v>1.1000000000000001</v>
      </c>
      <c r="AO391" s="483"/>
      <c r="AP391" s="484"/>
      <c r="AQ391" s="26"/>
      <c r="AR391" s="26"/>
      <c r="AS391" s="26"/>
      <c r="AT391" s="469"/>
      <c r="AU391" s="469"/>
      <c r="AV391" s="469"/>
      <c r="AW391" s="469"/>
      <c r="AX391" s="27"/>
      <c r="AY391" s="27">
        <f t="shared" si="164"/>
        <v>0</v>
      </c>
      <c r="AZ391" s="27">
        <f t="shared" si="177"/>
        <v>0</v>
      </c>
      <c r="BA391" s="27">
        <f t="shared" si="178"/>
        <v>0</v>
      </c>
      <c r="BB391" s="27">
        <f t="shared" si="165"/>
        <v>0</v>
      </c>
      <c r="BC391" s="27">
        <f t="shared" si="166"/>
        <v>0</v>
      </c>
      <c r="BD391" s="27">
        <f t="shared" si="167"/>
        <v>47619.047619047618</v>
      </c>
      <c r="BE391" s="27">
        <f t="shared" si="168"/>
        <v>2182.5396825394905</v>
      </c>
      <c r="BF391" s="27">
        <f t="shared" si="169"/>
        <v>0</v>
      </c>
      <c r="BG391" s="27"/>
      <c r="BH391" s="27"/>
      <c r="BI391" s="65">
        <f>BI387</f>
        <v>1.1000000000000001</v>
      </c>
      <c r="BJ391" s="66">
        <f>BJ387</f>
        <v>0.75</v>
      </c>
      <c r="BK391" s="59">
        <f>BK387</f>
        <v>1.1000000000000001</v>
      </c>
      <c r="BL391" s="66">
        <f>BL387</f>
        <v>1.27</v>
      </c>
      <c r="BM391" s="67">
        <f>BM387</f>
        <v>1.27</v>
      </c>
      <c r="BN391" s="61"/>
      <c r="BO391" s="61" t="str">
        <f t="shared" si="179"/>
        <v xml:space="preserve"> </v>
      </c>
      <c r="BP391" s="62" t="str">
        <f t="shared" si="170"/>
        <v xml:space="preserve"> </v>
      </c>
      <c r="BQ391" s="62" t="e">
        <f t="shared" si="171"/>
        <v>#VALUE!</v>
      </c>
      <c r="BR391" s="63">
        <f t="shared" si="172"/>
        <v>1.1000000000000001</v>
      </c>
      <c r="BS391" s="64">
        <f t="shared" si="180"/>
        <v>1.1000000000000001</v>
      </c>
      <c r="BT391" s="60">
        <f t="shared" si="173"/>
        <v>49801.587301587111</v>
      </c>
      <c r="BU391" s="33"/>
    </row>
    <row r="392" spans="2:73" s="22" customFormat="1" ht="13.5" x14ac:dyDescent="0.15">
      <c r="B392" s="593"/>
      <c r="C392" s="587">
        <v>372</v>
      </c>
      <c r="D392" s="588"/>
      <c r="E392" s="589">
        <f t="shared" si="181"/>
        <v>49757.936507936312</v>
      </c>
      <c r="F392" s="590"/>
      <c r="G392" s="590"/>
      <c r="H392" s="591"/>
      <c r="I392" s="578">
        <f t="shared" si="174"/>
        <v>47619.047619047618</v>
      </c>
      <c r="J392" s="590"/>
      <c r="K392" s="590"/>
      <c r="L392" s="591"/>
      <c r="M392" s="604">
        <f t="shared" si="182"/>
        <v>2138.8888888886968</v>
      </c>
      <c r="N392" s="610"/>
      <c r="O392" s="610"/>
      <c r="P392" s="618"/>
      <c r="Q392" s="47">
        <f t="shared" si="175"/>
        <v>2285714.2857140759</v>
      </c>
      <c r="R392" s="578">
        <f>V392+Z392</f>
        <v>0</v>
      </c>
      <c r="S392" s="590"/>
      <c r="T392" s="590"/>
      <c r="U392" s="591"/>
      <c r="V392" s="578">
        <f>IF(62&gt;$I$5*2,0,$I$6/$I$5/2)</f>
        <v>0</v>
      </c>
      <c r="W392" s="579"/>
      <c r="X392" s="579"/>
      <c r="Y392" s="580"/>
      <c r="Z392" s="578">
        <f>IF(AD386&gt;0,AD386*AN392/100/2,0)</f>
        <v>0</v>
      </c>
      <c r="AA392" s="579"/>
      <c r="AB392" s="579"/>
      <c r="AC392" s="580"/>
      <c r="AD392" s="139">
        <f t="shared" si="185"/>
        <v>0</v>
      </c>
      <c r="AE392" s="581">
        <f t="shared" si="184"/>
        <v>3807833.3333332851</v>
      </c>
      <c r="AF392" s="582"/>
      <c r="AG392" s="582"/>
      <c r="AH392" s="583"/>
      <c r="AI392" s="474">
        <f t="shared" si="176"/>
        <v>2285714.2857140759</v>
      </c>
      <c r="AJ392" s="480"/>
      <c r="AK392" s="480"/>
      <c r="AL392" s="480"/>
      <c r="AM392" s="481"/>
      <c r="AN392" s="584">
        <f t="shared" si="163"/>
        <v>1.1000000000000001</v>
      </c>
      <c r="AO392" s="585"/>
      <c r="AP392" s="586"/>
      <c r="AQ392" s="25"/>
      <c r="AR392" s="25"/>
      <c r="AS392" s="25"/>
      <c r="AT392" s="469"/>
      <c r="AU392" s="469"/>
      <c r="AV392" s="469"/>
      <c r="AW392" s="469"/>
      <c r="AX392" s="27"/>
      <c r="AY392" s="27">
        <f t="shared" si="164"/>
        <v>0</v>
      </c>
      <c r="AZ392" s="27">
        <f t="shared" si="177"/>
        <v>0</v>
      </c>
      <c r="BA392" s="27">
        <f t="shared" si="178"/>
        <v>0</v>
      </c>
      <c r="BB392" s="27">
        <f t="shared" si="165"/>
        <v>0</v>
      </c>
      <c r="BC392" s="27">
        <f t="shared" si="166"/>
        <v>0</v>
      </c>
      <c r="BD392" s="27">
        <f t="shared" si="167"/>
        <v>47619.047619047618</v>
      </c>
      <c r="BE392" s="27">
        <f t="shared" si="168"/>
        <v>2138.8888888886968</v>
      </c>
      <c r="BF392" s="27">
        <f t="shared" si="169"/>
        <v>0</v>
      </c>
      <c r="BG392" s="27"/>
      <c r="BH392" s="27"/>
      <c r="BI392" s="65">
        <f>BI387</f>
        <v>1.1000000000000001</v>
      </c>
      <c r="BJ392" s="66">
        <f>BJ387</f>
        <v>0.75</v>
      </c>
      <c r="BK392" s="59">
        <f>BK387</f>
        <v>1.1000000000000001</v>
      </c>
      <c r="BL392" s="66">
        <f>BL387</f>
        <v>1.27</v>
      </c>
      <c r="BM392" s="67">
        <f>BM387</f>
        <v>1.27</v>
      </c>
      <c r="BN392" s="61"/>
      <c r="BO392" s="61" t="str">
        <f t="shared" si="179"/>
        <v xml:space="preserve"> </v>
      </c>
      <c r="BP392" s="62" t="str">
        <f t="shared" si="170"/>
        <v xml:space="preserve"> </v>
      </c>
      <c r="BQ392" s="62" t="e">
        <f t="shared" si="171"/>
        <v>#VALUE!</v>
      </c>
      <c r="BR392" s="63">
        <f t="shared" si="172"/>
        <v>1.1000000000000001</v>
      </c>
      <c r="BS392" s="64">
        <f t="shared" si="180"/>
        <v>1.1000000000000001</v>
      </c>
      <c r="BT392" s="60">
        <f t="shared" si="173"/>
        <v>49757.936507936312</v>
      </c>
      <c r="BU392" s="33"/>
    </row>
    <row r="393" spans="2:73" s="22" customFormat="1" ht="13.5" x14ac:dyDescent="0.15">
      <c r="B393" s="562">
        <v>32</v>
      </c>
      <c r="C393" s="565">
        <v>373</v>
      </c>
      <c r="D393" s="566"/>
      <c r="E393" s="609">
        <f t="shared" si="181"/>
        <v>49714.285714285521</v>
      </c>
      <c r="F393" s="569"/>
      <c r="G393" s="569"/>
      <c r="H393" s="570"/>
      <c r="I393" s="568">
        <f t="shared" si="174"/>
        <v>47619.047619047618</v>
      </c>
      <c r="J393" s="569"/>
      <c r="K393" s="569"/>
      <c r="L393" s="570"/>
      <c r="M393" s="568">
        <f t="shared" si="182"/>
        <v>2095.2380952379031</v>
      </c>
      <c r="N393" s="569"/>
      <c r="O393" s="569"/>
      <c r="P393" s="570"/>
      <c r="Q393" s="30">
        <f t="shared" si="175"/>
        <v>2238095.2380950283</v>
      </c>
      <c r="R393" s="568"/>
      <c r="S393" s="569"/>
      <c r="T393" s="569"/>
      <c r="U393" s="570"/>
      <c r="V393" s="568"/>
      <c r="W393" s="572"/>
      <c r="X393" s="572"/>
      <c r="Y393" s="573"/>
      <c r="Z393" s="568"/>
      <c r="AA393" s="572"/>
      <c r="AB393" s="572"/>
      <c r="AC393" s="573"/>
      <c r="AD393" s="138">
        <f t="shared" si="185"/>
        <v>0</v>
      </c>
      <c r="AE393" s="568">
        <f t="shared" si="184"/>
        <v>3809928.5714285229</v>
      </c>
      <c r="AF393" s="569"/>
      <c r="AG393" s="569"/>
      <c r="AH393" s="570"/>
      <c r="AI393" s="568">
        <f t="shared" si="176"/>
        <v>2238095.2380950283</v>
      </c>
      <c r="AJ393" s="569"/>
      <c r="AK393" s="569"/>
      <c r="AL393" s="569"/>
      <c r="AM393" s="574"/>
      <c r="AN393" s="575">
        <f t="shared" si="163"/>
        <v>1.1000000000000001</v>
      </c>
      <c r="AO393" s="576"/>
      <c r="AP393" s="577"/>
      <c r="AQ393" s="51"/>
      <c r="AR393" s="51"/>
      <c r="AS393" s="51"/>
      <c r="AT393" s="469"/>
      <c r="AU393" s="469"/>
      <c r="AV393" s="469"/>
      <c r="AW393" s="469"/>
      <c r="AX393" s="27"/>
      <c r="AY393" s="27">
        <f t="shared" si="164"/>
        <v>0</v>
      </c>
      <c r="AZ393" s="27">
        <f t="shared" si="177"/>
        <v>0</v>
      </c>
      <c r="BA393" s="27">
        <f t="shared" si="178"/>
        <v>0</v>
      </c>
      <c r="BB393" s="27">
        <f t="shared" si="165"/>
        <v>0</v>
      </c>
      <c r="BC393" s="27">
        <f t="shared" si="166"/>
        <v>0</v>
      </c>
      <c r="BD393" s="27">
        <f t="shared" si="167"/>
        <v>47619.047619047618</v>
      </c>
      <c r="BE393" s="27">
        <f t="shared" si="168"/>
        <v>2095.2380952379031</v>
      </c>
      <c r="BF393" s="27">
        <f t="shared" si="169"/>
        <v>0</v>
      </c>
      <c r="BG393" s="27"/>
      <c r="BH393" s="27"/>
      <c r="BI393" s="72">
        <f t="shared" ref="BI393:BL393" si="193">BI387</f>
        <v>1.1000000000000001</v>
      </c>
      <c r="BJ393" s="72">
        <f t="shared" si="193"/>
        <v>0.75</v>
      </c>
      <c r="BK393" s="72">
        <f t="shared" si="193"/>
        <v>1.1000000000000001</v>
      </c>
      <c r="BL393" s="72">
        <f t="shared" si="193"/>
        <v>1.27</v>
      </c>
      <c r="BM393" s="73">
        <f>BM387</f>
        <v>1.27</v>
      </c>
      <c r="BN393" s="61"/>
      <c r="BO393" s="61" t="str">
        <f t="shared" si="179"/>
        <v xml:space="preserve"> </v>
      </c>
      <c r="BP393" s="62" t="str">
        <f t="shared" si="170"/>
        <v xml:space="preserve"> </v>
      </c>
      <c r="BQ393" s="62" t="e">
        <f t="shared" si="171"/>
        <v>#VALUE!</v>
      </c>
      <c r="BR393" s="63">
        <f t="shared" si="172"/>
        <v>1.1000000000000001</v>
      </c>
      <c r="BS393" s="64">
        <f t="shared" si="180"/>
        <v>1.1000000000000001</v>
      </c>
      <c r="BT393" s="60">
        <f t="shared" si="173"/>
        <v>49714.285714285521</v>
      </c>
      <c r="BU393" s="33"/>
    </row>
    <row r="394" spans="2:73" s="22" customFormat="1" ht="13.5" x14ac:dyDescent="0.15">
      <c r="B394" s="563"/>
      <c r="C394" s="535">
        <v>374</v>
      </c>
      <c r="D394" s="536"/>
      <c r="E394" s="537">
        <f t="shared" si="181"/>
        <v>49670.634920634729</v>
      </c>
      <c r="F394" s="486"/>
      <c r="G394" s="486"/>
      <c r="H394" s="538"/>
      <c r="I394" s="485">
        <f t="shared" si="174"/>
        <v>47619.047619047618</v>
      </c>
      <c r="J394" s="486"/>
      <c r="K394" s="486"/>
      <c r="L394" s="538"/>
      <c r="M394" s="485">
        <f t="shared" si="182"/>
        <v>2051.5873015871093</v>
      </c>
      <c r="N394" s="486"/>
      <c r="O394" s="486"/>
      <c r="P394" s="538"/>
      <c r="Q394" s="136">
        <f t="shared" si="175"/>
        <v>2190476.1904759808</v>
      </c>
      <c r="R394" s="485"/>
      <c r="S394" s="486"/>
      <c r="T394" s="486"/>
      <c r="U394" s="538"/>
      <c r="V394" s="485"/>
      <c r="W394" s="530"/>
      <c r="X394" s="530"/>
      <c r="Y394" s="531"/>
      <c r="Z394" s="485"/>
      <c r="AA394" s="530"/>
      <c r="AB394" s="530"/>
      <c r="AC394" s="531"/>
      <c r="AD394" s="135">
        <f t="shared" si="185"/>
        <v>0</v>
      </c>
      <c r="AE394" s="532">
        <f t="shared" si="184"/>
        <v>3811980.1587301102</v>
      </c>
      <c r="AF394" s="533"/>
      <c r="AG394" s="533"/>
      <c r="AH394" s="534"/>
      <c r="AI394" s="485">
        <f t="shared" si="176"/>
        <v>2190476.1904759808</v>
      </c>
      <c r="AJ394" s="486"/>
      <c r="AK394" s="486"/>
      <c r="AL394" s="486"/>
      <c r="AM394" s="487"/>
      <c r="AN394" s="527">
        <f t="shared" si="163"/>
        <v>1.1000000000000001</v>
      </c>
      <c r="AO394" s="528"/>
      <c r="AP394" s="529"/>
      <c r="AQ394" s="26"/>
      <c r="AR394" s="26"/>
      <c r="AS394" s="26"/>
      <c r="AT394" s="469"/>
      <c r="AU394" s="469"/>
      <c r="AV394" s="469"/>
      <c r="AW394" s="469"/>
      <c r="AX394" s="27"/>
      <c r="AY394" s="27">
        <f t="shared" si="164"/>
        <v>0</v>
      </c>
      <c r="AZ394" s="27">
        <f t="shared" si="177"/>
        <v>0</v>
      </c>
      <c r="BA394" s="27">
        <f t="shared" si="178"/>
        <v>0</v>
      </c>
      <c r="BB394" s="27">
        <f t="shared" si="165"/>
        <v>0</v>
      </c>
      <c r="BC394" s="27">
        <f t="shared" si="166"/>
        <v>0</v>
      </c>
      <c r="BD394" s="27">
        <f t="shared" si="167"/>
        <v>47619.047619047618</v>
      </c>
      <c r="BE394" s="27">
        <f t="shared" si="168"/>
        <v>2051.5873015871093</v>
      </c>
      <c r="BF394" s="27">
        <f t="shared" si="169"/>
        <v>0</v>
      </c>
      <c r="BG394" s="27"/>
      <c r="BH394" s="27"/>
      <c r="BI394" s="65">
        <f>BI393</f>
        <v>1.1000000000000001</v>
      </c>
      <c r="BJ394" s="66">
        <f>BJ393</f>
        <v>0.75</v>
      </c>
      <c r="BK394" s="59">
        <f>BK393</f>
        <v>1.1000000000000001</v>
      </c>
      <c r="BL394" s="66">
        <f>BL393</f>
        <v>1.27</v>
      </c>
      <c r="BM394" s="67">
        <f>BM393</f>
        <v>1.27</v>
      </c>
      <c r="BN394" s="61"/>
      <c r="BO394" s="61" t="str">
        <f t="shared" si="179"/>
        <v xml:space="preserve"> </v>
      </c>
      <c r="BP394" s="62" t="str">
        <f t="shared" si="170"/>
        <v xml:space="preserve"> </v>
      </c>
      <c r="BQ394" s="62" t="e">
        <f t="shared" si="171"/>
        <v>#VALUE!</v>
      </c>
      <c r="BR394" s="63">
        <f t="shared" si="172"/>
        <v>1.1000000000000001</v>
      </c>
      <c r="BS394" s="64">
        <f t="shared" si="180"/>
        <v>1.1000000000000001</v>
      </c>
      <c r="BT394" s="60">
        <f t="shared" si="173"/>
        <v>49670.634920634729</v>
      </c>
      <c r="BU394" s="33"/>
    </row>
    <row r="395" spans="2:73" s="22" customFormat="1" ht="13.5" x14ac:dyDescent="0.15">
      <c r="B395" s="563"/>
      <c r="C395" s="535">
        <v>375</v>
      </c>
      <c r="D395" s="536"/>
      <c r="E395" s="537">
        <f t="shared" si="181"/>
        <v>49626.984126983938</v>
      </c>
      <c r="F395" s="486"/>
      <c r="G395" s="486"/>
      <c r="H395" s="538"/>
      <c r="I395" s="485">
        <f t="shared" si="174"/>
        <v>47619.047619047618</v>
      </c>
      <c r="J395" s="486"/>
      <c r="K395" s="486"/>
      <c r="L395" s="538"/>
      <c r="M395" s="485">
        <f t="shared" si="182"/>
        <v>2007.936507936316</v>
      </c>
      <c r="N395" s="486"/>
      <c r="O395" s="486"/>
      <c r="P395" s="538"/>
      <c r="Q395" s="136">
        <f t="shared" si="175"/>
        <v>2142857.1428569332</v>
      </c>
      <c r="R395" s="485"/>
      <c r="S395" s="486"/>
      <c r="T395" s="486"/>
      <c r="U395" s="538"/>
      <c r="V395" s="485"/>
      <c r="W395" s="530"/>
      <c r="X395" s="530"/>
      <c r="Y395" s="531"/>
      <c r="Z395" s="485"/>
      <c r="AA395" s="530"/>
      <c r="AB395" s="530"/>
      <c r="AC395" s="531"/>
      <c r="AD395" s="135">
        <f t="shared" si="185"/>
        <v>0</v>
      </c>
      <c r="AE395" s="532">
        <f t="shared" si="184"/>
        <v>3813988.0952380463</v>
      </c>
      <c r="AF395" s="533"/>
      <c r="AG395" s="533"/>
      <c r="AH395" s="534"/>
      <c r="AI395" s="485">
        <f t="shared" si="176"/>
        <v>2142857.1428569332</v>
      </c>
      <c r="AJ395" s="486"/>
      <c r="AK395" s="486"/>
      <c r="AL395" s="486"/>
      <c r="AM395" s="487"/>
      <c r="AN395" s="527">
        <f t="shared" si="163"/>
        <v>1.1000000000000001</v>
      </c>
      <c r="AO395" s="528"/>
      <c r="AP395" s="529"/>
      <c r="AQ395" s="26"/>
      <c r="AR395" s="26"/>
      <c r="AS395" s="26"/>
      <c r="AT395" s="469"/>
      <c r="AU395" s="469"/>
      <c r="AV395" s="469"/>
      <c r="AW395" s="469"/>
      <c r="AX395" s="27"/>
      <c r="AY395" s="27">
        <f t="shared" si="164"/>
        <v>0</v>
      </c>
      <c r="AZ395" s="27">
        <f t="shared" si="177"/>
        <v>0</v>
      </c>
      <c r="BA395" s="27">
        <f t="shared" si="178"/>
        <v>0</v>
      </c>
      <c r="BB395" s="27">
        <f t="shared" si="165"/>
        <v>0</v>
      </c>
      <c r="BC395" s="27">
        <f t="shared" si="166"/>
        <v>0</v>
      </c>
      <c r="BD395" s="27">
        <f t="shared" si="167"/>
        <v>47619.047619047618</v>
      </c>
      <c r="BE395" s="27">
        <f t="shared" si="168"/>
        <v>2007.936507936316</v>
      </c>
      <c r="BF395" s="27">
        <f t="shared" si="169"/>
        <v>0</v>
      </c>
      <c r="BG395" s="27"/>
      <c r="BH395" s="27"/>
      <c r="BI395" s="65">
        <f>BI393</f>
        <v>1.1000000000000001</v>
      </c>
      <c r="BJ395" s="66">
        <f>BJ393</f>
        <v>0.75</v>
      </c>
      <c r="BK395" s="59">
        <f>BK393</f>
        <v>1.1000000000000001</v>
      </c>
      <c r="BL395" s="66">
        <f>BL393</f>
        <v>1.27</v>
      </c>
      <c r="BM395" s="67">
        <f>BM393</f>
        <v>1.27</v>
      </c>
      <c r="BN395" s="61"/>
      <c r="BO395" s="61" t="str">
        <f t="shared" si="179"/>
        <v xml:space="preserve"> </v>
      </c>
      <c r="BP395" s="62" t="str">
        <f t="shared" si="170"/>
        <v xml:space="preserve"> </v>
      </c>
      <c r="BQ395" s="62" t="e">
        <f t="shared" si="171"/>
        <v>#VALUE!</v>
      </c>
      <c r="BR395" s="63">
        <f t="shared" si="172"/>
        <v>1.1000000000000001</v>
      </c>
      <c r="BS395" s="64">
        <f t="shared" si="180"/>
        <v>1.1000000000000001</v>
      </c>
      <c r="BT395" s="60">
        <f t="shared" si="173"/>
        <v>49626.984126983938</v>
      </c>
      <c r="BU395" s="33"/>
    </row>
    <row r="396" spans="2:73" s="22" customFormat="1" ht="13.5" x14ac:dyDescent="0.15">
      <c r="B396" s="563"/>
      <c r="C396" s="535">
        <v>376</v>
      </c>
      <c r="D396" s="536"/>
      <c r="E396" s="537">
        <f t="shared" si="181"/>
        <v>49583.333333333139</v>
      </c>
      <c r="F396" s="486"/>
      <c r="G396" s="486"/>
      <c r="H396" s="538"/>
      <c r="I396" s="485">
        <f t="shared" si="174"/>
        <v>47619.047619047618</v>
      </c>
      <c r="J396" s="486"/>
      <c r="K396" s="486"/>
      <c r="L396" s="538"/>
      <c r="M396" s="485">
        <f t="shared" si="182"/>
        <v>1964.2857142855221</v>
      </c>
      <c r="N396" s="486"/>
      <c r="O396" s="486"/>
      <c r="P396" s="538"/>
      <c r="Q396" s="136">
        <f t="shared" si="175"/>
        <v>2095238.0952378856</v>
      </c>
      <c r="R396" s="485"/>
      <c r="S396" s="486"/>
      <c r="T396" s="486"/>
      <c r="U396" s="538"/>
      <c r="V396" s="485"/>
      <c r="W396" s="530"/>
      <c r="X396" s="530"/>
      <c r="Y396" s="531"/>
      <c r="Z396" s="485"/>
      <c r="AA396" s="530"/>
      <c r="AB396" s="530"/>
      <c r="AC396" s="531"/>
      <c r="AD396" s="135">
        <f t="shared" si="185"/>
        <v>0</v>
      </c>
      <c r="AE396" s="532">
        <f t="shared" si="184"/>
        <v>3815952.3809523317</v>
      </c>
      <c r="AF396" s="533"/>
      <c r="AG396" s="533"/>
      <c r="AH396" s="534"/>
      <c r="AI396" s="485">
        <f t="shared" si="176"/>
        <v>2095238.0952378856</v>
      </c>
      <c r="AJ396" s="486"/>
      <c r="AK396" s="486"/>
      <c r="AL396" s="486"/>
      <c r="AM396" s="487"/>
      <c r="AN396" s="527">
        <f t="shared" si="163"/>
        <v>1.1000000000000001</v>
      </c>
      <c r="AO396" s="528"/>
      <c r="AP396" s="529"/>
      <c r="AQ396" s="26"/>
      <c r="AR396" s="26"/>
      <c r="AS396" s="26"/>
      <c r="AT396" s="469"/>
      <c r="AU396" s="469"/>
      <c r="AV396" s="469"/>
      <c r="AW396" s="469"/>
      <c r="AX396" s="27"/>
      <c r="AY396" s="27">
        <f t="shared" si="164"/>
        <v>0</v>
      </c>
      <c r="AZ396" s="27">
        <f t="shared" si="177"/>
        <v>0</v>
      </c>
      <c r="BA396" s="27">
        <f t="shared" si="178"/>
        <v>0</v>
      </c>
      <c r="BB396" s="27">
        <f t="shared" si="165"/>
        <v>0</v>
      </c>
      <c r="BC396" s="27">
        <f t="shared" si="166"/>
        <v>0</v>
      </c>
      <c r="BD396" s="27">
        <f t="shared" si="167"/>
        <v>47619.047619047618</v>
      </c>
      <c r="BE396" s="27">
        <f t="shared" si="168"/>
        <v>1964.2857142855221</v>
      </c>
      <c r="BF396" s="27">
        <f t="shared" si="169"/>
        <v>0</v>
      </c>
      <c r="BG396" s="27"/>
      <c r="BH396" s="27"/>
      <c r="BI396" s="65">
        <f>BI393</f>
        <v>1.1000000000000001</v>
      </c>
      <c r="BJ396" s="66">
        <f>BJ393</f>
        <v>0.75</v>
      </c>
      <c r="BK396" s="59">
        <f>BK393</f>
        <v>1.1000000000000001</v>
      </c>
      <c r="BL396" s="66">
        <f>BL393</f>
        <v>1.27</v>
      </c>
      <c r="BM396" s="67">
        <f>BM393</f>
        <v>1.27</v>
      </c>
      <c r="BN396" s="61"/>
      <c r="BO396" s="61" t="str">
        <f t="shared" si="179"/>
        <v xml:space="preserve"> </v>
      </c>
      <c r="BP396" s="62" t="str">
        <f t="shared" si="170"/>
        <v xml:space="preserve"> </v>
      </c>
      <c r="BQ396" s="62" t="e">
        <f t="shared" si="171"/>
        <v>#VALUE!</v>
      </c>
      <c r="BR396" s="63">
        <f t="shared" si="172"/>
        <v>1.1000000000000001</v>
      </c>
      <c r="BS396" s="64">
        <f t="shared" si="180"/>
        <v>1.1000000000000001</v>
      </c>
      <c r="BT396" s="60">
        <f t="shared" si="173"/>
        <v>49583.333333333139</v>
      </c>
      <c r="BU396" s="33"/>
    </row>
    <row r="397" spans="2:73" s="22" customFormat="1" ht="13.5" x14ac:dyDescent="0.15">
      <c r="B397" s="563"/>
      <c r="C397" s="535">
        <v>377</v>
      </c>
      <c r="D397" s="536"/>
      <c r="E397" s="537">
        <f t="shared" si="181"/>
        <v>49539.682539682348</v>
      </c>
      <c r="F397" s="486"/>
      <c r="G397" s="486"/>
      <c r="H397" s="538"/>
      <c r="I397" s="485">
        <f t="shared" si="174"/>
        <v>47619.047619047618</v>
      </c>
      <c r="J397" s="486"/>
      <c r="K397" s="486"/>
      <c r="L397" s="538"/>
      <c r="M397" s="485">
        <f t="shared" si="182"/>
        <v>1920.6349206347286</v>
      </c>
      <c r="N397" s="486"/>
      <c r="O397" s="486"/>
      <c r="P397" s="538"/>
      <c r="Q397" s="136">
        <f t="shared" si="175"/>
        <v>2047619.047618838</v>
      </c>
      <c r="R397" s="485"/>
      <c r="S397" s="486"/>
      <c r="T397" s="486"/>
      <c r="U397" s="538"/>
      <c r="V397" s="485"/>
      <c r="W397" s="530"/>
      <c r="X397" s="530"/>
      <c r="Y397" s="531"/>
      <c r="Z397" s="485"/>
      <c r="AA397" s="530"/>
      <c r="AB397" s="530"/>
      <c r="AC397" s="531"/>
      <c r="AD397" s="135">
        <f t="shared" si="185"/>
        <v>0</v>
      </c>
      <c r="AE397" s="532">
        <f t="shared" si="184"/>
        <v>3817873.0158729665</v>
      </c>
      <c r="AF397" s="533"/>
      <c r="AG397" s="533"/>
      <c r="AH397" s="534"/>
      <c r="AI397" s="485">
        <f t="shared" si="176"/>
        <v>2047619.047618838</v>
      </c>
      <c r="AJ397" s="486"/>
      <c r="AK397" s="486"/>
      <c r="AL397" s="486"/>
      <c r="AM397" s="487"/>
      <c r="AN397" s="527">
        <f t="shared" si="163"/>
        <v>1.1000000000000001</v>
      </c>
      <c r="AO397" s="528"/>
      <c r="AP397" s="529"/>
      <c r="AQ397" s="26"/>
      <c r="AR397" s="26"/>
      <c r="AS397" s="26"/>
      <c r="AT397" s="469"/>
      <c r="AU397" s="469"/>
      <c r="AV397" s="469"/>
      <c r="AW397" s="469"/>
      <c r="AX397" s="27"/>
      <c r="AY397" s="27">
        <f t="shared" si="164"/>
        <v>0</v>
      </c>
      <c r="AZ397" s="27">
        <f t="shared" si="177"/>
        <v>0</v>
      </c>
      <c r="BA397" s="27">
        <f t="shared" si="178"/>
        <v>0</v>
      </c>
      <c r="BB397" s="27">
        <f t="shared" si="165"/>
        <v>0</v>
      </c>
      <c r="BC397" s="27">
        <f t="shared" si="166"/>
        <v>0</v>
      </c>
      <c r="BD397" s="27">
        <f t="shared" si="167"/>
        <v>47619.047619047618</v>
      </c>
      <c r="BE397" s="27">
        <f t="shared" si="168"/>
        <v>1920.6349206347286</v>
      </c>
      <c r="BF397" s="27">
        <f t="shared" si="169"/>
        <v>0</v>
      </c>
      <c r="BG397" s="27"/>
      <c r="BH397" s="27"/>
      <c r="BI397" s="65">
        <f>BI393</f>
        <v>1.1000000000000001</v>
      </c>
      <c r="BJ397" s="66">
        <f>BJ393</f>
        <v>0.75</v>
      </c>
      <c r="BK397" s="59">
        <f>BK393</f>
        <v>1.1000000000000001</v>
      </c>
      <c r="BL397" s="66">
        <f>BL393</f>
        <v>1.27</v>
      </c>
      <c r="BM397" s="67">
        <f>BM393</f>
        <v>1.27</v>
      </c>
      <c r="BN397" s="61"/>
      <c r="BO397" s="61" t="str">
        <f t="shared" si="179"/>
        <v xml:space="preserve"> </v>
      </c>
      <c r="BP397" s="62" t="str">
        <f t="shared" si="170"/>
        <v xml:space="preserve"> </v>
      </c>
      <c r="BQ397" s="62" t="e">
        <f t="shared" si="171"/>
        <v>#VALUE!</v>
      </c>
      <c r="BR397" s="63">
        <f t="shared" si="172"/>
        <v>1.1000000000000001</v>
      </c>
      <c r="BS397" s="64">
        <f t="shared" si="180"/>
        <v>1.1000000000000001</v>
      </c>
      <c r="BT397" s="60">
        <f t="shared" si="173"/>
        <v>49539.682539682348</v>
      </c>
      <c r="BU397" s="33"/>
    </row>
    <row r="398" spans="2:73" s="22" customFormat="1" ht="13.5" x14ac:dyDescent="0.15">
      <c r="B398" s="563"/>
      <c r="C398" s="535">
        <v>378</v>
      </c>
      <c r="D398" s="536"/>
      <c r="E398" s="537">
        <f t="shared" si="181"/>
        <v>49496.031746031556</v>
      </c>
      <c r="F398" s="486"/>
      <c r="G398" s="486"/>
      <c r="H398" s="538"/>
      <c r="I398" s="485">
        <f t="shared" si="174"/>
        <v>47619.047619047618</v>
      </c>
      <c r="J398" s="486"/>
      <c r="K398" s="486"/>
      <c r="L398" s="538"/>
      <c r="M398" s="485">
        <f t="shared" si="182"/>
        <v>1876.9841269839351</v>
      </c>
      <c r="N398" s="486"/>
      <c r="O398" s="486"/>
      <c r="P398" s="538"/>
      <c r="Q398" s="136">
        <f t="shared" si="175"/>
        <v>1999999.9999997905</v>
      </c>
      <c r="R398" s="485">
        <f>V398+Z398</f>
        <v>0</v>
      </c>
      <c r="S398" s="486"/>
      <c r="T398" s="486"/>
      <c r="U398" s="538"/>
      <c r="V398" s="485">
        <f>IF(63&gt;$I$5*2,0,$I$6/$I$5/2)</f>
        <v>0</v>
      </c>
      <c r="W398" s="530"/>
      <c r="X398" s="530"/>
      <c r="Y398" s="531"/>
      <c r="Z398" s="485">
        <f>IF(AD392&gt;0,AD392*AN398/100/2,0)</f>
        <v>0</v>
      </c>
      <c r="AA398" s="530"/>
      <c r="AB398" s="530"/>
      <c r="AC398" s="531"/>
      <c r="AD398" s="135">
        <f t="shared" si="185"/>
        <v>0</v>
      </c>
      <c r="AE398" s="532">
        <f t="shared" si="184"/>
        <v>3819749.9999999506</v>
      </c>
      <c r="AF398" s="533"/>
      <c r="AG398" s="533"/>
      <c r="AH398" s="534"/>
      <c r="AI398" s="485">
        <f t="shared" si="176"/>
        <v>1999999.9999997905</v>
      </c>
      <c r="AJ398" s="486"/>
      <c r="AK398" s="486"/>
      <c r="AL398" s="486"/>
      <c r="AM398" s="487"/>
      <c r="AN398" s="527">
        <f t="shared" si="163"/>
        <v>1.1000000000000001</v>
      </c>
      <c r="AO398" s="528"/>
      <c r="AP398" s="529"/>
      <c r="AQ398" s="26"/>
      <c r="AR398" s="26"/>
      <c r="AS398" s="26"/>
      <c r="AT398" s="469"/>
      <c r="AU398" s="469"/>
      <c r="AV398" s="469"/>
      <c r="AW398" s="469"/>
      <c r="AX398" s="27"/>
      <c r="AY398" s="27">
        <f t="shared" si="164"/>
        <v>0</v>
      </c>
      <c r="AZ398" s="27">
        <f t="shared" si="177"/>
        <v>0</v>
      </c>
      <c r="BA398" s="27">
        <f t="shared" si="178"/>
        <v>0</v>
      </c>
      <c r="BB398" s="27">
        <f t="shared" si="165"/>
        <v>0</v>
      </c>
      <c r="BC398" s="27">
        <f t="shared" si="166"/>
        <v>0</v>
      </c>
      <c r="BD398" s="27">
        <f t="shared" si="167"/>
        <v>47619.047619047618</v>
      </c>
      <c r="BE398" s="27">
        <f t="shared" si="168"/>
        <v>1876.9841269839351</v>
      </c>
      <c r="BF398" s="27">
        <f t="shared" si="169"/>
        <v>0</v>
      </c>
      <c r="BG398" s="27"/>
      <c r="BH398" s="27"/>
      <c r="BI398" s="65">
        <f>BI393</f>
        <v>1.1000000000000001</v>
      </c>
      <c r="BJ398" s="66">
        <f>BJ393</f>
        <v>0.75</v>
      </c>
      <c r="BK398" s="59">
        <f>BK393</f>
        <v>1.1000000000000001</v>
      </c>
      <c r="BL398" s="66">
        <f>BL393</f>
        <v>1.27</v>
      </c>
      <c r="BM398" s="67">
        <f>BM393</f>
        <v>1.27</v>
      </c>
      <c r="BN398" s="61"/>
      <c r="BO398" s="61" t="str">
        <f t="shared" si="179"/>
        <v xml:space="preserve"> </v>
      </c>
      <c r="BP398" s="62" t="str">
        <f t="shared" si="170"/>
        <v xml:space="preserve"> </v>
      </c>
      <c r="BQ398" s="62" t="e">
        <f t="shared" si="171"/>
        <v>#VALUE!</v>
      </c>
      <c r="BR398" s="63">
        <f t="shared" si="172"/>
        <v>1.1000000000000001</v>
      </c>
      <c r="BS398" s="64">
        <f t="shared" si="180"/>
        <v>1.1000000000000001</v>
      </c>
      <c r="BT398" s="60">
        <f t="shared" si="173"/>
        <v>49496.031746031556</v>
      </c>
      <c r="BU398" s="33"/>
    </row>
    <row r="399" spans="2:73" s="22" customFormat="1" ht="13.5" x14ac:dyDescent="0.15">
      <c r="B399" s="563"/>
      <c r="C399" s="535">
        <v>379</v>
      </c>
      <c r="D399" s="536"/>
      <c r="E399" s="537">
        <f t="shared" si="181"/>
        <v>49452.380952380758</v>
      </c>
      <c r="F399" s="486"/>
      <c r="G399" s="486"/>
      <c r="H399" s="538"/>
      <c r="I399" s="485">
        <f t="shared" si="174"/>
        <v>47619.047619047618</v>
      </c>
      <c r="J399" s="486"/>
      <c r="K399" s="486"/>
      <c r="L399" s="538"/>
      <c r="M399" s="485">
        <f t="shared" si="182"/>
        <v>1833.3333333331411</v>
      </c>
      <c r="N399" s="486"/>
      <c r="O399" s="486"/>
      <c r="P399" s="538"/>
      <c r="Q399" s="136">
        <f t="shared" si="175"/>
        <v>1952380.9523807429</v>
      </c>
      <c r="R399" s="485"/>
      <c r="S399" s="486"/>
      <c r="T399" s="486"/>
      <c r="U399" s="538"/>
      <c r="V399" s="485"/>
      <c r="W399" s="530"/>
      <c r="X399" s="530"/>
      <c r="Y399" s="531"/>
      <c r="Z399" s="485"/>
      <c r="AA399" s="530"/>
      <c r="AB399" s="530"/>
      <c r="AC399" s="531"/>
      <c r="AD399" s="135">
        <f t="shared" si="185"/>
        <v>0</v>
      </c>
      <c r="AE399" s="532">
        <f t="shared" si="184"/>
        <v>3821583.3333332837</v>
      </c>
      <c r="AF399" s="533"/>
      <c r="AG399" s="533"/>
      <c r="AH399" s="534"/>
      <c r="AI399" s="485">
        <f t="shared" si="176"/>
        <v>1952380.9523807429</v>
      </c>
      <c r="AJ399" s="486"/>
      <c r="AK399" s="486"/>
      <c r="AL399" s="486"/>
      <c r="AM399" s="487"/>
      <c r="AN399" s="527">
        <f t="shared" si="163"/>
        <v>1.1000000000000001</v>
      </c>
      <c r="AO399" s="528"/>
      <c r="AP399" s="529"/>
      <c r="AQ399" s="26"/>
      <c r="AR399" s="26"/>
      <c r="AS399" s="26"/>
      <c r="AT399" s="469"/>
      <c r="AU399" s="469"/>
      <c r="AV399" s="469"/>
      <c r="AW399" s="469"/>
      <c r="AX399" s="27"/>
      <c r="AY399" s="27">
        <f t="shared" si="164"/>
        <v>0</v>
      </c>
      <c r="AZ399" s="27">
        <f t="shared" si="177"/>
        <v>0</v>
      </c>
      <c r="BA399" s="27">
        <f t="shared" si="178"/>
        <v>0</v>
      </c>
      <c r="BB399" s="27">
        <f t="shared" si="165"/>
        <v>0</v>
      </c>
      <c r="BC399" s="27">
        <f t="shared" si="166"/>
        <v>0</v>
      </c>
      <c r="BD399" s="27">
        <f t="shared" si="167"/>
        <v>47619.047619047618</v>
      </c>
      <c r="BE399" s="27">
        <f t="shared" si="168"/>
        <v>1833.3333333331411</v>
      </c>
      <c r="BF399" s="27">
        <f t="shared" si="169"/>
        <v>0</v>
      </c>
      <c r="BG399" s="27"/>
      <c r="BH399" s="27"/>
      <c r="BI399" s="72">
        <f t="shared" ref="BI399:BL399" si="194">BI393</f>
        <v>1.1000000000000001</v>
      </c>
      <c r="BJ399" s="72">
        <f t="shared" si="194"/>
        <v>0.75</v>
      </c>
      <c r="BK399" s="72">
        <f t="shared" si="194"/>
        <v>1.1000000000000001</v>
      </c>
      <c r="BL399" s="72">
        <f t="shared" si="194"/>
        <v>1.27</v>
      </c>
      <c r="BM399" s="73">
        <f>BM393</f>
        <v>1.27</v>
      </c>
      <c r="BN399" s="61"/>
      <c r="BO399" s="61" t="str">
        <f t="shared" si="179"/>
        <v xml:space="preserve"> </v>
      </c>
      <c r="BP399" s="62" t="str">
        <f t="shared" si="170"/>
        <v xml:space="preserve"> </v>
      </c>
      <c r="BQ399" s="62" t="e">
        <f t="shared" si="171"/>
        <v>#VALUE!</v>
      </c>
      <c r="BR399" s="63">
        <f t="shared" si="172"/>
        <v>1.1000000000000001</v>
      </c>
      <c r="BS399" s="64">
        <f t="shared" si="180"/>
        <v>1.1000000000000001</v>
      </c>
      <c r="BT399" s="60">
        <f t="shared" si="173"/>
        <v>49452.380952380758</v>
      </c>
      <c r="BU399" s="33"/>
    </row>
    <row r="400" spans="2:73" s="22" customFormat="1" ht="13.5" x14ac:dyDescent="0.15">
      <c r="B400" s="563"/>
      <c r="C400" s="535">
        <v>380</v>
      </c>
      <c r="D400" s="536"/>
      <c r="E400" s="537">
        <f t="shared" si="181"/>
        <v>49408.730158729966</v>
      </c>
      <c r="F400" s="486"/>
      <c r="G400" s="486"/>
      <c r="H400" s="538"/>
      <c r="I400" s="485">
        <f t="shared" si="174"/>
        <v>47619.047619047618</v>
      </c>
      <c r="J400" s="486"/>
      <c r="K400" s="486"/>
      <c r="L400" s="538"/>
      <c r="M400" s="485">
        <f t="shared" si="182"/>
        <v>1789.6825396823479</v>
      </c>
      <c r="N400" s="486"/>
      <c r="O400" s="486"/>
      <c r="P400" s="538"/>
      <c r="Q400" s="136">
        <f t="shared" si="175"/>
        <v>1904761.9047616953</v>
      </c>
      <c r="R400" s="485"/>
      <c r="S400" s="486"/>
      <c r="T400" s="486"/>
      <c r="U400" s="538"/>
      <c r="V400" s="485"/>
      <c r="W400" s="530"/>
      <c r="X400" s="530"/>
      <c r="Y400" s="531"/>
      <c r="Z400" s="485"/>
      <c r="AA400" s="530"/>
      <c r="AB400" s="530"/>
      <c r="AC400" s="531"/>
      <c r="AD400" s="135">
        <f t="shared" si="185"/>
        <v>0</v>
      </c>
      <c r="AE400" s="532">
        <f t="shared" si="184"/>
        <v>3823373.015872966</v>
      </c>
      <c r="AF400" s="533"/>
      <c r="AG400" s="533"/>
      <c r="AH400" s="534"/>
      <c r="AI400" s="485">
        <f t="shared" si="176"/>
        <v>1904761.9047616953</v>
      </c>
      <c r="AJ400" s="486"/>
      <c r="AK400" s="486"/>
      <c r="AL400" s="486"/>
      <c r="AM400" s="487"/>
      <c r="AN400" s="527">
        <f t="shared" si="163"/>
        <v>1.1000000000000001</v>
      </c>
      <c r="AO400" s="528"/>
      <c r="AP400" s="529"/>
      <c r="AQ400" s="26"/>
      <c r="AR400" s="26"/>
      <c r="AS400" s="26"/>
      <c r="AT400" s="469"/>
      <c r="AU400" s="469"/>
      <c r="AV400" s="469"/>
      <c r="AW400" s="469"/>
      <c r="AX400" s="27"/>
      <c r="AY400" s="27">
        <f t="shared" si="164"/>
        <v>0</v>
      </c>
      <c r="AZ400" s="27">
        <f t="shared" si="177"/>
        <v>0</v>
      </c>
      <c r="BA400" s="27">
        <f t="shared" si="178"/>
        <v>0</v>
      </c>
      <c r="BB400" s="27">
        <f t="shared" si="165"/>
        <v>0</v>
      </c>
      <c r="BC400" s="27">
        <f t="shared" si="166"/>
        <v>0</v>
      </c>
      <c r="BD400" s="27">
        <f t="shared" si="167"/>
        <v>47619.047619047618</v>
      </c>
      <c r="BE400" s="27">
        <f t="shared" si="168"/>
        <v>1789.6825396823479</v>
      </c>
      <c r="BF400" s="27">
        <f t="shared" si="169"/>
        <v>0</v>
      </c>
      <c r="BG400" s="27"/>
      <c r="BH400" s="27"/>
      <c r="BI400" s="65">
        <f>BI399</f>
        <v>1.1000000000000001</v>
      </c>
      <c r="BJ400" s="66">
        <f>BJ399</f>
        <v>0.75</v>
      </c>
      <c r="BK400" s="59">
        <f>BK399</f>
        <v>1.1000000000000001</v>
      </c>
      <c r="BL400" s="66">
        <f>BL399</f>
        <v>1.27</v>
      </c>
      <c r="BM400" s="67">
        <f>BM399</f>
        <v>1.27</v>
      </c>
      <c r="BN400" s="61"/>
      <c r="BO400" s="61" t="str">
        <f t="shared" si="179"/>
        <v xml:space="preserve"> </v>
      </c>
      <c r="BP400" s="62" t="str">
        <f t="shared" si="170"/>
        <v xml:space="preserve"> </v>
      </c>
      <c r="BQ400" s="62" t="e">
        <f t="shared" si="171"/>
        <v>#VALUE!</v>
      </c>
      <c r="BR400" s="63">
        <f t="shared" si="172"/>
        <v>1.1000000000000001</v>
      </c>
      <c r="BS400" s="64">
        <f t="shared" si="180"/>
        <v>1.1000000000000001</v>
      </c>
      <c r="BT400" s="60">
        <f t="shared" si="173"/>
        <v>49408.730158729966</v>
      </c>
      <c r="BU400" s="33"/>
    </row>
    <row r="401" spans="2:73" s="22" customFormat="1" ht="13.5" x14ac:dyDescent="0.15">
      <c r="B401" s="563"/>
      <c r="C401" s="535">
        <v>381</v>
      </c>
      <c r="D401" s="536"/>
      <c r="E401" s="537">
        <f t="shared" si="181"/>
        <v>49365.079365079175</v>
      </c>
      <c r="F401" s="486"/>
      <c r="G401" s="486"/>
      <c r="H401" s="538"/>
      <c r="I401" s="485">
        <f t="shared" si="174"/>
        <v>47619.047619047618</v>
      </c>
      <c r="J401" s="486"/>
      <c r="K401" s="486"/>
      <c r="L401" s="538"/>
      <c r="M401" s="485">
        <f t="shared" si="182"/>
        <v>1746.0317460315543</v>
      </c>
      <c r="N401" s="486"/>
      <c r="O401" s="486"/>
      <c r="P401" s="538"/>
      <c r="Q401" s="136">
        <f t="shared" si="175"/>
        <v>1857142.8571426477</v>
      </c>
      <c r="R401" s="485"/>
      <c r="S401" s="486"/>
      <c r="T401" s="486"/>
      <c r="U401" s="538"/>
      <c r="V401" s="485"/>
      <c r="W401" s="530"/>
      <c r="X401" s="530"/>
      <c r="Y401" s="531"/>
      <c r="Z401" s="485"/>
      <c r="AA401" s="530"/>
      <c r="AB401" s="530"/>
      <c r="AC401" s="531"/>
      <c r="AD401" s="135">
        <f t="shared" si="185"/>
        <v>0</v>
      </c>
      <c r="AE401" s="532">
        <f t="shared" si="184"/>
        <v>3825119.0476189977</v>
      </c>
      <c r="AF401" s="533"/>
      <c r="AG401" s="533"/>
      <c r="AH401" s="534"/>
      <c r="AI401" s="485">
        <f t="shared" si="176"/>
        <v>1857142.8571426477</v>
      </c>
      <c r="AJ401" s="486"/>
      <c r="AK401" s="486"/>
      <c r="AL401" s="486"/>
      <c r="AM401" s="487"/>
      <c r="AN401" s="527">
        <f t="shared" si="163"/>
        <v>1.1000000000000001</v>
      </c>
      <c r="AO401" s="528"/>
      <c r="AP401" s="529"/>
      <c r="AQ401" s="26"/>
      <c r="AR401" s="26"/>
      <c r="AS401" s="26"/>
      <c r="AT401" s="469"/>
      <c r="AU401" s="469"/>
      <c r="AV401" s="469"/>
      <c r="AW401" s="469"/>
      <c r="AX401" s="27"/>
      <c r="AY401" s="27">
        <f t="shared" si="164"/>
        <v>0</v>
      </c>
      <c r="AZ401" s="27">
        <f t="shared" si="177"/>
        <v>0</v>
      </c>
      <c r="BA401" s="27">
        <f t="shared" si="178"/>
        <v>0</v>
      </c>
      <c r="BB401" s="27">
        <f t="shared" si="165"/>
        <v>0</v>
      </c>
      <c r="BC401" s="27">
        <f t="shared" si="166"/>
        <v>0</v>
      </c>
      <c r="BD401" s="27">
        <f t="shared" si="167"/>
        <v>47619.047619047618</v>
      </c>
      <c r="BE401" s="27">
        <f t="shared" si="168"/>
        <v>1746.0317460315543</v>
      </c>
      <c r="BF401" s="27">
        <f t="shared" si="169"/>
        <v>0</v>
      </c>
      <c r="BG401" s="27"/>
      <c r="BH401" s="27"/>
      <c r="BI401" s="65">
        <f>BI399</f>
        <v>1.1000000000000001</v>
      </c>
      <c r="BJ401" s="66">
        <f>BJ399</f>
        <v>0.75</v>
      </c>
      <c r="BK401" s="59">
        <f>BK399</f>
        <v>1.1000000000000001</v>
      </c>
      <c r="BL401" s="66">
        <f>BL399</f>
        <v>1.27</v>
      </c>
      <c r="BM401" s="67">
        <f>BM399</f>
        <v>1.27</v>
      </c>
      <c r="BN401" s="61"/>
      <c r="BO401" s="61" t="str">
        <f t="shared" si="179"/>
        <v xml:space="preserve"> </v>
      </c>
      <c r="BP401" s="62" t="str">
        <f t="shared" si="170"/>
        <v xml:space="preserve"> </v>
      </c>
      <c r="BQ401" s="62" t="e">
        <f t="shared" si="171"/>
        <v>#VALUE!</v>
      </c>
      <c r="BR401" s="63">
        <f t="shared" si="172"/>
        <v>1.1000000000000001</v>
      </c>
      <c r="BS401" s="64">
        <f t="shared" si="180"/>
        <v>1.1000000000000001</v>
      </c>
      <c r="BT401" s="60">
        <f t="shared" si="173"/>
        <v>49365.079365079175</v>
      </c>
      <c r="BU401" s="33"/>
    </row>
    <row r="402" spans="2:73" s="22" customFormat="1" ht="13.5" x14ac:dyDescent="0.15">
      <c r="B402" s="563"/>
      <c r="C402" s="535">
        <v>382</v>
      </c>
      <c r="D402" s="536"/>
      <c r="E402" s="537">
        <f t="shared" si="181"/>
        <v>49321.428571428376</v>
      </c>
      <c r="F402" s="486"/>
      <c r="G402" s="486"/>
      <c r="H402" s="538"/>
      <c r="I402" s="485">
        <f t="shared" si="174"/>
        <v>47619.047619047618</v>
      </c>
      <c r="J402" s="486"/>
      <c r="K402" s="486"/>
      <c r="L402" s="538"/>
      <c r="M402" s="485">
        <f t="shared" si="182"/>
        <v>1702.3809523807606</v>
      </c>
      <c r="N402" s="486"/>
      <c r="O402" s="486"/>
      <c r="P402" s="538"/>
      <c r="Q402" s="136">
        <f t="shared" si="175"/>
        <v>1809523.8095236002</v>
      </c>
      <c r="R402" s="485"/>
      <c r="S402" s="486"/>
      <c r="T402" s="486"/>
      <c r="U402" s="538"/>
      <c r="V402" s="485"/>
      <c r="W402" s="530"/>
      <c r="X402" s="530"/>
      <c r="Y402" s="531"/>
      <c r="Z402" s="485"/>
      <c r="AA402" s="530"/>
      <c r="AB402" s="530"/>
      <c r="AC402" s="531"/>
      <c r="AD402" s="135">
        <f t="shared" si="185"/>
        <v>0</v>
      </c>
      <c r="AE402" s="532">
        <f t="shared" si="184"/>
        <v>3826821.4285713783</v>
      </c>
      <c r="AF402" s="533"/>
      <c r="AG402" s="533"/>
      <c r="AH402" s="534"/>
      <c r="AI402" s="485">
        <f t="shared" si="176"/>
        <v>1809523.8095236002</v>
      </c>
      <c r="AJ402" s="486"/>
      <c r="AK402" s="486"/>
      <c r="AL402" s="486"/>
      <c r="AM402" s="487"/>
      <c r="AN402" s="527">
        <f t="shared" si="163"/>
        <v>1.1000000000000001</v>
      </c>
      <c r="AO402" s="528"/>
      <c r="AP402" s="529"/>
      <c r="AQ402" s="26"/>
      <c r="AR402" s="26"/>
      <c r="AS402" s="26"/>
      <c r="AT402" s="469"/>
      <c r="AU402" s="469"/>
      <c r="AV402" s="469"/>
      <c r="AW402" s="469"/>
      <c r="AX402" s="27"/>
      <c r="AY402" s="27">
        <f t="shared" si="164"/>
        <v>0</v>
      </c>
      <c r="AZ402" s="27">
        <f t="shared" si="177"/>
        <v>0</v>
      </c>
      <c r="BA402" s="27">
        <f t="shared" si="178"/>
        <v>0</v>
      </c>
      <c r="BB402" s="27">
        <f t="shared" si="165"/>
        <v>0</v>
      </c>
      <c r="BC402" s="27">
        <f t="shared" si="166"/>
        <v>0</v>
      </c>
      <c r="BD402" s="27">
        <f t="shared" si="167"/>
        <v>47619.047619047618</v>
      </c>
      <c r="BE402" s="27">
        <f t="shared" si="168"/>
        <v>1702.3809523807606</v>
      </c>
      <c r="BF402" s="27">
        <f t="shared" si="169"/>
        <v>0</v>
      </c>
      <c r="BG402" s="27"/>
      <c r="BH402" s="27"/>
      <c r="BI402" s="65">
        <f>BI399</f>
        <v>1.1000000000000001</v>
      </c>
      <c r="BJ402" s="66">
        <f>BJ399</f>
        <v>0.75</v>
      </c>
      <c r="BK402" s="59">
        <f>BK399</f>
        <v>1.1000000000000001</v>
      </c>
      <c r="BL402" s="66">
        <f>BL399</f>
        <v>1.27</v>
      </c>
      <c r="BM402" s="67">
        <f>BM399</f>
        <v>1.27</v>
      </c>
      <c r="BN402" s="61"/>
      <c r="BO402" s="61" t="str">
        <f t="shared" si="179"/>
        <v xml:space="preserve"> </v>
      </c>
      <c r="BP402" s="62" t="str">
        <f t="shared" si="170"/>
        <v xml:space="preserve"> </v>
      </c>
      <c r="BQ402" s="62" t="e">
        <f t="shared" si="171"/>
        <v>#VALUE!</v>
      </c>
      <c r="BR402" s="63">
        <f t="shared" si="172"/>
        <v>1.1000000000000001</v>
      </c>
      <c r="BS402" s="64">
        <f t="shared" si="180"/>
        <v>1.1000000000000001</v>
      </c>
      <c r="BT402" s="60">
        <f t="shared" si="173"/>
        <v>49321.428571428376</v>
      </c>
      <c r="BU402" s="33"/>
    </row>
    <row r="403" spans="2:73" s="22" customFormat="1" ht="13.5" x14ac:dyDescent="0.15">
      <c r="B403" s="563"/>
      <c r="C403" s="535">
        <v>383</v>
      </c>
      <c r="D403" s="536"/>
      <c r="E403" s="537">
        <f t="shared" si="181"/>
        <v>49277.777777777585</v>
      </c>
      <c r="F403" s="486"/>
      <c r="G403" s="486"/>
      <c r="H403" s="538"/>
      <c r="I403" s="485">
        <f t="shared" si="174"/>
        <v>47619.047619047618</v>
      </c>
      <c r="J403" s="486"/>
      <c r="K403" s="486"/>
      <c r="L403" s="538"/>
      <c r="M403" s="485">
        <f t="shared" si="182"/>
        <v>1658.7301587299669</v>
      </c>
      <c r="N403" s="486"/>
      <c r="O403" s="486"/>
      <c r="P403" s="538"/>
      <c r="Q403" s="136">
        <f t="shared" si="175"/>
        <v>1761904.7619045526</v>
      </c>
      <c r="R403" s="485"/>
      <c r="S403" s="486"/>
      <c r="T403" s="486"/>
      <c r="U403" s="538"/>
      <c r="V403" s="485"/>
      <c r="W403" s="530"/>
      <c r="X403" s="530"/>
      <c r="Y403" s="531"/>
      <c r="Z403" s="485"/>
      <c r="AA403" s="530"/>
      <c r="AB403" s="530"/>
      <c r="AC403" s="531"/>
      <c r="AD403" s="135">
        <f t="shared" si="185"/>
        <v>0</v>
      </c>
      <c r="AE403" s="532">
        <f t="shared" si="184"/>
        <v>3828480.1587301083</v>
      </c>
      <c r="AF403" s="533"/>
      <c r="AG403" s="533"/>
      <c r="AH403" s="534"/>
      <c r="AI403" s="485">
        <f t="shared" si="176"/>
        <v>1761904.7619045526</v>
      </c>
      <c r="AJ403" s="486"/>
      <c r="AK403" s="486"/>
      <c r="AL403" s="486"/>
      <c r="AM403" s="487"/>
      <c r="AN403" s="527">
        <f t="shared" si="163"/>
        <v>1.1000000000000001</v>
      </c>
      <c r="AO403" s="528"/>
      <c r="AP403" s="529"/>
      <c r="AQ403" s="26"/>
      <c r="AR403" s="26"/>
      <c r="AS403" s="26"/>
      <c r="AT403" s="469"/>
      <c r="AU403" s="469"/>
      <c r="AV403" s="469"/>
      <c r="AW403" s="469"/>
      <c r="AX403" s="27"/>
      <c r="AY403" s="27">
        <f t="shared" si="164"/>
        <v>0</v>
      </c>
      <c r="AZ403" s="27">
        <f t="shared" si="177"/>
        <v>0</v>
      </c>
      <c r="BA403" s="27">
        <f t="shared" si="178"/>
        <v>0</v>
      </c>
      <c r="BB403" s="27">
        <f t="shared" si="165"/>
        <v>0</v>
      </c>
      <c r="BC403" s="27">
        <f t="shared" si="166"/>
        <v>0</v>
      </c>
      <c r="BD403" s="27">
        <f t="shared" si="167"/>
        <v>47619.047619047618</v>
      </c>
      <c r="BE403" s="27">
        <f t="shared" si="168"/>
        <v>1658.7301587299669</v>
      </c>
      <c r="BF403" s="27">
        <f t="shared" si="169"/>
        <v>0</v>
      </c>
      <c r="BG403" s="27"/>
      <c r="BH403" s="27"/>
      <c r="BI403" s="65">
        <f>BI399</f>
        <v>1.1000000000000001</v>
      </c>
      <c r="BJ403" s="66">
        <f>BJ399</f>
        <v>0.75</v>
      </c>
      <c r="BK403" s="59">
        <f>BK399</f>
        <v>1.1000000000000001</v>
      </c>
      <c r="BL403" s="66">
        <f>BL399</f>
        <v>1.27</v>
      </c>
      <c r="BM403" s="67">
        <f>BM399</f>
        <v>1.27</v>
      </c>
      <c r="BN403" s="61"/>
      <c r="BO403" s="61" t="str">
        <f t="shared" si="179"/>
        <v xml:space="preserve"> </v>
      </c>
      <c r="BP403" s="62" t="str">
        <f t="shared" si="170"/>
        <v xml:space="preserve"> </v>
      </c>
      <c r="BQ403" s="62" t="e">
        <f t="shared" si="171"/>
        <v>#VALUE!</v>
      </c>
      <c r="BR403" s="63">
        <f t="shared" si="172"/>
        <v>1.1000000000000001</v>
      </c>
      <c r="BS403" s="64">
        <f t="shared" si="180"/>
        <v>1.1000000000000001</v>
      </c>
      <c r="BT403" s="60">
        <f t="shared" si="173"/>
        <v>49277.777777777585</v>
      </c>
      <c r="BU403" s="33"/>
    </row>
    <row r="404" spans="2:73" s="22" customFormat="1" ht="13.5" x14ac:dyDescent="0.15">
      <c r="B404" s="564"/>
      <c r="C404" s="518">
        <v>384</v>
      </c>
      <c r="D404" s="519"/>
      <c r="E404" s="520">
        <f t="shared" si="181"/>
        <v>49234.126984126793</v>
      </c>
      <c r="F404" s="521"/>
      <c r="G404" s="521"/>
      <c r="H404" s="522"/>
      <c r="I404" s="509">
        <f t="shared" si="174"/>
        <v>47619.047619047618</v>
      </c>
      <c r="J404" s="521"/>
      <c r="K404" s="521"/>
      <c r="L404" s="522"/>
      <c r="M404" s="509">
        <f t="shared" si="182"/>
        <v>1615.0793650791736</v>
      </c>
      <c r="N404" s="521"/>
      <c r="O404" s="521"/>
      <c r="P404" s="522"/>
      <c r="Q404" s="134">
        <f t="shared" si="175"/>
        <v>1714285.714285505</v>
      </c>
      <c r="R404" s="509">
        <f>V404+Z404</f>
        <v>0</v>
      </c>
      <c r="S404" s="521"/>
      <c r="T404" s="521"/>
      <c r="U404" s="522"/>
      <c r="V404" s="509">
        <f>IF(64&gt;$I$5*2,0,$I$6/$I$5/2)</f>
        <v>0</v>
      </c>
      <c r="W404" s="510"/>
      <c r="X404" s="510"/>
      <c r="Y404" s="511"/>
      <c r="Z404" s="509">
        <f>IF(AD398&gt;0,AD398*AN404/100/2,0)</f>
        <v>0</v>
      </c>
      <c r="AA404" s="510"/>
      <c r="AB404" s="510"/>
      <c r="AC404" s="511"/>
      <c r="AD404" s="133">
        <f t="shared" si="185"/>
        <v>0</v>
      </c>
      <c r="AE404" s="512">
        <f t="shared" si="184"/>
        <v>3830095.2380951876</v>
      </c>
      <c r="AF404" s="513"/>
      <c r="AG404" s="513"/>
      <c r="AH404" s="514"/>
      <c r="AI404" s="485">
        <f t="shared" si="176"/>
        <v>1714285.714285505</v>
      </c>
      <c r="AJ404" s="486"/>
      <c r="AK404" s="486"/>
      <c r="AL404" s="486"/>
      <c r="AM404" s="487"/>
      <c r="AN404" s="515">
        <f t="shared" si="163"/>
        <v>1.1000000000000001</v>
      </c>
      <c r="AO404" s="516"/>
      <c r="AP404" s="517"/>
      <c r="AQ404" s="25"/>
      <c r="AR404" s="25"/>
      <c r="AS404" s="25"/>
      <c r="AT404" s="469"/>
      <c r="AU404" s="469"/>
      <c r="AV404" s="469"/>
      <c r="AW404" s="469"/>
      <c r="AX404" s="27"/>
      <c r="AY404" s="27">
        <f t="shared" si="164"/>
        <v>0</v>
      </c>
      <c r="AZ404" s="27">
        <f t="shared" si="177"/>
        <v>0</v>
      </c>
      <c r="BA404" s="27">
        <f t="shared" si="178"/>
        <v>0</v>
      </c>
      <c r="BB404" s="27">
        <f t="shared" si="165"/>
        <v>0</v>
      </c>
      <c r="BC404" s="27">
        <f t="shared" si="166"/>
        <v>0</v>
      </c>
      <c r="BD404" s="27">
        <f t="shared" si="167"/>
        <v>47619.047619047618</v>
      </c>
      <c r="BE404" s="27">
        <f t="shared" si="168"/>
        <v>1615.0793650791736</v>
      </c>
      <c r="BF404" s="27">
        <f t="shared" si="169"/>
        <v>0</v>
      </c>
      <c r="BG404" s="27"/>
      <c r="BH404" s="27"/>
      <c r="BI404" s="65">
        <f>BI399</f>
        <v>1.1000000000000001</v>
      </c>
      <c r="BJ404" s="66">
        <f>BJ399</f>
        <v>0.75</v>
      </c>
      <c r="BK404" s="59">
        <f>BK399</f>
        <v>1.1000000000000001</v>
      </c>
      <c r="BL404" s="66">
        <f>BL399</f>
        <v>1.27</v>
      </c>
      <c r="BM404" s="67">
        <f>BM399</f>
        <v>1.27</v>
      </c>
      <c r="BN404" s="61"/>
      <c r="BO404" s="61" t="str">
        <f t="shared" si="179"/>
        <v xml:space="preserve"> </v>
      </c>
      <c r="BP404" s="62" t="str">
        <f t="shared" si="170"/>
        <v xml:space="preserve"> </v>
      </c>
      <c r="BQ404" s="62" t="e">
        <f t="shared" si="171"/>
        <v>#VALUE!</v>
      </c>
      <c r="BR404" s="63">
        <f t="shared" si="172"/>
        <v>1.1000000000000001</v>
      </c>
      <c r="BS404" s="64">
        <f t="shared" si="180"/>
        <v>1.1000000000000001</v>
      </c>
      <c r="BT404" s="60">
        <f t="shared" si="173"/>
        <v>49234.126984126793</v>
      </c>
      <c r="BU404" s="33"/>
    </row>
    <row r="405" spans="2:73" s="22" customFormat="1" ht="13.5" x14ac:dyDescent="0.15">
      <c r="B405" s="540">
        <v>33</v>
      </c>
      <c r="C405" s="543">
        <v>385</v>
      </c>
      <c r="D405" s="544"/>
      <c r="E405" s="598">
        <f t="shared" si="181"/>
        <v>49190.476190475994</v>
      </c>
      <c r="F405" s="599"/>
      <c r="G405" s="599"/>
      <c r="H405" s="600"/>
      <c r="I405" s="549">
        <f t="shared" si="174"/>
        <v>47619.047619047618</v>
      </c>
      <c r="J405" s="599"/>
      <c r="K405" s="599"/>
      <c r="L405" s="600"/>
      <c r="M405" s="552">
        <f t="shared" si="182"/>
        <v>1571.4285714283797</v>
      </c>
      <c r="N405" s="553"/>
      <c r="O405" s="553"/>
      <c r="P405" s="554"/>
      <c r="Q405" s="48">
        <f t="shared" si="175"/>
        <v>1666666.6666664574</v>
      </c>
      <c r="R405" s="549"/>
      <c r="S405" s="599"/>
      <c r="T405" s="599"/>
      <c r="U405" s="600"/>
      <c r="V405" s="549"/>
      <c r="W405" s="550"/>
      <c r="X405" s="550"/>
      <c r="Y405" s="551"/>
      <c r="Z405" s="549"/>
      <c r="AA405" s="550"/>
      <c r="AB405" s="550"/>
      <c r="AC405" s="551"/>
      <c r="AD405" s="137">
        <f t="shared" si="185"/>
        <v>0</v>
      </c>
      <c r="AE405" s="552">
        <f t="shared" si="184"/>
        <v>3831666.6666666158</v>
      </c>
      <c r="AF405" s="553"/>
      <c r="AG405" s="553"/>
      <c r="AH405" s="554"/>
      <c r="AI405" s="552">
        <f t="shared" si="176"/>
        <v>1666666.6666664574</v>
      </c>
      <c r="AJ405" s="553"/>
      <c r="AK405" s="553"/>
      <c r="AL405" s="553"/>
      <c r="AM405" s="555"/>
      <c r="AN405" s="556">
        <f t="shared" ref="AN405:AN440" si="195">BS405</f>
        <v>1.1000000000000001</v>
      </c>
      <c r="AO405" s="557"/>
      <c r="AP405" s="558"/>
      <c r="AQ405" s="51"/>
      <c r="AR405" s="51"/>
      <c r="AS405" s="51"/>
      <c r="AT405" s="469"/>
      <c r="AU405" s="469"/>
      <c r="AV405" s="469"/>
      <c r="AW405" s="469"/>
      <c r="AX405" s="27"/>
      <c r="AY405" s="27">
        <f t="shared" ref="AY405:AY440" si="196">IF($AK$5=C405,1,0)</f>
        <v>0</v>
      </c>
      <c r="AZ405" s="27">
        <f t="shared" si="177"/>
        <v>0</v>
      </c>
      <c r="BA405" s="27">
        <f t="shared" si="178"/>
        <v>0</v>
      </c>
      <c r="BB405" s="27">
        <f t="shared" ref="BB405:BB440" si="197">AZ405-BA405</f>
        <v>0</v>
      </c>
      <c r="BC405" s="27">
        <f t="shared" ref="BC405:BC440" si="198">IF(BA405&gt;0,BE405,0)</f>
        <v>0</v>
      </c>
      <c r="BD405" s="27">
        <f t="shared" ref="BD405:BD440" si="199">I405</f>
        <v>47619.047619047618</v>
      </c>
      <c r="BE405" s="27">
        <f t="shared" ref="BE405:BE440" si="200">M405</f>
        <v>1571.4285714283797</v>
      </c>
      <c r="BF405" s="27">
        <f t="shared" ref="BF405:BF440" si="201">IF(BC405&gt;0,1,0)</f>
        <v>0</v>
      </c>
      <c r="BG405" s="27"/>
      <c r="BH405" s="27"/>
      <c r="BI405" s="72">
        <f t="shared" ref="BI405:BL405" si="202">BI399</f>
        <v>1.1000000000000001</v>
      </c>
      <c r="BJ405" s="72">
        <f t="shared" si="202"/>
        <v>0.75</v>
      </c>
      <c r="BK405" s="72">
        <f t="shared" si="202"/>
        <v>1.1000000000000001</v>
      </c>
      <c r="BL405" s="72">
        <f t="shared" si="202"/>
        <v>1.27</v>
      </c>
      <c r="BM405" s="73">
        <f>BM399</f>
        <v>1.27</v>
      </c>
      <c r="BN405" s="61"/>
      <c r="BO405" s="61" t="str">
        <f t="shared" si="179"/>
        <v xml:space="preserve"> </v>
      </c>
      <c r="BP405" s="62" t="str">
        <f t="shared" ref="BP405:BP440" si="203">IF(BN405=0," ",M405-BO405)</f>
        <v xml:space="preserve"> </v>
      </c>
      <c r="BQ405" s="62" t="e">
        <f t="shared" ref="BQ405:BQ440" si="204">I405+BP405</f>
        <v>#VALUE!</v>
      </c>
      <c r="BR405" s="63">
        <f t="shared" ref="BR405:BR440" si="205">IF($V$1=1,BI405,IF($V$1=2,BJ405,IF($V$1=3,BK405,IF($V$1=4,BL405,IF($V$1=5,BM405)))))</f>
        <v>1.1000000000000001</v>
      </c>
      <c r="BS405" s="64">
        <f t="shared" si="180"/>
        <v>1.1000000000000001</v>
      </c>
      <c r="BT405" s="60">
        <f t="shared" ref="BT405:BT440" si="206">IF(E405=0,NA(),E405)</f>
        <v>49190.476190475994</v>
      </c>
      <c r="BU405" s="33"/>
    </row>
    <row r="406" spans="2:73" s="22" customFormat="1" ht="13.5" x14ac:dyDescent="0.15">
      <c r="B406" s="541"/>
      <c r="C406" s="497">
        <v>386</v>
      </c>
      <c r="D406" s="498"/>
      <c r="E406" s="499">
        <f t="shared" si="181"/>
        <v>49146.825396825203</v>
      </c>
      <c r="F406" s="471"/>
      <c r="G406" s="471"/>
      <c r="H406" s="472"/>
      <c r="I406" s="470">
        <f t="shared" ref="I406:I440" si="207">IF(C406&gt;$I$5*12,0,$I$7/($I$5*12))</f>
        <v>47619.047619047618</v>
      </c>
      <c r="J406" s="471"/>
      <c r="K406" s="471"/>
      <c r="L406" s="472"/>
      <c r="M406" s="474">
        <f t="shared" si="182"/>
        <v>1527.7777777775862</v>
      </c>
      <c r="N406" s="480"/>
      <c r="O406" s="480"/>
      <c r="P406" s="696"/>
      <c r="Q406" s="47">
        <f t="shared" ref="Q406:Q440" si="208">IF((Q405-I406)&lt;0,0,Q405-I406-AT406)</f>
        <v>1619047.6190474099</v>
      </c>
      <c r="R406" s="470"/>
      <c r="S406" s="471"/>
      <c r="T406" s="471"/>
      <c r="U406" s="472"/>
      <c r="V406" s="470"/>
      <c r="W406" s="475"/>
      <c r="X406" s="475"/>
      <c r="Y406" s="476"/>
      <c r="Z406" s="470"/>
      <c r="AA406" s="475"/>
      <c r="AB406" s="475"/>
      <c r="AC406" s="476"/>
      <c r="AD406" s="131">
        <f t="shared" si="185"/>
        <v>0</v>
      </c>
      <c r="AE406" s="477">
        <f t="shared" si="184"/>
        <v>3833194.4444443933</v>
      </c>
      <c r="AF406" s="478"/>
      <c r="AG406" s="478"/>
      <c r="AH406" s="479"/>
      <c r="AI406" s="474">
        <f t="shared" ref="AI406:AI440" si="209">Q406+AD406</f>
        <v>1619047.6190474099</v>
      </c>
      <c r="AJ406" s="480"/>
      <c r="AK406" s="480"/>
      <c r="AL406" s="480"/>
      <c r="AM406" s="481"/>
      <c r="AN406" s="482">
        <f t="shared" si="195"/>
        <v>1.1000000000000001</v>
      </c>
      <c r="AO406" s="483"/>
      <c r="AP406" s="484"/>
      <c r="AQ406" s="26"/>
      <c r="AR406" s="26"/>
      <c r="AS406" s="26"/>
      <c r="AT406" s="469"/>
      <c r="AU406" s="469"/>
      <c r="AV406" s="469"/>
      <c r="AW406" s="469"/>
      <c r="AX406" s="27"/>
      <c r="AY406" s="27">
        <f t="shared" si="196"/>
        <v>0</v>
      </c>
      <c r="AZ406" s="27">
        <f t="shared" ref="AZ406:AZ440" si="210">IF(AY405=1,$AK$4,IF(AZ405&gt;0,BB405,0))</f>
        <v>0</v>
      </c>
      <c r="BA406" s="27">
        <f t="shared" ref="BA406:BA440" si="211">IF(AY405=1,BD406,IF(AZ406&gt;0,BD406,0))</f>
        <v>0</v>
      </c>
      <c r="BB406" s="27">
        <f t="shared" si="197"/>
        <v>0</v>
      </c>
      <c r="BC406" s="27">
        <f t="shared" si="198"/>
        <v>0</v>
      </c>
      <c r="BD406" s="27">
        <f t="shared" si="199"/>
        <v>47619.047619047618</v>
      </c>
      <c r="BE406" s="27">
        <f t="shared" si="200"/>
        <v>1527.7777777775862</v>
      </c>
      <c r="BF406" s="27">
        <f t="shared" si="201"/>
        <v>0</v>
      </c>
      <c r="BG406" s="27"/>
      <c r="BH406" s="27"/>
      <c r="BI406" s="65">
        <f>BI405</f>
        <v>1.1000000000000001</v>
      </c>
      <c r="BJ406" s="66">
        <f>BJ405</f>
        <v>0.75</v>
      </c>
      <c r="BK406" s="59">
        <f>BK405</f>
        <v>1.1000000000000001</v>
      </c>
      <c r="BL406" s="66">
        <f>BL405</f>
        <v>1.27</v>
      </c>
      <c r="BM406" s="67">
        <f>BM405</f>
        <v>1.27</v>
      </c>
      <c r="BN406" s="61"/>
      <c r="BO406" s="61" t="str">
        <f t="shared" ref="BO406:BO440" si="212">IF(BN406=0," ",M406-(AI405-BN406)*AN406/100/12)</f>
        <v xml:space="preserve"> </v>
      </c>
      <c r="BP406" s="62" t="str">
        <f t="shared" si="203"/>
        <v xml:space="preserve"> </v>
      </c>
      <c r="BQ406" s="62" t="e">
        <f t="shared" si="204"/>
        <v>#VALUE!</v>
      </c>
      <c r="BR406" s="63">
        <f t="shared" si="205"/>
        <v>1.1000000000000001</v>
      </c>
      <c r="BS406" s="64">
        <f t="shared" ref="BS406:BS440" si="213">IF(AI405=0,NA(),BR406)</f>
        <v>1.1000000000000001</v>
      </c>
      <c r="BT406" s="60">
        <f t="shared" si="206"/>
        <v>49146.825396825203</v>
      </c>
      <c r="BU406" s="33"/>
    </row>
    <row r="407" spans="2:73" s="22" customFormat="1" ht="13.5" x14ac:dyDescent="0.15">
      <c r="B407" s="541"/>
      <c r="C407" s="497">
        <v>387</v>
      </c>
      <c r="D407" s="498"/>
      <c r="E407" s="499">
        <f t="shared" ref="E407:E440" si="214">I407+M407</f>
        <v>49103.174603174411</v>
      </c>
      <c r="F407" s="471"/>
      <c r="G407" s="471"/>
      <c r="H407" s="472"/>
      <c r="I407" s="470">
        <f t="shared" si="207"/>
        <v>47619.047619047618</v>
      </c>
      <c r="J407" s="471"/>
      <c r="K407" s="471"/>
      <c r="L407" s="472"/>
      <c r="M407" s="474">
        <f t="shared" ref="M407:M440" si="215">(Q406*AN407/100)/12</f>
        <v>1484.1269841267924</v>
      </c>
      <c r="N407" s="480"/>
      <c r="O407" s="480"/>
      <c r="P407" s="696"/>
      <c r="Q407" s="47">
        <f t="shared" si="208"/>
        <v>1571428.5714283623</v>
      </c>
      <c r="R407" s="470"/>
      <c r="S407" s="471"/>
      <c r="T407" s="471"/>
      <c r="U407" s="472"/>
      <c r="V407" s="470"/>
      <c r="W407" s="475"/>
      <c r="X407" s="475"/>
      <c r="Y407" s="476"/>
      <c r="Z407" s="470"/>
      <c r="AA407" s="475"/>
      <c r="AB407" s="475"/>
      <c r="AC407" s="476"/>
      <c r="AD407" s="131">
        <f t="shared" si="185"/>
        <v>0</v>
      </c>
      <c r="AE407" s="477">
        <f t="shared" si="184"/>
        <v>3834678.5714285201</v>
      </c>
      <c r="AF407" s="478"/>
      <c r="AG407" s="478"/>
      <c r="AH407" s="479"/>
      <c r="AI407" s="474">
        <f t="shared" si="209"/>
        <v>1571428.5714283623</v>
      </c>
      <c r="AJ407" s="480"/>
      <c r="AK407" s="480"/>
      <c r="AL407" s="480"/>
      <c r="AM407" s="481"/>
      <c r="AN407" s="482">
        <f t="shared" si="195"/>
        <v>1.1000000000000001</v>
      </c>
      <c r="AO407" s="483"/>
      <c r="AP407" s="484"/>
      <c r="AQ407" s="26"/>
      <c r="AR407" s="26"/>
      <c r="AS407" s="26"/>
      <c r="AT407" s="469"/>
      <c r="AU407" s="469"/>
      <c r="AV407" s="469"/>
      <c r="AW407" s="469"/>
      <c r="AX407" s="27"/>
      <c r="AY407" s="27">
        <f t="shared" si="196"/>
        <v>0</v>
      </c>
      <c r="AZ407" s="27">
        <f t="shared" si="210"/>
        <v>0</v>
      </c>
      <c r="BA407" s="27">
        <f t="shared" si="211"/>
        <v>0</v>
      </c>
      <c r="BB407" s="27">
        <f t="shared" si="197"/>
        <v>0</v>
      </c>
      <c r="BC407" s="27">
        <f t="shared" si="198"/>
        <v>0</v>
      </c>
      <c r="BD407" s="27">
        <f t="shared" si="199"/>
        <v>47619.047619047618</v>
      </c>
      <c r="BE407" s="27">
        <f t="shared" si="200"/>
        <v>1484.1269841267924</v>
      </c>
      <c r="BF407" s="27">
        <f t="shared" si="201"/>
        <v>0</v>
      </c>
      <c r="BG407" s="27"/>
      <c r="BH407" s="27"/>
      <c r="BI407" s="65">
        <f>BI405</f>
        <v>1.1000000000000001</v>
      </c>
      <c r="BJ407" s="66">
        <f>BJ405</f>
        <v>0.75</v>
      </c>
      <c r="BK407" s="59">
        <f>BK405</f>
        <v>1.1000000000000001</v>
      </c>
      <c r="BL407" s="66">
        <f>BL405</f>
        <v>1.27</v>
      </c>
      <c r="BM407" s="67">
        <f>BM405</f>
        <v>1.27</v>
      </c>
      <c r="BN407" s="61"/>
      <c r="BO407" s="61" t="str">
        <f t="shared" si="212"/>
        <v xml:space="preserve"> </v>
      </c>
      <c r="BP407" s="62" t="str">
        <f t="shared" si="203"/>
        <v xml:space="preserve"> </v>
      </c>
      <c r="BQ407" s="62" t="e">
        <f t="shared" si="204"/>
        <v>#VALUE!</v>
      </c>
      <c r="BR407" s="63">
        <f t="shared" si="205"/>
        <v>1.1000000000000001</v>
      </c>
      <c r="BS407" s="64">
        <f t="shared" si="213"/>
        <v>1.1000000000000001</v>
      </c>
      <c r="BT407" s="60">
        <f t="shared" si="206"/>
        <v>49103.174603174411</v>
      </c>
      <c r="BU407" s="33"/>
    </row>
    <row r="408" spans="2:73" s="22" customFormat="1" ht="13.5" x14ac:dyDescent="0.15">
      <c r="B408" s="541"/>
      <c r="C408" s="497">
        <v>388</v>
      </c>
      <c r="D408" s="498"/>
      <c r="E408" s="499">
        <f t="shared" si="214"/>
        <v>49059.52380952362</v>
      </c>
      <c r="F408" s="471"/>
      <c r="G408" s="471"/>
      <c r="H408" s="472"/>
      <c r="I408" s="470">
        <f t="shared" si="207"/>
        <v>47619.047619047618</v>
      </c>
      <c r="J408" s="471"/>
      <c r="K408" s="471"/>
      <c r="L408" s="472"/>
      <c r="M408" s="474">
        <f t="shared" si="215"/>
        <v>1440.4761904759989</v>
      </c>
      <c r="N408" s="480"/>
      <c r="O408" s="480"/>
      <c r="P408" s="696"/>
      <c r="Q408" s="47">
        <f t="shared" si="208"/>
        <v>1523809.5238093147</v>
      </c>
      <c r="R408" s="470"/>
      <c r="S408" s="471"/>
      <c r="T408" s="471"/>
      <c r="U408" s="472"/>
      <c r="V408" s="470"/>
      <c r="W408" s="475"/>
      <c r="X408" s="475"/>
      <c r="Y408" s="476"/>
      <c r="Z408" s="470"/>
      <c r="AA408" s="475"/>
      <c r="AB408" s="475"/>
      <c r="AC408" s="476"/>
      <c r="AD408" s="131">
        <f t="shared" si="185"/>
        <v>0</v>
      </c>
      <c r="AE408" s="477">
        <f t="shared" si="184"/>
        <v>3836119.0476189964</v>
      </c>
      <c r="AF408" s="478"/>
      <c r="AG408" s="478"/>
      <c r="AH408" s="479"/>
      <c r="AI408" s="474">
        <f t="shared" si="209"/>
        <v>1523809.5238093147</v>
      </c>
      <c r="AJ408" s="480"/>
      <c r="AK408" s="480"/>
      <c r="AL408" s="480"/>
      <c r="AM408" s="481"/>
      <c r="AN408" s="482">
        <f t="shared" si="195"/>
        <v>1.1000000000000001</v>
      </c>
      <c r="AO408" s="483"/>
      <c r="AP408" s="484"/>
      <c r="AQ408" s="26"/>
      <c r="AR408" s="26"/>
      <c r="AS408" s="26"/>
      <c r="AT408" s="469"/>
      <c r="AU408" s="469"/>
      <c r="AV408" s="469"/>
      <c r="AW408" s="469"/>
      <c r="AX408" s="27"/>
      <c r="AY408" s="27">
        <f t="shared" si="196"/>
        <v>0</v>
      </c>
      <c r="AZ408" s="27">
        <f t="shared" si="210"/>
        <v>0</v>
      </c>
      <c r="BA408" s="27">
        <f t="shared" si="211"/>
        <v>0</v>
      </c>
      <c r="BB408" s="27">
        <f t="shared" si="197"/>
        <v>0</v>
      </c>
      <c r="BC408" s="27">
        <f t="shared" si="198"/>
        <v>0</v>
      </c>
      <c r="BD408" s="27">
        <f t="shared" si="199"/>
        <v>47619.047619047618</v>
      </c>
      <c r="BE408" s="27">
        <f t="shared" si="200"/>
        <v>1440.4761904759989</v>
      </c>
      <c r="BF408" s="27">
        <f t="shared" si="201"/>
        <v>0</v>
      </c>
      <c r="BG408" s="27"/>
      <c r="BH408" s="27"/>
      <c r="BI408" s="65">
        <f>BI405</f>
        <v>1.1000000000000001</v>
      </c>
      <c r="BJ408" s="66">
        <f>BJ405</f>
        <v>0.75</v>
      </c>
      <c r="BK408" s="59">
        <f>BK405</f>
        <v>1.1000000000000001</v>
      </c>
      <c r="BL408" s="66">
        <f>BL405</f>
        <v>1.27</v>
      </c>
      <c r="BM408" s="67">
        <f>BM405</f>
        <v>1.27</v>
      </c>
      <c r="BN408" s="61"/>
      <c r="BO408" s="61" t="str">
        <f t="shared" si="212"/>
        <v xml:space="preserve"> </v>
      </c>
      <c r="BP408" s="62" t="str">
        <f t="shared" si="203"/>
        <v xml:space="preserve"> </v>
      </c>
      <c r="BQ408" s="62" t="e">
        <f t="shared" si="204"/>
        <v>#VALUE!</v>
      </c>
      <c r="BR408" s="63">
        <f t="shared" si="205"/>
        <v>1.1000000000000001</v>
      </c>
      <c r="BS408" s="64">
        <f t="shared" si="213"/>
        <v>1.1000000000000001</v>
      </c>
      <c r="BT408" s="60">
        <f t="shared" si="206"/>
        <v>49059.52380952362</v>
      </c>
      <c r="BU408" s="33"/>
    </row>
    <row r="409" spans="2:73" s="22" customFormat="1" ht="13.5" x14ac:dyDescent="0.15">
      <c r="B409" s="541"/>
      <c r="C409" s="497">
        <v>389</v>
      </c>
      <c r="D409" s="498"/>
      <c r="E409" s="499">
        <f t="shared" si="214"/>
        <v>49015.873015872821</v>
      </c>
      <c r="F409" s="471"/>
      <c r="G409" s="471"/>
      <c r="H409" s="472"/>
      <c r="I409" s="470">
        <f t="shared" si="207"/>
        <v>47619.047619047618</v>
      </c>
      <c r="J409" s="471"/>
      <c r="K409" s="471"/>
      <c r="L409" s="472"/>
      <c r="M409" s="474">
        <f t="shared" si="215"/>
        <v>1396.8253968252054</v>
      </c>
      <c r="N409" s="480"/>
      <c r="O409" s="480"/>
      <c r="P409" s="696"/>
      <c r="Q409" s="47">
        <f t="shared" si="208"/>
        <v>1476190.4761902671</v>
      </c>
      <c r="R409" s="470"/>
      <c r="S409" s="471"/>
      <c r="T409" s="471"/>
      <c r="U409" s="472"/>
      <c r="V409" s="470"/>
      <c r="W409" s="475"/>
      <c r="X409" s="475"/>
      <c r="Y409" s="476"/>
      <c r="Z409" s="470"/>
      <c r="AA409" s="475"/>
      <c r="AB409" s="475"/>
      <c r="AC409" s="476"/>
      <c r="AD409" s="131">
        <f t="shared" si="185"/>
        <v>0</v>
      </c>
      <c r="AE409" s="477">
        <f t="shared" si="184"/>
        <v>3837515.8730158214</v>
      </c>
      <c r="AF409" s="478"/>
      <c r="AG409" s="478"/>
      <c r="AH409" s="479"/>
      <c r="AI409" s="474">
        <f t="shared" si="209"/>
        <v>1476190.4761902671</v>
      </c>
      <c r="AJ409" s="480"/>
      <c r="AK409" s="480"/>
      <c r="AL409" s="480"/>
      <c r="AM409" s="481"/>
      <c r="AN409" s="482">
        <f t="shared" si="195"/>
        <v>1.1000000000000001</v>
      </c>
      <c r="AO409" s="483"/>
      <c r="AP409" s="484"/>
      <c r="AQ409" s="26"/>
      <c r="AR409" s="26"/>
      <c r="AS409" s="26"/>
      <c r="AT409" s="469"/>
      <c r="AU409" s="469"/>
      <c r="AV409" s="469"/>
      <c r="AW409" s="469"/>
      <c r="AX409" s="27"/>
      <c r="AY409" s="27">
        <f t="shared" si="196"/>
        <v>0</v>
      </c>
      <c r="AZ409" s="27">
        <f t="shared" si="210"/>
        <v>0</v>
      </c>
      <c r="BA409" s="27">
        <f t="shared" si="211"/>
        <v>0</v>
      </c>
      <c r="BB409" s="27">
        <f t="shared" si="197"/>
        <v>0</v>
      </c>
      <c r="BC409" s="27">
        <f t="shared" si="198"/>
        <v>0</v>
      </c>
      <c r="BD409" s="27">
        <f t="shared" si="199"/>
        <v>47619.047619047618</v>
      </c>
      <c r="BE409" s="27">
        <f t="shared" si="200"/>
        <v>1396.8253968252054</v>
      </c>
      <c r="BF409" s="27">
        <f t="shared" si="201"/>
        <v>0</v>
      </c>
      <c r="BG409" s="27"/>
      <c r="BH409" s="27"/>
      <c r="BI409" s="65">
        <f>BI405</f>
        <v>1.1000000000000001</v>
      </c>
      <c r="BJ409" s="66">
        <f>BJ405</f>
        <v>0.75</v>
      </c>
      <c r="BK409" s="59">
        <f>BK405</f>
        <v>1.1000000000000001</v>
      </c>
      <c r="BL409" s="66">
        <f>BL405</f>
        <v>1.27</v>
      </c>
      <c r="BM409" s="67">
        <f>BM405</f>
        <v>1.27</v>
      </c>
      <c r="BN409" s="61"/>
      <c r="BO409" s="61" t="str">
        <f t="shared" si="212"/>
        <v xml:space="preserve"> </v>
      </c>
      <c r="BP409" s="62" t="str">
        <f t="shared" si="203"/>
        <v xml:space="preserve"> </v>
      </c>
      <c r="BQ409" s="62" t="e">
        <f t="shared" si="204"/>
        <v>#VALUE!</v>
      </c>
      <c r="BR409" s="63">
        <f t="shared" si="205"/>
        <v>1.1000000000000001</v>
      </c>
      <c r="BS409" s="64">
        <f t="shared" si="213"/>
        <v>1.1000000000000001</v>
      </c>
      <c r="BT409" s="60">
        <f t="shared" si="206"/>
        <v>49015.873015872821</v>
      </c>
      <c r="BU409" s="33"/>
    </row>
    <row r="410" spans="2:73" s="22" customFormat="1" ht="13.5" x14ac:dyDescent="0.15">
      <c r="B410" s="541"/>
      <c r="C410" s="497">
        <v>390</v>
      </c>
      <c r="D410" s="498"/>
      <c r="E410" s="499">
        <f t="shared" si="214"/>
        <v>48972.22222222203</v>
      </c>
      <c r="F410" s="471"/>
      <c r="G410" s="471"/>
      <c r="H410" s="472"/>
      <c r="I410" s="470">
        <f t="shared" si="207"/>
        <v>47619.047619047618</v>
      </c>
      <c r="J410" s="471"/>
      <c r="K410" s="471"/>
      <c r="L410" s="472"/>
      <c r="M410" s="474">
        <f t="shared" si="215"/>
        <v>1353.1746031744117</v>
      </c>
      <c r="N410" s="480"/>
      <c r="O410" s="480"/>
      <c r="P410" s="696"/>
      <c r="Q410" s="47">
        <f t="shared" si="208"/>
        <v>1428571.4285712196</v>
      </c>
      <c r="R410" s="470">
        <f>V410+Z410</f>
        <v>0</v>
      </c>
      <c r="S410" s="471"/>
      <c r="T410" s="471"/>
      <c r="U410" s="472"/>
      <c r="V410" s="470">
        <f>IF(65&gt;$I$5*2,0,$I$6/$I$5/2)</f>
        <v>0</v>
      </c>
      <c r="W410" s="475"/>
      <c r="X410" s="475"/>
      <c r="Y410" s="476"/>
      <c r="Z410" s="470">
        <f>IF(AD404&gt;0,AD404*AN410/100/2,0)</f>
        <v>0</v>
      </c>
      <c r="AA410" s="475"/>
      <c r="AB410" s="475"/>
      <c r="AC410" s="476"/>
      <c r="AD410" s="131">
        <f t="shared" si="185"/>
        <v>0</v>
      </c>
      <c r="AE410" s="477">
        <f t="shared" ref="AE410:AE440" si="216">IF(M410&lt;=0,0,AE409+M410+Z410)</f>
        <v>3838869.0476189959</v>
      </c>
      <c r="AF410" s="478"/>
      <c r="AG410" s="478"/>
      <c r="AH410" s="479"/>
      <c r="AI410" s="474">
        <f t="shared" si="209"/>
        <v>1428571.4285712196</v>
      </c>
      <c r="AJ410" s="480"/>
      <c r="AK410" s="480"/>
      <c r="AL410" s="480"/>
      <c r="AM410" s="481"/>
      <c r="AN410" s="482">
        <f t="shared" si="195"/>
        <v>1.1000000000000001</v>
      </c>
      <c r="AO410" s="483"/>
      <c r="AP410" s="484"/>
      <c r="AQ410" s="26"/>
      <c r="AR410" s="26"/>
      <c r="AS410" s="26"/>
      <c r="AT410" s="469"/>
      <c r="AU410" s="469"/>
      <c r="AV410" s="469"/>
      <c r="AW410" s="469"/>
      <c r="AX410" s="27"/>
      <c r="AY410" s="27">
        <f t="shared" si="196"/>
        <v>0</v>
      </c>
      <c r="AZ410" s="27">
        <f t="shared" si="210"/>
        <v>0</v>
      </c>
      <c r="BA410" s="27">
        <f t="shared" si="211"/>
        <v>0</v>
      </c>
      <c r="BB410" s="27">
        <f t="shared" si="197"/>
        <v>0</v>
      </c>
      <c r="BC410" s="27">
        <f t="shared" si="198"/>
        <v>0</v>
      </c>
      <c r="BD410" s="27">
        <f t="shared" si="199"/>
        <v>47619.047619047618</v>
      </c>
      <c r="BE410" s="27">
        <f t="shared" si="200"/>
        <v>1353.1746031744117</v>
      </c>
      <c r="BF410" s="27">
        <f t="shared" si="201"/>
        <v>0</v>
      </c>
      <c r="BG410" s="27"/>
      <c r="BH410" s="27"/>
      <c r="BI410" s="65">
        <f>BI405</f>
        <v>1.1000000000000001</v>
      </c>
      <c r="BJ410" s="66">
        <f>BJ405</f>
        <v>0.75</v>
      </c>
      <c r="BK410" s="59">
        <f>BK405</f>
        <v>1.1000000000000001</v>
      </c>
      <c r="BL410" s="66">
        <f>BL405</f>
        <v>1.27</v>
      </c>
      <c r="BM410" s="67">
        <f>BM405</f>
        <v>1.27</v>
      </c>
      <c r="BN410" s="61"/>
      <c r="BO410" s="61" t="str">
        <f t="shared" si="212"/>
        <v xml:space="preserve"> </v>
      </c>
      <c r="BP410" s="62" t="str">
        <f t="shared" si="203"/>
        <v xml:space="preserve"> </v>
      </c>
      <c r="BQ410" s="62" t="e">
        <f t="shared" si="204"/>
        <v>#VALUE!</v>
      </c>
      <c r="BR410" s="63">
        <f t="shared" si="205"/>
        <v>1.1000000000000001</v>
      </c>
      <c r="BS410" s="64">
        <f t="shared" si="213"/>
        <v>1.1000000000000001</v>
      </c>
      <c r="BT410" s="60">
        <f t="shared" si="206"/>
        <v>48972.22222222203</v>
      </c>
      <c r="BU410" s="33"/>
    </row>
    <row r="411" spans="2:73" s="22" customFormat="1" ht="13.5" x14ac:dyDescent="0.15">
      <c r="B411" s="541"/>
      <c r="C411" s="497">
        <v>391</v>
      </c>
      <c r="D411" s="498"/>
      <c r="E411" s="499">
        <f t="shared" si="214"/>
        <v>48928.571428571238</v>
      </c>
      <c r="F411" s="471"/>
      <c r="G411" s="471"/>
      <c r="H411" s="472"/>
      <c r="I411" s="470">
        <f t="shared" si="207"/>
        <v>47619.047619047618</v>
      </c>
      <c r="J411" s="471"/>
      <c r="K411" s="471"/>
      <c r="L411" s="472"/>
      <c r="M411" s="474">
        <f t="shared" si="215"/>
        <v>1309.523809523618</v>
      </c>
      <c r="N411" s="480"/>
      <c r="O411" s="480"/>
      <c r="P411" s="696"/>
      <c r="Q411" s="47">
        <f t="shared" si="208"/>
        <v>1380952.380952172</v>
      </c>
      <c r="R411" s="470"/>
      <c r="S411" s="471"/>
      <c r="T411" s="471"/>
      <c r="U411" s="472"/>
      <c r="V411" s="470"/>
      <c r="W411" s="475"/>
      <c r="X411" s="475"/>
      <c r="Y411" s="476"/>
      <c r="Z411" s="470"/>
      <c r="AA411" s="475"/>
      <c r="AB411" s="475"/>
      <c r="AC411" s="476"/>
      <c r="AD411" s="131">
        <f t="shared" ref="AD411:AD440" si="217">AD410-V411-BG411</f>
        <v>0</v>
      </c>
      <c r="AE411" s="477">
        <f t="shared" si="216"/>
        <v>3840178.5714285197</v>
      </c>
      <c r="AF411" s="478"/>
      <c r="AG411" s="478"/>
      <c r="AH411" s="479"/>
      <c r="AI411" s="474">
        <f t="shared" si="209"/>
        <v>1380952.380952172</v>
      </c>
      <c r="AJ411" s="480"/>
      <c r="AK411" s="480"/>
      <c r="AL411" s="480"/>
      <c r="AM411" s="481"/>
      <c r="AN411" s="482">
        <f t="shared" si="195"/>
        <v>1.1000000000000001</v>
      </c>
      <c r="AO411" s="483"/>
      <c r="AP411" s="484"/>
      <c r="AQ411" s="26"/>
      <c r="AR411" s="26"/>
      <c r="AS411" s="26"/>
      <c r="AT411" s="469"/>
      <c r="AU411" s="469"/>
      <c r="AV411" s="469"/>
      <c r="AW411" s="469"/>
      <c r="AX411" s="27"/>
      <c r="AY411" s="27">
        <f t="shared" si="196"/>
        <v>0</v>
      </c>
      <c r="AZ411" s="27">
        <f t="shared" si="210"/>
        <v>0</v>
      </c>
      <c r="BA411" s="27">
        <f t="shared" si="211"/>
        <v>0</v>
      </c>
      <c r="BB411" s="27">
        <f t="shared" si="197"/>
        <v>0</v>
      </c>
      <c r="BC411" s="27">
        <f t="shared" si="198"/>
        <v>0</v>
      </c>
      <c r="BD411" s="27">
        <f t="shared" si="199"/>
        <v>47619.047619047618</v>
      </c>
      <c r="BE411" s="27">
        <f t="shared" si="200"/>
        <v>1309.523809523618</v>
      </c>
      <c r="BF411" s="27">
        <f t="shared" si="201"/>
        <v>0</v>
      </c>
      <c r="BG411" s="27"/>
      <c r="BH411" s="27"/>
      <c r="BI411" s="72">
        <f t="shared" ref="BI411:BL411" si="218">BI405</f>
        <v>1.1000000000000001</v>
      </c>
      <c r="BJ411" s="72">
        <f t="shared" si="218"/>
        <v>0.75</v>
      </c>
      <c r="BK411" s="72">
        <f t="shared" si="218"/>
        <v>1.1000000000000001</v>
      </c>
      <c r="BL411" s="72">
        <f t="shared" si="218"/>
        <v>1.27</v>
      </c>
      <c r="BM411" s="73">
        <f>BM405</f>
        <v>1.27</v>
      </c>
      <c r="BN411" s="61"/>
      <c r="BO411" s="61" t="str">
        <f t="shared" si="212"/>
        <v xml:space="preserve"> </v>
      </c>
      <c r="BP411" s="62" t="str">
        <f t="shared" si="203"/>
        <v xml:space="preserve"> </v>
      </c>
      <c r="BQ411" s="62" t="e">
        <f t="shared" si="204"/>
        <v>#VALUE!</v>
      </c>
      <c r="BR411" s="63">
        <f t="shared" si="205"/>
        <v>1.1000000000000001</v>
      </c>
      <c r="BS411" s="64">
        <f t="shared" si="213"/>
        <v>1.1000000000000001</v>
      </c>
      <c r="BT411" s="60">
        <f t="shared" si="206"/>
        <v>48928.571428571238</v>
      </c>
      <c r="BU411" s="33"/>
    </row>
    <row r="412" spans="2:73" s="22" customFormat="1" ht="13.5" x14ac:dyDescent="0.15">
      <c r="B412" s="541"/>
      <c r="C412" s="497">
        <v>392</v>
      </c>
      <c r="D412" s="498"/>
      <c r="E412" s="499">
        <f t="shared" si="214"/>
        <v>48884.92063492044</v>
      </c>
      <c r="F412" s="471"/>
      <c r="G412" s="471"/>
      <c r="H412" s="472"/>
      <c r="I412" s="470">
        <f t="shared" si="207"/>
        <v>47619.047619047618</v>
      </c>
      <c r="J412" s="471"/>
      <c r="K412" s="471"/>
      <c r="L412" s="472"/>
      <c r="M412" s="474">
        <f t="shared" si="215"/>
        <v>1265.8730158728245</v>
      </c>
      <c r="N412" s="480"/>
      <c r="O412" s="480"/>
      <c r="P412" s="696"/>
      <c r="Q412" s="47">
        <f t="shared" si="208"/>
        <v>1333333.3333331244</v>
      </c>
      <c r="R412" s="470"/>
      <c r="S412" s="471"/>
      <c r="T412" s="471"/>
      <c r="U412" s="472"/>
      <c r="V412" s="470"/>
      <c r="W412" s="475"/>
      <c r="X412" s="475"/>
      <c r="Y412" s="476"/>
      <c r="Z412" s="470"/>
      <c r="AA412" s="475"/>
      <c r="AB412" s="475"/>
      <c r="AC412" s="476"/>
      <c r="AD412" s="131">
        <f t="shared" si="217"/>
        <v>0</v>
      </c>
      <c r="AE412" s="477">
        <f t="shared" si="216"/>
        <v>3841444.4444443923</v>
      </c>
      <c r="AF412" s="478"/>
      <c r="AG412" s="478"/>
      <c r="AH412" s="479"/>
      <c r="AI412" s="474">
        <f t="shared" si="209"/>
        <v>1333333.3333331244</v>
      </c>
      <c r="AJ412" s="480"/>
      <c r="AK412" s="480"/>
      <c r="AL412" s="480"/>
      <c r="AM412" s="481"/>
      <c r="AN412" s="482">
        <f t="shared" si="195"/>
        <v>1.1000000000000001</v>
      </c>
      <c r="AO412" s="483"/>
      <c r="AP412" s="484"/>
      <c r="AQ412" s="26"/>
      <c r="AR412" s="26"/>
      <c r="AS412" s="26"/>
      <c r="AT412" s="469"/>
      <c r="AU412" s="469"/>
      <c r="AV412" s="469"/>
      <c r="AW412" s="469"/>
      <c r="AX412" s="27"/>
      <c r="AY412" s="27">
        <f t="shared" si="196"/>
        <v>0</v>
      </c>
      <c r="AZ412" s="27">
        <f t="shared" si="210"/>
        <v>0</v>
      </c>
      <c r="BA412" s="27">
        <f t="shared" si="211"/>
        <v>0</v>
      </c>
      <c r="BB412" s="27">
        <f t="shared" si="197"/>
        <v>0</v>
      </c>
      <c r="BC412" s="27">
        <f t="shared" si="198"/>
        <v>0</v>
      </c>
      <c r="BD412" s="27">
        <f t="shared" si="199"/>
        <v>47619.047619047618</v>
      </c>
      <c r="BE412" s="27">
        <f t="shared" si="200"/>
        <v>1265.8730158728245</v>
      </c>
      <c r="BF412" s="27">
        <f t="shared" si="201"/>
        <v>0</v>
      </c>
      <c r="BG412" s="27"/>
      <c r="BH412" s="27"/>
      <c r="BI412" s="65">
        <f>BI411</f>
        <v>1.1000000000000001</v>
      </c>
      <c r="BJ412" s="66">
        <f>BJ411</f>
        <v>0.75</v>
      </c>
      <c r="BK412" s="59">
        <f>BK411</f>
        <v>1.1000000000000001</v>
      </c>
      <c r="BL412" s="66">
        <f>BL411</f>
        <v>1.27</v>
      </c>
      <c r="BM412" s="67">
        <f>BM411</f>
        <v>1.27</v>
      </c>
      <c r="BN412" s="61"/>
      <c r="BO412" s="61" t="str">
        <f t="shared" si="212"/>
        <v xml:space="preserve"> </v>
      </c>
      <c r="BP412" s="62" t="str">
        <f t="shared" si="203"/>
        <v xml:space="preserve"> </v>
      </c>
      <c r="BQ412" s="62" t="e">
        <f t="shared" si="204"/>
        <v>#VALUE!</v>
      </c>
      <c r="BR412" s="63">
        <f t="shared" si="205"/>
        <v>1.1000000000000001</v>
      </c>
      <c r="BS412" s="64">
        <f t="shared" si="213"/>
        <v>1.1000000000000001</v>
      </c>
      <c r="BT412" s="60">
        <f t="shared" si="206"/>
        <v>48884.92063492044</v>
      </c>
      <c r="BU412" s="33"/>
    </row>
    <row r="413" spans="2:73" s="22" customFormat="1" ht="13.5" x14ac:dyDescent="0.15">
      <c r="B413" s="541"/>
      <c r="C413" s="497">
        <v>393</v>
      </c>
      <c r="D413" s="498"/>
      <c r="E413" s="499">
        <f t="shared" si="214"/>
        <v>48841.269841269648</v>
      </c>
      <c r="F413" s="471"/>
      <c r="G413" s="471"/>
      <c r="H413" s="472"/>
      <c r="I413" s="470">
        <f t="shared" si="207"/>
        <v>47619.047619047618</v>
      </c>
      <c r="J413" s="471"/>
      <c r="K413" s="471"/>
      <c r="L413" s="472"/>
      <c r="M413" s="474">
        <f t="shared" si="215"/>
        <v>1222.2222222220307</v>
      </c>
      <c r="N413" s="480"/>
      <c r="O413" s="480"/>
      <c r="P413" s="696"/>
      <c r="Q413" s="47">
        <f t="shared" si="208"/>
        <v>1285714.2857140768</v>
      </c>
      <c r="R413" s="470"/>
      <c r="S413" s="471"/>
      <c r="T413" s="471"/>
      <c r="U413" s="472"/>
      <c r="V413" s="470"/>
      <c r="W413" s="475"/>
      <c r="X413" s="475"/>
      <c r="Y413" s="476"/>
      <c r="Z413" s="470"/>
      <c r="AA413" s="475"/>
      <c r="AB413" s="475"/>
      <c r="AC413" s="476"/>
      <c r="AD413" s="131">
        <f t="shared" si="217"/>
        <v>0</v>
      </c>
      <c r="AE413" s="477">
        <f t="shared" si="216"/>
        <v>3842666.6666666144</v>
      </c>
      <c r="AF413" s="478"/>
      <c r="AG413" s="478"/>
      <c r="AH413" s="479"/>
      <c r="AI413" s="474">
        <f t="shared" si="209"/>
        <v>1285714.2857140768</v>
      </c>
      <c r="AJ413" s="480"/>
      <c r="AK413" s="480"/>
      <c r="AL413" s="480"/>
      <c r="AM413" s="481"/>
      <c r="AN413" s="482">
        <f t="shared" si="195"/>
        <v>1.1000000000000001</v>
      </c>
      <c r="AO413" s="483"/>
      <c r="AP413" s="484"/>
      <c r="AQ413" s="26"/>
      <c r="AR413" s="26"/>
      <c r="AS413" s="26"/>
      <c r="AT413" s="469"/>
      <c r="AU413" s="469"/>
      <c r="AV413" s="469"/>
      <c r="AW413" s="469"/>
      <c r="AX413" s="27"/>
      <c r="AY413" s="27">
        <f t="shared" si="196"/>
        <v>0</v>
      </c>
      <c r="AZ413" s="27">
        <f t="shared" si="210"/>
        <v>0</v>
      </c>
      <c r="BA413" s="27">
        <f t="shared" si="211"/>
        <v>0</v>
      </c>
      <c r="BB413" s="27">
        <f t="shared" si="197"/>
        <v>0</v>
      </c>
      <c r="BC413" s="27">
        <f t="shared" si="198"/>
        <v>0</v>
      </c>
      <c r="BD413" s="27">
        <f t="shared" si="199"/>
        <v>47619.047619047618</v>
      </c>
      <c r="BE413" s="27">
        <f t="shared" si="200"/>
        <v>1222.2222222220307</v>
      </c>
      <c r="BF413" s="27">
        <f t="shared" si="201"/>
        <v>0</v>
      </c>
      <c r="BG413" s="27"/>
      <c r="BH413" s="27"/>
      <c r="BI413" s="65">
        <f>BI411</f>
        <v>1.1000000000000001</v>
      </c>
      <c r="BJ413" s="66">
        <f>BJ411</f>
        <v>0.75</v>
      </c>
      <c r="BK413" s="59">
        <f>BK411</f>
        <v>1.1000000000000001</v>
      </c>
      <c r="BL413" s="66">
        <f>BL411</f>
        <v>1.27</v>
      </c>
      <c r="BM413" s="67">
        <f>BM411</f>
        <v>1.27</v>
      </c>
      <c r="BN413" s="61"/>
      <c r="BO413" s="61" t="str">
        <f t="shared" si="212"/>
        <v xml:space="preserve"> </v>
      </c>
      <c r="BP413" s="62" t="str">
        <f t="shared" si="203"/>
        <v xml:space="preserve"> </v>
      </c>
      <c r="BQ413" s="62" t="e">
        <f t="shared" si="204"/>
        <v>#VALUE!</v>
      </c>
      <c r="BR413" s="63">
        <f t="shared" si="205"/>
        <v>1.1000000000000001</v>
      </c>
      <c r="BS413" s="64">
        <f t="shared" si="213"/>
        <v>1.1000000000000001</v>
      </c>
      <c r="BT413" s="60">
        <f t="shared" si="206"/>
        <v>48841.269841269648</v>
      </c>
      <c r="BU413" s="33"/>
    </row>
    <row r="414" spans="2:73" s="22" customFormat="1" ht="13.5" x14ac:dyDescent="0.15">
      <c r="B414" s="541"/>
      <c r="C414" s="497">
        <v>394</v>
      </c>
      <c r="D414" s="498"/>
      <c r="E414" s="499">
        <f t="shared" si="214"/>
        <v>48797.619047618857</v>
      </c>
      <c r="F414" s="471"/>
      <c r="G414" s="471"/>
      <c r="H414" s="472"/>
      <c r="I414" s="470">
        <f t="shared" si="207"/>
        <v>47619.047619047618</v>
      </c>
      <c r="J414" s="471"/>
      <c r="K414" s="471"/>
      <c r="L414" s="472"/>
      <c r="M414" s="474">
        <f t="shared" si="215"/>
        <v>1178.5714285712372</v>
      </c>
      <c r="N414" s="480"/>
      <c r="O414" s="480"/>
      <c r="P414" s="696"/>
      <c r="Q414" s="47">
        <f t="shared" si="208"/>
        <v>1238095.2380950293</v>
      </c>
      <c r="R414" s="470"/>
      <c r="S414" s="471"/>
      <c r="T414" s="471"/>
      <c r="U414" s="472"/>
      <c r="V414" s="470"/>
      <c r="W414" s="475"/>
      <c r="X414" s="475"/>
      <c r="Y414" s="476"/>
      <c r="Z414" s="470"/>
      <c r="AA414" s="475"/>
      <c r="AB414" s="475"/>
      <c r="AC414" s="476"/>
      <c r="AD414" s="131">
        <f t="shared" si="217"/>
        <v>0</v>
      </c>
      <c r="AE414" s="477">
        <f t="shared" si="216"/>
        <v>3843845.2380951857</v>
      </c>
      <c r="AF414" s="478"/>
      <c r="AG414" s="478"/>
      <c r="AH414" s="479"/>
      <c r="AI414" s="474">
        <f t="shared" si="209"/>
        <v>1238095.2380950293</v>
      </c>
      <c r="AJ414" s="480"/>
      <c r="AK414" s="480"/>
      <c r="AL414" s="480"/>
      <c r="AM414" s="481"/>
      <c r="AN414" s="482">
        <f t="shared" si="195"/>
        <v>1.1000000000000001</v>
      </c>
      <c r="AO414" s="483"/>
      <c r="AP414" s="484"/>
      <c r="AQ414" s="26"/>
      <c r="AR414" s="26"/>
      <c r="AS414" s="26"/>
      <c r="AT414" s="469"/>
      <c r="AU414" s="469"/>
      <c r="AV414" s="469"/>
      <c r="AW414" s="469"/>
      <c r="AX414" s="27"/>
      <c r="AY414" s="27">
        <f t="shared" si="196"/>
        <v>0</v>
      </c>
      <c r="AZ414" s="27">
        <f t="shared" si="210"/>
        <v>0</v>
      </c>
      <c r="BA414" s="27">
        <f t="shared" si="211"/>
        <v>0</v>
      </c>
      <c r="BB414" s="27">
        <f t="shared" si="197"/>
        <v>0</v>
      </c>
      <c r="BC414" s="27">
        <f t="shared" si="198"/>
        <v>0</v>
      </c>
      <c r="BD414" s="27">
        <f t="shared" si="199"/>
        <v>47619.047619047618</v>
      </c>
      <c r="BE414" s="27">
        <f t="shared" si="200"/>
        <v>1178.5714285712372</v>
      </c>
      <c r="BF414" s="27">
        <f t="shared" si="201"/>
        <v>0</v>
      </c>
      <c r="BG414" s="27"/>
      <c r="BH414" s="27"/>
      <c r="BI414" s="65">
        <f>BI411</f>
        <v>1.1000000000000001</v>
      </c>
      <c r="BJ414" s="66">
        <f>BJ411</f>
        <v>0.75</v>
      </c>
      <c r="BK414" s="59">
        <f>BK411</f>
        <v>1.1000000000000001</v>
      </c>
      <c r="BL414" s="66">
        <f>BL411</f>
        <v>1.27</v>
      </c>
      <c r="BM414" s="67">
        <f>BM411</f>
        <v>1.27</v>
      </c>
      <c r="BN414" s="61"/>
      <c r="BO414" s="61" t="str">
        <f t="shared" si="212"/>
        <v xml:space="preserve"> </v>
      </c>
      <c r="BP414" s="62" t="str">
        <f t="shared" si="203"/>
        <v xml:space="preserve"> </v>
      </c>
      <c r="BQ414" s="62" t="e">
        <f t="shared" si="204"/>
        <v>#VALUE!</v>
      </c>
      <c r="BR414" s="63">
        <f t="shared" si="205"/>
        <v>1.1000000000000001</v>
      </c>
      <c r="BS414" s="64">
        <f t="shared" si="213"/>
        <v>1.1000000000000001</v>
      </c>
      <c r="BT414" s="60">
        <f t="shared" si="206"/>
        <v>48797.619047618857</v>
      </c>
      <c r="BU414" s="33"/>
    </row>
    <row r="415" spans="2:73" s="22" customFormat="1" ht="13.5" x14ac:dyDescent="0.15">
      <c r="B415" s="541"/>
      <c r="C415" s="497">
        <v>395</v>
      </c>
      <c r="D415" s="498"/>
      <c r="E415" s="499">
        <f t="shared" si="214"/>
        <v>48753.968253968065</v>
      </c>
      <c r="F415" s="471"/>
      <c r="G415" s="471"/>
      <c r="H415" s="472"/>
      <c r="I415" s="470">
        <f t="shared" si="207"/>
        <v>47619.047619047618</v>
      </c>
      <c r="J415" s="471"/>
      <c r="K415" s="471"/>
      <c r="L415" s="472"/>
      <c r="M415" s="474">
        <f t="shared" si="215"/>
        <v>1134.9206349204435</v>
      </c>
      <c r="N415" s="480"/>
      <c r="O415" s="480"/>
      <c r="P415" s="696"/>
      <c r="Q415" s="47">
        <f t="shared" si="208"/>
        <v>1190476.1904759817</v>
      </c>
      <c r="R415" s="470"/>
      <c r="S415" s="471"/>
      <c r="T415" s="471"/>
      <c r="U415" s="472"/>
      <c r="V415" s="470"/>
      <c r="W415" s="475"/>
      <c r="X415" s="475"/>
      <c r="Y415" s="476"/>
      <c r="Z415" s="470"/>
      <c r="AA415" s="475"/>
      <c r="AB415" s="475"/>
      <c r="AC415" s="476"/>
      <c r="AD415" s="131">
        <f t="shared" si="217"/>
        <v>0</v>
      </c>
      <c r="AE415" s="477">
        <f t="shared" si="216"/>
        <v>3844980.158730106</v>
      </c>
      <c r="AF415" s="478"/>
      <c r="AG415" s="478"/>
      <c r="AH415" s="479"/>
      <c r="AI415" s="474">
        <f t="shared" si="209"/>
        <v>1190476.1904759817</v>
      </c>
      <c r="AJ415" s="480"/>
      <c r="AK415" s="480"/>
      <c r="AL415" s="480"/>
      <c r="AM415" s="481"/>
      <c r="AN415" s="482">
        <f t="shared" si="195"/>
        <v>1.1000000000000001</v>
      </c>
      <c r="AO415" s="483"/>
      <c r="AP415" s="484"/>
      <c r="AQ415" s="26"/>
      <c r="AR415" s="26"/>
      <c r="AS415" s="26"/>
      <c r="AT415" s="469"/>
      <c r="AU415" s="469"/>
      <c r="AV415" s="469"/>
      <c r="AW415" s="469"/>
      <c r="AX415" s="27"/>
      <c r="AY415" s="27">
        <f t="shared" si="196"/>
        <v>0</v>
      </c>
      <c r="AZ415" s="27">
        <f t="shared" si="210"/>
        <v>0</v>
      </c>
      <c r="BA415" s="27">
        <f t="shared" si="211"/>
        <v>0</v>
      </c>
      <c r="BB415" s="27">
        <f t="shared" si="197"/>
        <v>0</v>
      </c>
      <c r="BC415" s="27">
        <f t="shared" si="198"/>
        <v>0</v>
      </c>
      <c r="BD415" s="27">
        <f t="shared" si="199"/>
        <v>47619.047619047618</v>
      </c>
      <c r="BE415" s="27">
        <f t="shared" si="200"/>
        <v>1134.9206349204435</v>
      </c>
      <c r="BF415" s="27">
        <f t="shared" si="201"/>
        <v>0</v>
      </c>
      <c r="BG415" s="27"/>
      <c r="BH415" s="27"/>
      <c r="BI415" s="65">
        <f>BI411</f>
        <v>1.1000000000000001</v>
      </c>
      <c r="BJ415" s="66">
        <f>BJ411</f>
        <v>0.75</v>
      </c>
      <c r="BK415" s="59">
        <f>BK411</f>
        <v>1.1000000000000001</v>
      </c>
      <c r="BL415" s="66">
        <f>BL411</f>
        <v>1.27</v>
      </c>
      <c r="BM415" s="67">
        <f>BM411</f>
        <v>1.27</v>
      </c>
      <c r="BN415" s="61"/>
      <c r="BO415" s="61" t="str">
        <f t="shared" si="212"/>
        <v xml:space="preserve"> </v>
      </c>
      <c r="BP415" s="62" t="str">
        <f t="shared" si="203"/>
        <v xml:space="preserve"> </v>
      </c>
      <c r="BQ415" s="62" t="e">
        <f t="shared" si="204"/>
        <v>#VALUE!</v>
      </c>
      <c r="BR415" s="63">
        <f t="shared" si="205"/>
        <v>1.1000000000000001</v>
      </c>
      <c r="BS415" s="64">
        <f t="shared" si="213"/>
        <v>1.1000000000000001</v>
      </c>
      <c r="BT415" s="60">
        <f t="shared" si="206"/>
        <v>48753.968253968065</v>
      </c>
      <c r="BU415" s="33"/>
    </row>
    <row r="416" spans="2:73" s="22" customFormat="1" ht="13.5" x14ac:dyDescent="0.15">
      <c r="B416" s="593"/>
      <c r="C416" s="587">
        <v>396</v>
      </c>
      <c r="D416" s="588"/>
      <c r="E416" s="589">
        <f t="shared" si="214"/>
        <v>48710.317460317267</v>
      </c>
      <c r="F416" s="590"/>
      <c r="G416" s="590"/>
      <c r="H416" s="591"/>
      <c r="I416" s="578">
        <f t="shared" si="207"/>
        <v>47619.047619047618</v>
      </c>
      <c r="J416" s="590"/>
      <c r="K416" s="590"/>
      <c r="L416" s="591"/>
      <c r="M416" s="604">
        <f t="shared" si="215"/>
        <v>1091.26984126965</v>
      </c>
      <c r="N416" s="610"/>
      <c r="O416" s="610"/>
      <c r="P416" s="618"/>
      <c r="Q416" s="47">
        <f t="shared" si="208"/>
        <v>1142857.1428569341</v>
      </c>
      <c r="R416" s="578">
        <f>V416+Z416</f>
        <v>0</v>
      </c>
      <c r="S416" s="590"/>
      <c r="T416" s="590"/>
      <c r="U416" s="591"/>
      <c r="V416" s="578">
        <f>IF(66&gt;$I$5*2,0,$I$6/$I$5/2)</f>
        <v>0</v>
      </c>
      <c r="W416" s="579"/>
      <c r="X416" s="579"/>
      <c r="Y416" s="580"/>
      <c r="Z416" s="578">
        <f>IF(AD410&gt;0,AD410*AN416/100/2,0)</f>
        <v>0</v>
      </c>
      <c r="AA416" s="579"/>
      <c r="AB416" s="579"/>
      <c r="AC416" s="580"/>
      <c r="AD416" s="139">
        <f t="shared" si="217"/>
        <v>0</v>
      </c>
      <c r="AE416" s="581">
        <f t="shared" si="216"/>
        <v>3846071.4285713756</v>
      </c>
      <c r="AF416" s="582"/>
      <c r="AG416" s="582"/>
      <c r="AH416" s="583"/>
      <c r="AI416" s="474">
        <f t="shared" si="209"/>
        <v>1142857.1428569341</v>
      </c>
      <c r="AJ416" s="480"/>
      <c r="AK416" s="480"/>
      <c r="AL416" s="480"/>
      <c r="AM416" s="481"/>
      <c r="AN416" s="584">
        <f t="shared" si="195"/>
        <v>1.1000000000000001</v>
      </c>
      <c r="AO416" s="585"/>
      <c r="AP416" s="586"/>
      <c r="AQ416" s="25"/>
      <c r="AR416" s="25"/>
      <c r="AS416" s="25"/>
      <c r="AT416" s="469"/>
      <c r="AU416" s="469"/>
      <c r="AV416" s="469"/>
      <c r="AW416" s="469"/>
      <c r="AX416" s="27"/>
      <c r="AY416" s="27">
        <f t="shared" si="196"/>
        <v>0</v>
      </c>
      <c r="AZ416" s="27">
        <f t="shared" si="210"/>
        <v>0</v>
      </c>
      <c r="BA416" s="27">
        <f t="shared" si="211"/>
        <v>0</v>
      </c>
      <c r="BB416" s="27">
        <f t="shared" si="197"/>
        <v>0</v>
      </c>
      <c r="BC416" s="27">
        <f t="shared" si="198"/>
        <v>0</v>
      </c>
      <c r="BD416" s="27">
        <f t="shared" si="199"/>
        <v>47619.047619047618</v>
      </c>
      <c r="BE416" s="27">
        <f t="shared" si="200"/>
        <v>1091.26984126965</v>
      </c>
      <c r="BF416" s="27">
        <f t="shared" si="201"/>
        <v>0</v>
      </c>
      <c r="BG416" s="27"/>
      <c r="BH416" s="27"/>
      <c r="BI416" s="65">
        <f>BI411</f>
        <v>1.1000000000000001</v>
      </c>
      <c r="BJ416" s="66">
        <f>BJ411</f>
        <v>0.75</v>
      </c>
      <c r="BK416" s="59">
        <f>BK411</f>
        <v>1.1000000000000001</v>
      </c>
      <c r="BL416" s="66">
        <f>BL411</f>
        <v>1.27</v>
      </c>
      <c r="BM416" s="67">
        <f>BM411</f>
        <v>1.27</v>
      </c>
      <c r="BN416" s="61"/>
      <c r="BO416" s="61" t="str">
        <f t="shared" si="212"/>
        <v xml:space="preserve"> </v>
      </c>
      <c r="BP416" s="62" t="str">
        <f t="shared" si="203"/>
        <v xml:space="preserve"> </v>
      </c>
      <c r="BQ416" s="62" t="e">
        <f t="shared" si="204"/>
        <v>#VALUE!</v>
      </c>
      <c r="BR416" s="63">
        <f t="shared" si="205"/>
        <v>1.1000000000000001</v>
      </c>
      <c r="BS416" s="64">
        <f t="shared" si="213"/>
        <v>1.1000000000000001</v>
      </c>
      <c r="BT416" s="60">
        <f t="shared" si="206"/>
        <v>48710.317460317267</v>
      </c>
      <c r="BU416" s="33"/>
    </row>
    <row r="417" spans="2:73" s="22" customFormat="1" ht="13.5" x14ac:dyDescent="0.15">
      <c r="B417" s="562">
        <v>34</v>
      </c>
      <c r="C417" s="565">
        <v>397</v>
      </c>
      <c r="D417" s="566"/>
      <c r="E417" s="609">
        <f t="shared" si="214"/>
        <v>48666.666666666475</v>
      </c>
      <c r="F417" s="569"/>
      <c r="G417" s="569"/>
      <c r="H417" s="570"/>
      <c r="I417" s="568">
        <f t="shared" si="207"/>
        <v>47619.047619047618</v>
      </c>
      <c r="J417" s="569"/>
      <c r="K417" s="569"/>
      <c r="L417" s="570"/>
      <c r="M417" s="568">
        <f t="shared" si="215"/>
        <v>1047.6190476188565</v>
      </c>
      <c r="N417" s="569"/>
      <c r="O417" s="569"/>
      <c r="P417" s="570"/>
      <c r="Q417" s="30">
        <f t="shared" si="208"/>
        <v>1095238.0952378865</v>
      </c>
      <c r="R417" s="568"/>
      <c r="S417" s="569"/>
      <c r="T417" s="569"/>
      <c r="U417" s="570"/>
      <c r="V417" s="568"/>
      <c r="W417" s="572"/>
      <c r="X417" s="572"/>
      <c r="Y417" s="573"/>
      <c r="Z417" s="568"/>
      <c r="AA417" s="572"/>
      <c r="AB417" s="572"/>
      <c r="AC417" s="573"/>
      <c r="AD417" s="138">
        <f t="shared" si="217"/>
        <v>0</v>
      </c>
      <c r="AE417" s="568">
        <f t="shared" si="216"/>
        <v>3847119.0476189945</v>
      </c>
      <c r="AF417" s="569"/>
      <c r="AG417" s="569"/>
      <c r="AH417" s="570"/>
      <c r="AI417" s="568">
        <f t="shared" si="209"/>
        <v>1095238.0952378865</v>
      </c>
      <c r="AJ417" s="569"/>
      <c r="AK417" s="569"/>
      <c r="AL417" s="569"/>
      <c r="AM417" s="574"/>
      <c r="AN417" s="575">
        <f t="shared" si="195"/>
        <v>1.1000000000000001</v>
      </c>
      <c r="AO417" s="576"/>
      <c r="AP417" s="577"/>
      <c r="AQ417" s="51"/>
      <c r="AR417" s="51"/>
      <c r="AS417" s="51"/>
      <c r="AT417" s="469"/>
      <c r="AU417" s="469"/>
      <c r="AV417" s="469"/>
      <c r="AW417" s="469"/>
      <c r="AX417" s="27"/>
      <c r="AY417" s="27">
        <f t="shared" si="196"/>
        <v>0</v>
      </c>
      <c r="AZ417" s="27">
        <f t="shared" si="210"/>
        <v>0</v>
      </c>
      <c r="BA417" s="27">
        <f t="shared" si="211"/>
        <v>0</v>
      </c>
      <c r="BB417" s="27">
        <f t="shared" si="197"/>
        <v>0</v>
      </c>
      <c r="BC417" s="27">
        <f t="shared" si="198"/>
        <v>0</v>
      </c>
      <c r="BD417" s="27">
        <f t="shared" si="199"/>
        <v>47619.047619047618</v>
      </c>
      <c r="BE417" s="27">
        <f t="shared" si="200"/>
        <v>1047.6190476188565</v>
      </c>
      <c r="BF417" s="27">
        <f t="shared" si="201"/>
        <v>0</v>
      </c>
      <c r="BG417" s="27"/>
      <c r="BH417" s="27"/>
      <c r="BI417" s="72">
        <f t="shared" ref="BI417:BL417" si="219">BI411</f>
        <v>1.1000000000000001</v>
      </c>
      <c r="BJ417" s="72">
        <f t="shared" si="219"/>
        <v>0.75</v>
      </c>
      <c r="BK417" s="72">
        <f t="shared" si="219"/>
        <v>1.1000000000000001</v>
      </c>
      <c r="BL417" s="72">
        <f t="shared" si="219"/>
        <v>1.27</v>
      </c>
      <c r="BM417" s="73">
        <f>BM411</f>
        <v>1.27</v>
      </c>
      <c r="BN417" s="61"/>
      <c r="BO417" s="61" t="str">
        <f t="shared" si="212"/>
        <v xml:space="preserve"> </v>
      </c>
      <c r="BP417" s="62" t="str">
        <f t="shared" si="203"/>
        <v xml:space="preserve"> </v>
      </c>
      <c r="BQ417" s="62" t="e">
        <f t="shared" si="204"/>
        <v>#VALUE!</v>
      </c>
      <c r="BR417" s="63">
        <f t="shared" si="205"/>
        <v>1.1000000000000001</v>
      </c>
      <c r="BS417" s="64">
        <f t="shared" si="213"/>
        <v>1.1000000000000001</v>
      </c>
      <c r="BT417" s="60">
        <f t="shared" si="206"/>
        <v>48666.666666666475</v>
      </c>
      <c r="BU417" s="33"/>
    </row>
    <row r="418" spans="2:73" s="22" customFormat="1" ht="13.5" x14ac:dyDescent="0.15">
      <c r="B418" s="563"/>
      <c r="C418" s="535">
        <v>398</v>
      </c>
      <c r="D418" s="536"/>
      <c r="E418" s="537">
        <f t="shared" si="214"/>
        <v>48623.015873015684</v>
      </c>
      <c r="F418" s="486"/>
      <c r="G418" s="486"/>
      <c r="H418" s="538"/>
      <c r="I418" s="485">
        <f t="shared" si="207"/>
        <v>47619.047619047618</v>
      </c>
      <c r="J418" s="486"/>
      <c r="K418" s="486"/>
      <c r="L418" s="538"/>
      <c r="M418" s="485">
        <f t="shared" si="215"/>
        <v>1003.9682539680626</v>
      </c>
      <c r="N418" s="486"/>
      <c r="O418" s="486"/>
      <c r="P418" s="538"/>
      <c r="Q418" s="136">
        <f t="shared" si="208"/>
        <v>1047619.047618839</v>
      </c>
      <c r="R418" s="485"/>
      <c r="S418" s="486"/>
      <c r="T418" s="486"/>
      <c r="U418" s="538"/>
      <c r="V418" s="485"/>
      <c r="W418" s="530"/>
      <c r="X418" s="530"/>
      <c r="Y418" s="531"/>
      <c r="Z418" s="485"/>
      <c r="AA418" s="530"/>
      <c r="AB418" s="530"/>
      <c r="AC418" s="531"/>
      <c r="AD418" s="135">
        <f t="shared" si="217"/>
        <v>0</v>
      </c>
      <c r="AE418" s="532">
        <f t="shared" si="216"/>
        <v>3848123.0158729628</v>
      </c>
      <c r="AF418" s="533"/>
      <c r="AG418" s="533"/>
      <c r="AH418" s="534"/>
      <c r="AI418" s="485">
        <f t="shared" si="209"/>
        <v>1047619.047618839</v>
      </c>
      <c r="AJ418" s="486"/>
      <c r="AK418" s="486"/>
      <c r="AL418" s="486"/>
      <c r="AM418" s="487"/>
      <c r="AN418" s="527">
        <f t="shared" si="195"/>
        <v>1.1000000000000001</v>
      </c>
      <c r="AO418" s="528"/>
      <c r="AP418" s="529"/>
      <c r="AQ418" s="26"/>
      <c r="AR418" s="26"/>
      <c r="AS418" s="26"/>
      <c r="AT418" s="469"/>
      <c r="AU418" s="469"/>
      <c r="AV418" s="469"/>
      <c r="AW418" s="469"/>
      <c r="AX418" s="27"/>
      <c r="AY418" s="27">
        <f t="shared" si="196"/>
        <v>0</v>
      </c>
      <c r="AZ418" s="27">
        <f t="shared" si="210"/>
        <v>0</v>
      </c>
      <c r="BA418" s="27">
        <f t="shared" si="211"/>
        <v>0</v>
      </c>
      <c r="BB418" s="27">
        <f t="shared" si="197"/>
        <v>0</v>
      </c>
      <c r="BC418" s="27">
        <f t="shared" si="198"/>
        <v>0</v>
      </c>
      <c r="BD418" s="27">
        <f t="shared" si="199"/>
        <v>47619.047619047618</v>
      </c>
      <c r="BE418" s="27">
        <f t="shared" si="200"/>
        <v>1003.9682539680626</v>
      </c>
      <c r="BF418" s="27">
        <f t="shared" si="201"/>
        <v>0</v>
      </c>
      <c r="BG418" s="27"/>
      <c r="BH418" s="27"/>
      <c r="BI418" s="65">
        <f>BI417</f>
        <v>1.1000000000000001</v>
      </c>
      <c r="BJ418" s="66">
        <f>BJ417</f>
        <v>0.75</v>
      </c>
      <c r="BK418" s="59">
        <f>BK417</f>
        <v>1.1000000000000001</v>
      </c>
      <c r="BL418" s="66">
        <f>BL417</f>
        <v>1.27</v>
      </c>
      <c r="BM418" s="67">
        <f>BM417</f>
        <v>1.27</v>
      </c>
      <c r="BN418" s="61"/>
      <c r="BO418" s="61" t="str">
        <f t="shared" si="212"/>
        <v xml:space="preserve"> </v>
      </c>
      <c r="BP418" s="62" t="str">
        <f t="shared" si="203"/>
        <v xml:space="preserve"> </v>
      </c>
      <c r="BQ418" s="62" t="e">
        <f t="shared" si="204"/>
        <v>#VALUE!</v>
      </c>
      <c r="BR418" s="63">
        <f t="shared" si="205"/>
        <v>1.1000000000000001</v>
      </c>
      <c r="BS418" s="64">
        <f t="shared" si="213"/>
        <v>1.1000000000000001</v>
      </c>
      <c r="BT418" s="60">
        <f t="shared" si="206"/>
        <v>48623.015873015684</v>
      </c>
      <c r="BU418" s="33"/>
    </row>
    <row r="419" spans="2:73" s="22" customFormat="1" ht="13.5" x14ac:dyDescent="0.15">
      <c r="B419" s="563"/>
      <c r="C419" s="535">
        <v>399</v>
      </c>
      <c r="D419" s="536"/>
      <c r="E419" s="537">
        <f t="shared" si="214"/>
        <v>48579.365079364885</v>
      </c>
      <c r="F419" s="486"/>
      <c r="G419" s="486"/>
      <c r="H419" s="538"/>
      <c r="I419" s="485">
        <f t="shared" si="207"/>
        <v>47619.047619047618</v>
      </c>
      <c r="J419" s="486"/>
      <c r="K419" s="486"/>
      <c r="L419" s="538"/>
      <c r="M419" s="485">
        <f t="shared" si="215"/>
        <v>960.31746031726914</v>
      </c>
      <c r="N419" s="486"/>
      <c r="O419" s="486"/>
      <c r="P419" s="538"/>
      <c r="Q419" s="136">
        <f t="shared" si="208"/>
        <v>999999.99999979138</v>
      </c>
      <c r="R419" s="485"/>
      <c r="S419" s="486"/>
      <c r="T419" s="486"/>
      <c r="U419" s="538"/>
      <c r="V419" s="485"/>
      <c r="W419" s="530"/>
      <c r="X419" s="530"/>
      <c r="Y419" s="531"/>
      <c r="Z419" s="485"/>
      <c r="AA419" s="530"/>
      <c r="AB419" s="530"/>
      <c r="AC419" s="531"/>
      <c r="AD419" s="135">
        <f t="shared" si="217"/>
        <v>0</v>
      </c>
      <c r="AE419" s="532">
        <f t="shared" si="216"/>
        <v>3849083.3333332799</v>
      </c>
      <c r="AF419" s="533"/>
      <c r="AG419" s="533"/>
      <c r="AH419" s="534"/>
      <c r="AI419" s="485">
        <f t="shared" si="209"/>
        <v>999999.99999979138</v>
      </c>
      <c r="AJ419" s="486"/>
      <c r="AK419" s="486"/>
      <c r="AL419" s="486"/>
      <c r="AM419" s="487"/>
      <c r="AN419" s="527">
        <f t="shared" si="195"/>
        <v>1.1000000000000001</v>
      </c>
      <c r="AO419" s="528"/>
      <c r="AP419" s="529"/>
      <c r="AQ419" s="26"/>
      <c r="AR419" s="26"/>
      <c r="AS419" s="26"/>
      <c r="AT419" s="469"/>
      <c r="AU419" s="469"/>
      <c r="AV419" s="469"/>
      <c r="AW419" s="469"/>
      <c r="AX419" s="27"/>
      <c r="AY419" s="27">
        <f t="shared" si="196"/>
        <v>0</v>
      </c>
      <c r="AZ419" s="27">
        <f t="shared" si="210"/>
        <v>0</v>
      </c>
      <c r="BA419" s="27">
        <f t="shared" si="211"/>
        <v>0</v>
      </c>
      <c r="BB419" s="27">
        <f t="shared" si="197"/>
        <v>0</v>
      </c>
      <c r="BC419" s="27">
        <f t="shared" si="198"/>
        <v>0</v>
      </c>
      <c r="BD419" s="27">
        <f t="shared" si="199"/>
        <v>47619.047619047618</v>
      </c>
      <c r="BE419" s="27">
        <f t="shared" si="200"/>
        <v>960.31746031726914</v>
      </c>
      <c r="BF419" s="27">
        <f t="shared" si="201"/>
        <v>0</v>
      </c>
      <c r="BG419" s="27"/>
      <c r="BH419" s="27"/>
      <c r="BI419" s="65">
        <f>BI417</f>
        <v>1.1000000000000001</v>
      </c>
      <c r="BJ419" s="66">
        <f>BJ417</f>
        <v>0.75</v>
      </c>
      <c r="BK419" s="59">
        <f>BK417</f>
        <v>1.1000000000000001</v>
      </c>
      <c r="BL419" s="66">
        <f>BL417</f>
        <v>1.27</v>
      </c>
      <c r="BM419" s="67">
        <f>BM417</f>
        <v>1.27</v>
      </c>
      <c r="BN419" s="61"/>
      <c r="BO419" s="61" t="str">
        <f t="shared" si="212"/>
        <v xml:space="preserve"> </v>
      </c>
      <c r="BP419" s="62" t="str">
        <f t="shared" si="203"/>
        <v xml:space="preserve"> </v>
      </c>
      <c r="BQ419" s="62" t="e">
        <f t="shared" si="204"/>
        <v>#VALUE!</v>
      </c>
      <c r="BR419" s="63">
        <f t="shared" si="205"/>
        <v>1.1000000000000001</v>
      </c>
      <c r="BS419" s="64">
        <f t="shared" si="213"/>
        <v>1.1000000000000001</v>
      </c>
      <c r="BT419" s="60">
        <f t="shared" si="206"/>
        <v>48579.365079364885</v>
      </c>
      <c r="BU419" s="33"/>
    </row>
    <row r="420" spans="2:73" s="22" customFormat="1" ht="13.5" x14ac:dyDescent="0.15">
      <c r="B420" s="563"/>
      <c r="C420" s="535">
        <v>400</v>
      </c>
      <c r="D420" s="536"/>
      <c r="E420" s="537">
        <f t="shared" si="214"/>
        <v>48535.714285714093</v>
      </c>
      <c r="F420" s="486"/>
      <c r="G420" s="486"/>
      <c r="H420" s="538"/>
      <c r="I420" s="485">
        <f t="shared" si="207"/>
        <v>47619.047619047618</v>
      </c>
      <c r="J420" s="486"/>
      <c r="K420" s="486"/>
      <c r="L420" s="538"/>
      <c r="M420" s="485">
        <f t="shared" si="215"/>
        <v>916.66666666647552</v>
      </c>
      <c r="N420" s="486"/>
      <c r="O420" s="486"/>
      <c r="P420" s="538"/>
      <c r="Q420" s="136">
        <f t="shared" si="208"/>
        <v>952380.95238074381</v>
      </c>
      <c r="R420" s="485"/>
      <c r="S420" s="486"/>
      <c r="T420" s="486"/>
      <c r="U420" s="538"/>
      <c r="V420" s="485"/>
      <c r="W420" s="530"/>
      <c r="X420" s="530"/>
      <c r="Y420" s="531"/>
      <c r="Z420" s="485"/>
      <c r="AA420" s="530"/>
      <c r="AB420" s="530"/>
      <c r="AC420" s="531"/>
      <c r="AD420" s="135">
        <f t="shared" si="217"/>
        <v>0</v>
      </c>
      <c r="AE420" s="532">
        <f t="shared" si="216"/>
        <v>3849999.9999999464</v>
      </c>
      <c r="AF420" s="533"/>
      <c r="AG420" s="533"/>
      <c r="AH420" s="534"/>
      <c r="AI420" s="485">
        <f t="shared" si="209"/>
        <v>952380.95238074381</v>
      </c>
      <c r="AJ420" s="486"/>
      <c r="AK420" s="486"/>
      <c r="AL420" s="486"/>
      <c r="AM420" s="487"/>
      <c r="AN420" s="527">
        <f t="shared" si="195"/>
        <v>1.1000000000000001</v>
      </c>
      <c r="AO420" s="528"/>
      <c r="AP420" s="529"/>
      <c r="AQ420" s="26"/>
      <c r="AR420" s="26"/>
      <c r="AS420" s="26"/>
      <c r="AT420" s="469"/>
      <c r="AU420" s="469"/>
      <c r="AV420" s="469"/>
      <c r="AW420" s="469"/>
      <c r="AX420" s="27"/>
      <c r="AY420" s="27">
        <f t="shared" si="196"/>
        <v>0</v>
      </c>
      <c r="AZ420" s="27">
        <f t="shared" si="210"/>
        <v>0</v>
      </c>
      <c r="BA420" s="27">
        <f t="shared" si="211"/>
        <v>0</v>
      </c>
      <c r="BB420" s="27">
        <f t="shared" si="197"/>
        <v>0</v>
      </c>
      <c r="BC420" s="27">
        <f t="shared" si="198"/>
        <v>0</v>
      </c>
      <c r="BD420" s="27">
        <f t="shared" si="199"/>
        <v>47619.047619047618</v>
      </c>
      <c r="BE420" s="27">
        <f t="shared" si="200"/>
        <v>916.66666666647552</v>
      </c>
      <c r="BF420" s="27">
        <f t="shared" si="201"/>
        <v>0</v>
      </c>
      <c r="BG420" s="27"/>
      <c r="BH420" s="27"/>
      <c r="BI420" s="65">
        <f>BI417</f>
        <v>1.1000000000000001</v>
      </c>
      <c r="BJ420" s="66">
        <f>BJ417</f>
        <v>0.75</v>
      </c>
      <c r="BK420" s="59">
        <f>BK417</f>
        <v>1.1000000000000001</v>
      </c>
      <c r="BL420" s="66">
        <f>BL417</f>
        <v>1.27</v>
      </c>
      <c r="BM420" s="67">
        <f>BM417</f>
        <v>1.27</v>
      </c>
      <c r="BN420" s="61"/>
      <c r="BO420" s="61" t="str">
        <f t="shared" si="212"/>
        <v xml:space="preserve"> </v>
      </c>
      <c r="BP420" s="62" t="str">
        <f t="shared" si="203"/>
        <v xml:space="preserve"> </v>
      </c>
      <c r="BQ420" s="62" t="e">
        <f t="shared" si="204"/>
        <v>#VALUE!</v>
      </c>
      <c r="BR420" s="63">
        <f t="shared" si="205"/>
        <v>1.1000000000000001</v>
      </c>
      <c r="BS420" s="64">
        <f t="shared" si="213"/>
        <v>1.1000000000000001</v>
      </c>
      <c r="BT420" s="60">
        <f t="shared" si="206"/>
        <v>48535.714285714093</v>
      </c>
      <c r="BU420" s="33"/>
    </row>
    <row r="421" spans="2:73" s="22" customFormat="1" ht="13.5" x14ac:dyDescent="0.15">
      <c r="B421" s="563"/>
      <c r="C421" s="535">
        <v>401</v>
      </c>
      <c r="D421" s="536"/>
      <c r="E421" s="537">
        <f t="shared" si="214"/>
        <v>48492.063492063302</v>
      </c>
      <c r="F421" s="486"/>
      <c r="G421" s="486"/>
      <c r="H421" s="538"/>
      <c r="I421" s="485">
        <f t="shared" si="207"/>
        <v>47619.047619047618</v>
      </c>
      <c r="J421" s="486"/>
      <c r="K421" s="486"/>
      <c r="L421" s="538"/>
      <c r="M421" s="485">
        <f t="shared" si="215"/>
        <v>873.01587301568179</v>
      </c>
      <c r="N421" s="486"/>
      <c r="O421" s="486"/>
      <c r="P421" s="538"/>
      <c r="Q421" s="136">
        <f t="shared" si="208"/>
        <v>904761.90476169623</v>
      </c>
      <c r="R421" s="485"/>
      <c r="S421" s="486"/>
      <c r="T421" s="486"/>
      <c r="U421" s="538"/>
      <c r="V421" s="485"/>
      <c r="W421" s="530"/>
      <c r="X421" s="530"/>
      <c r="Y421" s="531"/>
      <c r="Z421" s="485"/>
      <c r="AA421" s="530"/>
      <c r="AB421" s="530"/>
      <c r="AC421" s="531"/>
      <c r="AD421" s="135">
        <f t="shared" si="217"/>
        <v>0</v>
      </c>
      <c r="AE421" s="532">
        <f t="shared" si="216"/>
        <v>3850873.0158729623</v>
      </c>
      <c r="AF421" s="533"/>
      <c r="AG421" s="533"/>
      <c r="AH421" s="534"/>
      <c r="AI421" s="485">
        <f t="shared" si="209"/>
        <v>904761.90476169623</v>
      </c>
      <c r="AJ421" s="486"/>
      <c r="AK421" s="486"/>
      <c r="AL421" s="486"/>
      <c r="AM421" s="487"/>
      <c r="AN421" s="527">
        <f t="shared" si="195"/>
        <v>1.1000000000000001</v>
      </c>
      <c r="AO421" s="528"/>
      <c r="AP421" s="529"/>
      <c r="AQ421" s="26"/>
      <c r="AR421" s="26"/>
      <c r="AS421" s="26"/>
      <c r="AT421" s="469"/>
      <c r="AU421" s="469"/>
      <c r="AV421" s="469"/>
      <c r="AW421" s="469"/>
      <c r="AX421" s="27"/>
      <c r="AY421" s="27">
        <f t="shared" si="196"/>
        <v>0</v>
      </c>
      <c r="AZ421" s="27">
        <f t="shared" si="210"/>
        <v>0</v>
      </c>
      <c r="BA421" s="27">
        <f t="shared" si="211"/>
        <v>0</v>
      </c>
      <c r="BB421" s="27">
        <f t="shared" si="197"/>
        <v>0</v>
      </c>
      <c r="BC421" s="27">
        <f t="shared" si="198"/>
        <v>0</v>
      </c>
      <c r="BD421" s="27">
        <f t="shared" si="199"/>
        <v>47619.047619047618</v>
      </c>
      <c r="BE421" s="27">
        <f t="shared" si="200"/>
        <v>873.01587301568179</v>
      </c>
      <c r="BF421" s="27">
        <f t="shared" si="201"/>
        <v>0</v>
      </c>
      <c r="BG421" s="27"/>
      <c r="BH421" s="27"/>
      <c r="BI421" s="65">
        <f>BI417</f>
        <v>1.1000000000000001</v>
      </c>
      <c r="BJ421" s="66">
        <f>BJ417</f>
        <v>0.75</v>
      </c>
      <c r="BK421" s="59">
        <f>BK417</f>
        <v>1.1000000000000001</v>
      </c>
      <c r="BL421" s="66">
        <f>BL417</f>
        <v>1.27</v>
      </c>
      <c r="BM421" s="67">
        <f>BM417</f>
        <v>1.27</v>
      </c>
      <c r="BN421" s="61"/>
      <c r="BO421" s="61" t="str">
        <f t="shared" si="212"/>
        <v xml:space="preserve"> </v>
      </c>
      <c r="BP421" s="62" t="str">
        <f t="shared" si="203"/>
        <v xml:space="preserve"> </v>
      </c>
      <c r="BQ421" s="62" t="e">
        <f t="shared" si="204"/>
        <v>#VALUE!</v>
      </c>
      <c r="BR421" s="63">
        <f t="shared" si="205"/>
        <v>1.1000000000000001</v>
      </c>
      <c r="BS421" s="64">
        <f t="shared" si="213"/>
        <v>1.1000000000000001</v>
      </c>
      <c r="BT421" s="60">
        <f t="shared" si="206"/>
        <v>48492.063492063302</v>
      </c>
      <c r="BU421" s="33"/>
    </row>
    <row r="422" spans="2:73" s="22" customFormat="1" ht="13.5" x14ac:dyDescent="0.15">
      <c r="B422" s="563"/>
      <c r="C422" s="535">
        <v>402</v>
      </c>
      <c r="D422" s="536"/>
      <c r="E422" s="537">
        <f t="shared" si="214"/>
        <v>48448.412698412503</v>
      </c>
      <c r="F422" s="486"/>
      <c r="G422" s="486"/>
      <c r="H422" s="538"/>
      <c r="I422" s="485">
        <f t="shared" si="207"/>
        <v>47619.047619047618</v>
      </c>
      <c r="J422" s="486"/>
      <c r="K422" s="486"/>
      <c r="L422" s="538"/>
      <c r="M422" s="485">
        <f t="shared" si="215"/>
        <v>829.36507936488817</v>
      </c>
      <c r="N422" s="486"/>
      <c r="O422" s="486"/>
      <c r="P422" s="538"/>
      <c r="Q422" s="136">
        <f t="shared" si="208"/>
        <v>857142.85714264866</v>
      </c>
      <c r="R422" s="485">
        <f>V422+Z422</f>
        <v>0</v>
      </c>
      <c r="S422" s="486"/>
      <c r="T422" s="486"/>
      <c r="U422" s="538"/>
      <c r="V422" s="485">
        <f>IF(67&gt;$I$5*2,0,$I$6/$I$5/2)</f>
        <v>0</v>
      </c>
      <c r="W422" s="530"/>
      <c r="X422" s="530"/>
      <c r="Y422" s="531"/>
      <c r="Z422" s="485">
        <f>IF(AD416&gt;0,AD416*AN422/100/2,0)</f>
        <v>0</v>
      </c>
      <c r="AA422" s="530"/>
      <c r="AB422" s="530"/>
      <c r="AC422" s="531"/>
      <c r="AD422" s="135">
        <f t="shared" si="217"/>
        <v>0</v>
      </c>
      <c r="AE422" s="532">
        <f t="shared" si="216"/>
        <v>3851702.380952327</v>
      </c>
      <c r="AF422" s="533"/>
      <c r="AG422" s="533"/>
      <c r="AH422" s="534"/>
      <c r="AI422" s="485">
        <f t="shared" si="209"/>
        <v>857142.85714264866</v>
      </c>
      <c r="AJ422" s="486"/>
      <c r="AK422" s="486"/>
      <c r="AL422" s="486"/>
      <c r="AM422" s="487"/>
      <c r="AN422" s="527">
        <f t="shared" si="195"/>
        <v>1.1000000000000001</v>
      </c>
      <c r="AO422" s="528"/>
      <c r="AP422" s="529"/>
      <c r="AQ422" s="26"/>
      <c r="AR422" s="26"/>
      <c r="AS422" s="26"/>
      <c r="AT422" s="469"/>
      <c r="AU422" s="469"/>
      <c r="AV422" s="469"/>
      <c r="AW422" s="469"/>
      <c r="AX422" s="27"/>
      <c r="AY422" s="27">
        <f t="shared" si="196"/>
        <v>0</v>
      </c>
      <c r="AZ422" s="27">
        <f t="shared" si="210"/>
        <v>0</v>
      </c>
      <c r="BA422" s="27">
        <f t="shared" si="211"/>
        <v>0</v>
      </c>
      <c r="BB422" s="27">
        <f t="shared" si="197"/>
        <v>0</v>
      </c>
      <c r="BC422" s="27">
        <f t="shared" si="198"/>
        <v>0</v>
      </c>
      <c r="BD422" s="27">
        <f t="shared" si="199"/>
        <v>47619.047619047618</v>
      </c>
      <c r="BE422" s="27">
        <f t="shared" si="200"/>
        <v>829.36507936488817</v>
      </c>
      <c r="BF422" s="27">
        <f t="shared" si="201"/>
        <v>0</v>
      </c>
      <c r="BG422" s="27"/>
      <c r="BH422" s="27"/>
      <c r="BI422" s="65">
        <f>BI417</f>
        <v>1.1000000000000001</v>
      </c>
      <c r="BJ422" s="66">
        <f>BJ417</f>
        <v>0.75</v>
      </c>
      <c r="BK422" s="59">
        <f>BK417</f>
        <v>1.1000000000000001</v>
      </c>
      <c r="BL422" s="66">
        <f>BL417</f>
        <v>1.27</v>
      </c>
      <c r="BM422" s="67">
        <f>BM417</f>
        <v>1.27</v>
      </c>
      <c r="BN422" s="61"/>
      <c r="BO422" s="61" t="str">
        <f t="shared" si="212"/>
        <v xml:space="preserve"> </v>
      </c>
      <c r="BP422" s="62" t="str">
        <f t="shared" si="203"/>
        <v xml:space="preserve"> </v>
      </c>
      <c r="BQ422" s="62" t="e">
        <f t="shared" si="204"/>
        <v>#VALUE!</v>
      </c>
      <c r="BR422" s="63">
        <f t="shared" si="205"/>
        <v>1.1000000000000001</v>
      </c>
      <c r="BS422" s="64">
        <f t="shared" si="213"/>
        <v>1.1000000000000001</v>
      </c>
      <c r="BT422" s="60">
        <f t="shared" si="206"/>
        <v>48448.412698412503</v>
      </c>
      <c r="BU422" s="33"/>
    </row>
    <row r="423" spans="2:73" s="22" customFormat="1" ht="13.5" x14ac:dyDescent="0.15">
      <c r="B423" s="563"/>
      <c r="C423" s="535">
        <v>403</v>
      </c>
      <c r="D423" s="536"/>
      <c r="E423" s="537">
        <f t="shared" si="214"/>
        <v>48404.761904761712</v>
      </c>
      <c r="F423" s="486"/>
      <c r="G423" s="486"/>
      <c r="H423" s="538"/>
      <c r="I423" s="485">
        <f t="shared" si="207"/>
        <v>47619.047619047618</v>
      </c>
      <c r="J423" s="486"/>
      <c r="K423" s="486"/>
      <c r="L423" s="538"/>
      <c r="M423" s="485">
        <f t="shared" si="215"/>
        <v>785.71428571409467</v>
      </c>
      <c r="N423" s="486"/>
      <c r="O423" s="486"/>
      <c r="P423" s="538"/>
      <c r="Q423" s="136">
        <f t="shared" si="208"/>
        <v>809523.80952360108</v>
      </c>
      <c r="R423" s="485"/>
      <c r="S423" s="486"/>
      <c r="T423" s="486"/>
      <c r="U423" s="538"/>
      <c r="V423" s="485"/>
      <c r="W423" s="530"/>
      <c r="X423" s="530"/>
      <c r="Y423" s="531"/>
      <c r="Z423" s="485"/>
      <c r="AA423" s="530"/>
      <c r="AB423" s="530"/>
      <c r="AC423" s="531"/>
      <c r="AD423" s="135">
        <f t="shared" si="217"/>
        <v>0</v>
      </c>
      <c r="AE423" s="532">
        <f t="shared" si="216"/>
        <v>3852488.0952380411</v>
      </c>
      <c r="AF423" s="533"/>
      <c r="AG423" s="533"/>
      <c r="AH423" s="534"/>
      <c r="AI423" s="485">
        <f t="shared" si="209"/>
        <v>809523.80952360108</v>
      </c>
      <c r="AJ423" s="486"/>
      <c r="AK423" s="486"/>
      <c r="AL423" s="486"/>
      <c r="AM423" s="487"/>
      <c r="AN423" s="527">
        <f t="shared" si="195"/>
        <v>1.1000000000000001</v>
      </c>
      <c r="AO423" s="528"/>
      <c r="AP423" s="529"/>
      <c r="AQ423" s="26"/>
      <c r="AR423" s="26"/>
      <c r="AS423" s="26"/>
      <c r="AT423" s="469"/>
      <c r="AU423" s="469"/>
      <c r="AV423" s="469"/>
      <c r="AW423" s="469"/>
      <c r="AX423" s="27"/>
      <c r="AY423" s="27">
        <f t="shared" si="196"/>
        <v>0</v>
      </c>
      <c r="AZ423" s="27">
        <f t="shared" si="210"/>
        <v>0</v>
      </c>
      <c r="BA423" s="27">
        <f t="shared" si="211"/>
        <v>0</v>
      </c>
      <c r="BB423" s="27">
        <f t="shared" si="197"/>
        <v>0</v>
      </c>
      <c r="BC423" s="27">
        <f t="shared" si="198"/>
        <v>0</v>
      </c>
      <c r="BD423" s="27">
        <f t="shared" si="199"/>
        <v>47619.047619047618</v>
      </c>
      <c r="BE423" s="27">
        <f t="shared" si="200"/>
        <v>785.71428571409467</v>
      </c>
      <c r="BF423" s="27">
        <f t="shared" si="201"/>
        <v>0</v>
      </c>
      <c r="BG423" s="27"/>
      <c r="BH423" s="27"/>
      <c r="BI423" s="72">
        <f t="shared" ref="BI423:BL423" si="220">BI417</f>
        <v>1.1000000000000001</v>
      </c>
      <c r="BJ423" s="72">
        <f t="shared" si="220"/>
        <v>0.75</v>
      </c>
      <c r="BK423" s="72">
        <f t="shared" si="220"/>
        <v>1.1000000000000001</v>
      </c>
      <c r="BL423" s="72">
        <f t="shared" si="220"/>
        <v>1.27</v>
      </c>
      <c r="BM423" s="73">
        <f>BM417</f>
        <v>1.27</v>
      </c>
      <c r="BN423" s="61"/>
      <c r="BO423" s="61" t="str">
        <f t="shared" si="212"/>
        <v xml:space="preserve"> </v>
      </c>
      <c r="BP423" s="62" t="str">
        <f t="shared" si="203"/>
        <v xml:space="preserve"> </v>
      </c>
      <c r="BQ423" s="62" t="e">
        <f t="shared" si="204"/>
        <v>#VALUE!</v>
      </c>
      <c r="BR423" s="63">
        <f t="shared" si="205"/>
        <v>1.1000000000000001</v>
      </c>
      <c r="BS423" s="64">
        <f t="shared" si="213"/>
        <v>1.1000000000000001</v>
      </c>
      <c r="BT423" s="60">
        <f t="shared" si="206"/>
        <v>48404.761904761712</v>
      </c>
      <c r="BU423" s="33"/>
    </row>
    <row r="424" spans="2:73" s="22" customFormat="1" ht="13.5" x14ac:dyDescent="0.15">
      <c r="B424" s="563"/>
      <c r="C424" s="535">
        <v>404</v>
      </c>
      <c r="D424" s="536"/>
      <c r="E424" s="537">
        <f t="shared" si="214"/>
        <v>48361.11111111092</v>
      </c>
      <c r="F424" s="486"/>
      <c r="G424" s="486"/>
      <c r="H424" s="538"/>
      <c r="I424" s="485">
        <f t="shared" si="207"/>
        <v>47619.047619047618</v>
      </c>
      <c r="J424" s="486"/>
      <c r="K424" s="486"/>
      <c r="L424" s="538"/>
      <c r="M424" s="485">
        <f t="shared" si="215"/>
        <v>742.06349206330106</v>
      </c>
      <c r="N424" s="486"/>
      <c r="O424" s="486"/>
      <c r="P424" s="538"/>
      <c r="Q424" s="136">
        <f t="shared" si="208"/>
        <v>761904.76190455351</v>
      </c>
      <c r="R424" s="485"/>
      <c r="S424" s="486"/>
      <c r="T424" s="486"/>
      <c r="U424" s="538"/>
      <c r="V424" s="485"/>
      <c r="W424" s="530"/>
      <c r="X424" s="530"/>
      <c r="Y424" s="531"/>
      <c r="Z424" s="485"/>
      <c r="AA424" s="530"/>
      <c r="AB424" s="530"/>
      <c r="AC424" s="531"/>
      <c r="AD424" s="135">
        <f t="shared" si="217"/>
        <v>0</v>
      </c>
      <c r="AE424" s="532">
        <f t="shared" si="216"/>
        <v>3853230.1587301046</v>
      </c>
      <c r="AF424" s="533"/>
      <c r="AG424" s="533"/>
      <c r="AH424" s="534"/>
      <c r="AI424" s="485">
        <f t="shared" si="209"/>
        <v>761904.76190455351</v>
      </c>
      <c r="AJ424" s="486"/>
      <c r="AK424" s="486"/>
      <c r="AL424" s="486"/>
      <c r="AM424" s="487"/>
      <c r="AN424" s="527">
        <f t="shared" si="195"/>
        <v>1.1000000000000001</v>
      </c>
      <c r="AO424" s="528"/>
      <c r="AP424" s="529"/>
      <c r="AQ424" s="26"/>
      <c r="AR424" s="26"/>
      <c r="AS424" s="26"/>
      <c r="AT424" s="469"/>
      <c r="AU424" s="469"/>
      <c r="AV424" s="469"/>
      <c r="AW424" s="469"/>
      <c r="AX424" s="27"/>
      <c r="AY424" s="27">
        <f t="shared" si="196"/>
        <v>0</v>
      </c>
      <c r="AZ424" s="27">
        <f t="shared" si="210"/>
        <v>0</v>
      </c>
      <c r="BA424" s="27">
        <f t="shared" si="211"/>
        <v>0</v>
      </c>
      <c r="BB424" s="27">
        <f t="shared" si="197"/>
        <v>0</v>
      </c>
      <c r="BC424" s="27">
        <f t="shared" si="198"/>
        <v>0</v>
      </c>
      <c r="BD424" s="27">
        <f t="shared" si="199"/>
        <v>47619.047619047618</v>
      </c>
      <c r="BE424" s="27">
        <f t="shared" si="200"/>
        <v>742.06349206330106</v>
      </c>
      <c r="BF424" s="27">
        <f t="shared" si="201"/>
        <v>0</v>
      </c>
      <c r="BG424" s="27"/>
      <c r="BH424" s="27"/>
      <c r="BI424" s="65">
        <f>BI423</f>
        <v>1.1000000000000001</v>
      </c>
      <c r="BJ424" s="66">
        <f>BJ423</f>
        <v>0.75</v>
      </c>
      <c r="BK424" s="59">
        <f>BK423</f>
        <v>1.1000000000000001</v>
      </c>
      <c r="BL424" s="66">
        <f>BL423</f>
        <v>1.27</v>
      </c>
      <c r="BM424" s="67">
        <f>BM423</f>
        <v>1.27</v>
      </c>
      <c r="BN424" s="61"/>
      <c r="BO424" s="61" t="str">
        <f t="shared" si="212"/>
        <v xml:space="preserve"> </v>
      </c>
      <c r="BP424" s="62" t="str">
        <f t="shared" si="203"/>
        <v xml:space="preserve"> </v>
      </c>
      <c r="BQ424" s="62" t="e">
        <f t="shared" si="204"/>
        <v>#VALUE!</v>
      </c>
      <c r="BR424" s="63">
        <f t="shared" si="205"/>
        <v>1.1000000000000001</v>
      </c>
      <c r="BS424" s="64">
        <f t="shared" si="213"/>
        <v>1.1000000000000001</v>
      </c>
      <c r="BT424" s="60">
        <f t="shared" si="206"/>
        <v>48361.11111111092</v>
      </c>
      <c r="BU424" s="33"/>
    </row>
    <row r="425" spans="2:73" s="22" customFormat="1" ht="13.5" x14ac:dyDescent="0.15">
      <c r="B425" s="563"/>
      <c r="C425" s="535">
        <v>405</v>
      </c>
      <c r="D425" s="536"/>
      <c r="E425" s="537">
        <f t="shared" si="214"/>
        <v>48317.460317460129</v>
      </c>
      <c r="F425" s="486"/>
      <c r="G425" s="486"/>
      <c r="H425" s="538"/>
      <c r="I425" s="485">
        <f t="shared" si="207"/>
        <v>47619.047619047618</v>
      </c>
      <c r="J425" s="486"/>
      <c r="K425" s="486"/>
      <c r="L425" s="538"/>
      <c r="M425" s="485">
        <f t="shared" si="215"/>
        <v>698.41269841250744</v>
      </c>
      <c r="N425" s="486"/>
      <c r="O425" s="486"/>
      <c r="P425" s="538"/>
      <c r="Q425" s="136">
        <f t="shared" si="208"/>
        <v>714285.71428550594</v>
      </c>
      <c r="R425" s="485"/>
      <c r="S425" s="486"/>
      <c r="T425" s="486"/>
      <c r="U425" s="538"/>
      <c r="V425" s="485"/>
      <c r="W425" s="530"/>
      <c r="X425" s="530"/>
      <c r="Y425" s="531"/>
      <c r="Z425" s="485"/>
      <c r="AA425" s="530"/>
      <c r="AB425" s="530"/>
      <c r="AC425" s="531"/>
      <c r="AD425" s="135">
        <f t="shared" si="217"/>
        <v>0</v>
      </c>
      <c r="AE425" s="532">
        <f t="shared" si="216"/>
        <v>3853928.5714285169</v>
      </c>
      <c r="AF425" s="533"/>
      <c r="AG425" s="533"/>
      <c r="AH425" s="534"/>
      <c r="AI425" s="485">
        <f t="shared" si="209"/>
        <v>714285.71428550594</v>
      </c>
      <c r="AJ425" s="486"/>
      <c r="AK425" s="486"/>
      <c r="AL425" s="486"/>
      <c r="AM425" s="487"/>
      <c r="AN425" s="527">
        <f t="shared" si="195"/>
        <v>1.1000000000000001</v>
      </c>
      <c r="AO425" s="528"/>
      <c r="AP425" s="529"/>
      <c r="AQ425" s="26"/>
      <c r="AR425" s="26"/>
      <c r="AS425" s="26"/>
      <c r="AT425" s="469"/>
      <c r="AU425" s="469"/>
      <c r="AV425" s="469"/>
      <c r="AW425" s="469"/>
      <c r="AX425" s="27"/>
      <c r="AY425" s="27">
        <f t="shared" si="196"/>
        <v>0</v>
      </c>
      <c r="AZ425" s="27">
        <f t="shared" si="210"/>
        <v>0</v>
      </c>
      <c r="BA425" s="27">
        <f t="shared" si="211"/>
        <v>0</v>
      </c>
      <c r="BB425" s="27">
        <f t="shared" si="197"/>
        <v>0</v>
      </c>
      <c r="BC425" s="27">
        <f t="shared" si="198"/>
        <v>0</v>
      </c>
      <c r="BD425" s="27">
        <f t="shared" si="199"/>
        <v>47619.047619047618</v>
      </c>
      <c r="BE425" s="27">
        <f t="shared" si="200"/>
        <v>698.41269841250744</v>
      </c>
      <c r="BF425" s="27">
        <f t="shared" si="201"/>
        <v>0</v>
      </c>
      <c r="BG425" s="27"/>
      <c r="BH425" s="27"/>
      <c r="BI425" s="65">
        <f>BI423</f>
        <v>1.1000000000000001</v>
      </c>
      <c r="BJ425" s="66">
        <f>BJ423</f>
        <v>0.75</v>
      </c>
      <c r="BK425" s="59">
        <f>BK423</f>
        <v>1.1000000000000001</v>
      </c>
      <c r="BL425" s="66">
        <f>BL423</f>
        <v>1.27</v>
      </c>
      <c r="BM425" s="67">
        <f>BM423</f>
        <v>1.27</v>
      </c>
      <c r="BN425" s="61"/>
      <c r="BO425" s="61" t="str">
        <f t="shared" si="212"/>
        <v xml:space="preserve"> </v>
      </c>
      <c r="BP425" s="62" t="str">
        <f t="shared" si="203"/>
        <v xml:space="preserve"> </v>
      </c>
      <c r="BQ425" s="62" t="e">
        <f t="shared" si="204"/>
        <v>#VALUE!</v>
      </c>
      <c r="BR425" s="63">
        <f t="shared" si="205"/>
        <v>1.1000000000000001</v>
      </c>
      <c r="BS425" s="64">
        <f t="shared" si="213"/>
        <v>1.1000000000000001</v>
      </c>
      <c r="BT425" s="60">
        <f t="shared" si="206"/>
        <v>48317.460317460129</v>
      </c>
      <c r="BU425" s="33"/>
    </row>
    <row r="426" spans="2:73" s="22" customFormat="1" ht="13.5" x14ac:dyDescent="0.15">
      <c r="B426" s="563"/>
      <c r="C426" s="535">
        <v>406</v>
      </c>
      <c r="D426" s="536"/>
      <c r="E426" s="537">
        <f t="shared" si="214"/>
        <v>48273.80952380933</v>
      </c>
      <c r="F426" s="486"/>
      <c r="G426" s="486"/>
      <c r="H426" s="538"/>
      <c r="I426" s="485">
        <f t="shared" si="207"/>
        <v>47619.047619047618</v>
      </c>
      <c r="J426" s="486"/>
      <c r="K426" s="486"/>
      <c r="L426" s="538"/>
      <c r="M426" s="485">
        <f t="shared" si="215"/>
        <v>654.76190476171382</v>
      </c>
      <c r="N426" s="486"/>
      <c r="O426" s="486"/>
      <c r="P426" s="538"/>
      <c r="Q426" s="136">
        <f t="shared" si="208"/>
        <v>666666.66666645836</v>
      </c>
      <c r="R426" s="485"/>
      <c r="S426" s="486"/>
      <c r="T426" s="486"/>
      <c r="U426" s="538"/>
      <c r="V426" s="485"/>
      <c r="W426" s="530"/>
      <c r="X426" s="530"/>
      <c r="Y426" s="531"/>
      <c r="Z426" s="485"/>
      <c r="AA426" s="530"/>
      <c r="AB426" s="530"/>
      <c r="AC426" s="531"/>
      <c r="AD426" s="135">
        <f t="shared" si="217"/>
        <v>0</v>
      </c>
      <c r="AE426" s="532">
        <f t="shared" si="216"/>
        <v>3854583.3333332785</v>
      </c>
      <c r="AF426" s="533"/>
      <c r="AG426" s="533"/>
      <c r="AH426" s="534"/>
      <c r="AI426" s="485">
        <f t="shared" si="209"/>
        <v>666666.66666645836</v>
      </c>
      <c r="AJ426" s="486"/>
      <c r="AK426" s="486"/>
      <c r="AL426" s="486"/>
      <c r="AM426" s="487"/>
      <c r="AN426" s="527">
        <f t="shared" si="195"/>
        <v>1.1000000000000001</v>
      </c>
      <c r="AO426" s="528"/>
      <c r="AP426" s="529"/>
      <c r="AQ426" s="26"/>
      <c r="AR426" s="26"/>
      <c r="AS426" s="26"/>
      <c r="AT426" s="469"/>
      <c r="AU426" s="469"/>
      <c r="AV426" s="469"/>
      <c r="AW426" s="469"/>
      <c r="AX426" s="27"/>
      <c r="AY426" s="27">
        <f t="shared" si="196"/>
        <v>0</v>
      </c>
      <c r="AZ426" s="27">
        <f t="shared" si="210"/>
        <v>0</v>
      </c>
      <c r="BA426" s="27">
        <f t="shared" si="211"/>
        <v>0</v>
      </c>
      <c r="BB426" s="27">
        <f t="shared" si="197"/>
        <v>0</v>
      </c>
      <c r="BC426" s="27">
        <f t="shared" si="198"/>
        <v>0</v>
      </c>
      <c r="BD426" s="27">
        <f t="shared" si="199"/>
        <v>47619.047619047618</v>
      </c>
      <c r="BE426" s="27">
        <f t="shared" si="200"/>
        <v>654.76190476171382</v>
      </c>
      <c r="BF426" s="27">
        <f t="shared" si="201"/>
        <v>0</v>
      </c>
      <c r="BG426" s="27"/>
      <c r="BH426" s="27"/>
      <c r="BI426" s="65">
        <f>BI423</f>
        <v>1.1000000000000001</v>
      </c>
      <c r="BJ426" s="66">
        <f>BJ423</f>
        <v>0.75</v>
      </c>
      <c r="BK426" s="59">
        <f>BK423</f>
        <v>1.1000000000000001</v>
      </c>
      <c r="BL426" s="66">
        <f>BL423</f>
        <v>1.27</v>
      </c>
      <c r="BM426" s="67">
        <f>BM423</f>
        <v>1.27</v>
      </c>
      <c r="BN426" s="61"/>
      <c r="BO426" s="61" t="str">
        <f t="shared" si="212"/>
        <v xml:space="preserve"> </v>
      </c>
      <c r="BP426" s="62" t="str">
        <f t="shared" si="203"/>
        <v xml:space="preserve"> </v>
      </c>
      <c r="BQ426" s="62" t="e">
        <f t="shared" si="204"/>
        <v>#VALUE!</v>
      </c>
      <c r="BR426" s="63">
        <f t="shared" si="205"/>
        <v>1.1000000000000001</v>
      </c>
      <c r="BS426" s="64">
        <f t="shared" si="213"/>
        <v>1.1000000000000001</v>
      </c>
      <c r="BT426" s="60">
        <f t="shared" si="206"/>
        <v>48273.80952380933</v>
      </c>
      <c r="BU426" s="33"/>
    </row>
    <row r="427" spans="2:73" s="22" customFormat="1" ht="13.5" x14ac:dyDescent="0.15">
      <c r="B427" s="563"/>
      <c r="C427" s="535">
        <v>407</v>
      </c>
      <c r="D427" s="536"/>
      <c r="E427" s="537">
        <f t="shared" si="214"/>
        <v>48230.158730158539</v>
      </c>
      <c r="F427" s="486"/>
      <c r="G427" s="486"/>
      <c r="H427" s="538"/>
      <c r="I427" s="485">
        <f t="shared" si="207"/>
        <v>47619.047619047618</v>
      </c>
      <c r="J427" s="486"/>
      <c r="K427" s="486"/>
      <c r="L427" s="538"/>
      <c r="M427" s="485">
        <f t="shared" si="215"/>
        <v>611.11111111092021</v>
      </c>
      <c r="N427" s="486"/>
      <c r="O427" s="486"/>
      <c r="P427" s="538"/>
      <c r="Q427" s="136">
        <f t="shared" si="208"/>
        <v>619047.61904741079</v>
      </c>
      <c r="R427" s="485"/>
      <c r="S427" s="486"/>
      <c r="T427" s="486"/>
      <c r="U427" s="538"/>
      <c r="V427" s="485"/>
      <c r="W427" s="530"/>
      <c r="X427" s="530"/>
      <c r="Y427" s="531"/>
      <c r="Z427" s="485"/>
      <c r="AA427" s="530"/>
      <c r="AB427" s="530"/>
      <c r="AC427" s="531"/>
      <c r="AD427" s="135">
        <f t="shared" si="217"/>
        <v>0</v>
      </c>
      <c r="AE427" s="532">
        <f t="shared" si="216"/>
        <v>3855194.4444443895</v>
      </c>
      <c r="AF427" s="533"/>
      <c r="AG427" s="533"/>
      <c r="AH427" s="534"/>
      <c r="AI427" s="485">
        <f t="shared" si="209"/>
        <v>619047.61904741079</v>
      </c>
      <c r="AJ427" s="486"/>
      <c r="AK427" s="486"/>
      <c r="AL427" s="486"/>
      <c r="AM427" s="487"/>
      <c r="AN427" s="527">
        <f t="shared" si="195"/>
        <v>1.1000000000000001</v>
      </c>
      <c r="AO427" s="528"/>
      <c r="AP427" s="529"/>
      <c r="AQ427" s="26"/>
      <c r="AR427" s="26"/>
      <c r="AS427" s="26"/>
      <c r="AT427" s="469"/>
      <c r="AU427" s="469"/>
      <c r="AV427" s="469"/>
      <c r="AW427" s="469"/>
      <c r="AX427" s="27"/>
      <c r="AY427" s="27">
        <f t="shared" si="196"/>
        <v>0</v>
      </c>
      <c r="AZ427" s="27">
        <f t="shared" si="210"/>
        <v>0</v>
      </c>
      <c r="BA427" s="27">
        <f t="shared" si="211"/>
        <v>0</v>
      </c>
      <c r="BB427" s="27">
        <f t="shared" si="197"/>
        <v>0</v>
      </c>
      <c r="BC427" s="27">
        <f t="shared" si="198"/>
        <v>0</v>
      </c>
      <c r="BD427" s="27">
        <f t="shared" si="199"/>
        <v>47619.047619047618</v>
      </c>
      <c r="BE427" s="27">
        <f t="shared" si="200"/>
        <v>611.11111111092021</v>
      </c>
      <c r="BF427" s="27">
        <f t="shared" si="201"/>
        <v>0</v>
      </c>
      <c r="BG427" s="27"/>
      <c r="BH427" s="27"/>
      <c r="BI427" s="65">
        <f>BI423</f>
        <v>1.1000000000000001</v>
      </c>
      <c r="BJ427" s="66">
        <f>BJ423</f>
        <v>0.75</v>
      </c>
      <c r="BK427" s="59">
        <f>BK423</f>
        <v>1.1000000000000001</v>
      </c>
      <c r="BL427" s="66">
        <f>BL423</f>
        <v>1.27</v>
      </c>
      <c r="BM427" s="67">
        <f>BM423</f>
        <v>1.27</v>
      </c>
      <c r="BN427" s="61"/>
      <c r="BO427" s="61" t="str">
        <f t="shared" si="212"/>
        <v xml:space="preserve"> </v>
      </c>
      <c r="BP427" s="62" t="str">
        <f t="shared" si="203"/>
        <v xml:space="preserve"> </v>
      </c>
      <c r="BQ427" s="62" t="e">
        <f t="shared" si="204"/>
        <v>#VALUE!</v>
      </c>
      <c r="BR427" s="63">
        <f t="shared" si="205"/>
        <v>1.1000000000000001</v>
      </c>
      <c r="BS427" s="64">
        <f t="shared" si="213"/>
        <v>1.1000000000000001</v>
      </c>
      <c r="BT427" s="60">
        <f t="shared" si="206"/>
        <v>48230.158730158539</v>
      </c>
      <c r="BU427" s="33"/>
    </row>
    <row r="428" spans="2:73" s="22" customFormat="1" ht="13.5" x14ac:dyDescent="0.15">
      <c r="B428" s="564"/>
      <c r="C428" s="518">
        <v>408</v>
      </c>
      <c r="D428" s="519"/>
      <c r="E428" s="520">
        <f t="shared" si="214"/>
        <v>48186.507936507747</v>
      </c>
      <c r="F428" s="521"/>
      <c r="G428" s="521"/>
      <c r="H428" s="522"/>
      <c r="I428" s="509">
        <f t="shared" si="207"/>
        <v>47619.047619047618</v>
      </c>
      <c r="J428" s="521"/>
      <c r="K428" s="521"/>
      <c r="L428" s="522"/>
      <c r="M428" s="509">
        <f t="shared" si="215"/>
        <v>567.4603174601267</v>
      </c>
      <c r="N428" s="521"/>
      <c r="O428" s="521"/>
      <c r="P428" s="522"/>
      <c r="Q428" s="134">
        <f t="shared" si="208"/>
        <v>571428.57142836321</v>
      </c>
      <c r="R428" s="509">
        <f>V428+Z428</f>
        <v>0</v>
      </c>
      <c r="S428" s="521"/>
      <c r="T428" s="521"/>
      <c r="U428" s="522"/>
      <c r="V428" s="509">
        <f>IF(68&gt;$I$5*2,0,$I$6/$I$5/2)</f>
        <v>0</v>
      </c>
      <c r="W428" s="510"/>
      <c r="X428" s="510"/>
      <c r="Y428" s="511"/>
      <c r="Z428" s="509">
        <f>IF(AD422&gt;0,AD422*AN428/100/2,0)</f>
        <v>0</v>
      </c>
      <c r="AA428" s="510"/>
      <c r="AB428" s="510"/>
      <c r="AC428" s="511"/>
      <c r="AD428" s="133">
        <f t="shared" si="217"/>
        <v>0</v>
      </c>
      <c r="AE428" s="512">
        <f t="shared" si="216"/>
        <v>3855761.9047618499</v>
      </c>
      <c r="AF428" s="513"/>
      <c r="AG428" s="513"/>
      <c r="AH428" s="514"/>
      <c r="AI428" s="485">
        <f t="shared" si="209"/>
        <v>571428.57142836321</v>
      </c>
      <c r="AJ428" s="486"/>
      <c r="AK428" s="486"/>
      <c r="AL428" s="486"/>
      <c r="AM428" s="487"/>
      <c r="AN428" s="515">
        <f t="shared" si="195"/>
        <v>1.1000000000000001</v>
      </c>
      <c r="AO428" s="516"/>
      <c r="AP428" s="517"/>
      <c r="AQ428" s="25"/>
      <c r="AR428" s="25"/>
      <c r="AS428" s="25"/>
      <c r="AT428" s="469"/>
      <c r="AU428" s="469"/>
      <c r="AV428" s="469"/>
      <c r="AW428" s="469"/>
      <c r="AX428" s="27"/>
      <c r="AY428" s="27">
        <f t="shared" si="196"/>
        <v>0</v>
      </c>
      <c r="AZ428" s="27">
        <f t="shared" si="210"/>
        <v>0</v>
      </c>
      <c r="BA428" s="27">
        <f t="shared" si="211"/>
        <v>0</v>
      </c>
      <c r="BB428" s="27">
        <f t="shared" si="197"/>
        <v>0</v>
      </c>
      <c r="BC428" s="27">
        <f t="shared" si="198"/>
        <v>0</v>
      </c>
      <c r="BD428" s="27">
        <f t="shared" si="199"/>
        <v>47619.047619047618</v>
      </c>
      <c r="BE428" s="27">
        <f t="shared" si="200"/>
        <v>567.4603174601267</v>
      </c>
      <c r="BF428" s="27">
        <f t="shared" si="201"/>
        <v>0</v>
      </c>
      <c r="BG428" s="27"/>
      <c r="BH428" s="27"/>
      <c r="BI428" s="65">
        <f>BI423</f>
        <v>1.1000000000000001</v>
      </c>
      <c r="BJ428" s="66">
        <f>BJ423</f>
        <v>0.75</v>
      </c>
      <c r="BK428" s="59">
        <f>BK423</f>
        <v>1.1000000000000001</v>
      </c>
      <c r="BL428" s="66">
        <f>BL423</f>
        <v>1.27</v>
      </c>
      <c r="BM428" s="67">
        <f>BM423</f>
        <v>1.27</v>
      </c>
      <c r="BN428" s="61"/>
      <c r="BO428" s="61" t="str">
        <f t="shared" si="212"/>
        <v xml:space="preserve"> </v>
      </c>
      <c r="BP428" s="62" t="str">
        <f t="shared" si="203"/>
        <v xml:space="preserve"> </v>
      </c>
      <c r="BQ428" s="62" t="e">
        <f t="shared" si="204"/>
        <v>#VALUE!</v>
      </c>
      <c r="BR428" s="63">
        <f t="shared" si="205"/>
        <v>1.1000000000000001</v>
      </c>
      <c r="BS428" s="64">
        <f t="shared" si="213"/>
        <v>1.1000000000000001</v>
      </c>
      <c r="BT428" s="60">
        <f t="shared" si="206"/>
        <v>48186.507936507747</v>
      </c>
      <c r="BU428" s="33"/>
    </row>
    <row r="429" spans="2:73" s="22" customFormat="1" ht="13.5" x14ac:dyDescent="0.15">
      <c r="B429" s="540">
        <v>35</v>
      </c>
      <c r="C429" s="543">
        <v>409</v>
      </c>
      <c r="D429" s="544"/>
      <c r="E429" s="598">
        <f t="shared" si="214"/>
        <v>48142.857142856948</v>
      </c>
      <c r="F429" s="599"/>
      <c r="G429" s="599"/>
      <c r="H429" s="600"/>
      <c r="I429" s="549">
        <f t="shared" si="207"/>
        <v>47619.047619047618</v>
      </c>
      <c r="J429" s="599"/>
      <c r="K429" s="599"/>
      <c r="L429" s="600"/>
      <c r="M429" s="552">
        <f t="shared" si="215"/>
        <v>523.80952380933297</v>
      </c>
      <c r="N429" s="553"/>
      <c r="O429" s="553"/>
      <c r="P429" s="554"/>
      <c r="Q429" s="48">
        <f t="shared" si="208"/>
        <v>523809.52380931558</v>
      </c>
      <c r="R429" s="549"/>
      <c r="S429" s="599"/>
      <c r="T429" s="599"/>
      <c r="U429" s="600"/>
      <c r="V429" s="549"/>
      <c r="W429" s="550"/>
      <c r="X429" s="550"/>
      <c r="Y429" s="551"/>
      <c r="Z429" s="549"/>
      <c r="AA429" s="550"/>
      <c r="AB429" s="550"/>
      <c r="AC429" s="551"/>
      <c r="AD429" s="137">
        <f t="shared" si="217"/>
        <v>0</v>
      </c>
      <c r="AE429" s="552">
        <f t="shared" si="216"/>
        <v>3856285.7142856591</v>
      </c>
      <c r="AF429" s="553"/>
      <c r="AG429" s="553"/>
      <c r="AH429" s="554"/>
      <c r="AI429" s="552">
        <f t="shared" si="209"/>
        <v>523809.52380931558</v>
      </c>
      <c r="AJ429" s="553"/>
      <c r="AK429" s="553"/>
      <c r="AL429" s="553"/>
      <c r="AM429" s="555"/>
      <c r="AN429" s="556">
        <f t="shared" si="195"/>
        <v>1.1000000000000001</v>
      </c>
      <c r="AO429" s="557"/>
      <c r="AP429" s="558"/>
      <c r="AQ429" s="51"/>
      <c r="AR429" s="51"/>
      <c r="AS429" s="51"/>
      <c r="AT429" s="469"/>
      <c r="AU429" s="469"/>
      <c r="AV429" s="469"/>
      <c r="AW429" s="469"/>
      <c r="AX429" s="27"/>
      <c r="AY429" s="27">
        <f t="shared" si="196"/>
        <v>0</v>
      </c>
      <c r="AZ429" s="27">
        <f t="shared" si="210"/>
        <v>0</v>
      </c>
      <c r="BA429" s="27">
        <f t="shared" si="211"/>
        <v>0</v>
      </c>
      <c r="BB429" s="27">
        <f t="shared" si="197"/>
        <v>0</v>
      </c>
      <c r="BC429" s="27">
        <f t="shared" si="198"/>
        <v>0</v>
      </c>
      <c r="BD429" s="27">
        <f t="shared" si="199"/>
        <v>47619.047619047618</v>
      </c>
      <c r="BE429" s="27">
        <f t="shared" si="200"/>
        <v>523.80952380933297</v>
      </c>
      <c r="BF429" s="27">
        <f t="shared" si="201"/>
        <v>0</v>
      </c>
      <c r="BG429" s="27"/>
      <c r="BH429" s="27"/>
      <c r="BI429" s="72">
        <f t="shared" ref="BI429:BL429" si="221">BI423</f>
        <v>1.1000000000000001</v>
      </c>
      <c r="BJ429" s="72">
        <f t="shared" si="221"/>
        <v>0.75</v>
      </c>
      <c r="BK429" s="72">
        <f t="shared" si="221"/>
        <v>1.1000000000000001</v>
      </c>
      <c r="BL429" s="72">
        <f t="shared" si="221"/>
        <v>1.27</v>
      </c>
      <c r="BM429" s="73">
        <f>BM423</f>
        <v>1.27</v>
      </c>
      <c r="BN429" s="61"/>
      <c r="BO429" s="61" t="str">
        <f t="shared" si="212"/>
        <v xml:space="preserve"> </v>
      </c>
      <c r="BP429" s="62" t="str">
        <f t="shared" si="203"/>
        <v xml:space="preserve"> </v>
      </c>
      <c r="BQ429" s="62" t="e">
        <f t="shared" si="204"/>
        <v>#VALUE!</v>
      </c>
      <c r="BR429" s="63">
        <f t="shared" si="205"/>
        <v>1.1000000000000001</v>
      </c>
      <c r="BS429" s="64">
        <f t="shared" si="213"/>
        <v>1.1000000000000001</v>
      </c>
      <c r="BT429" s="60">
        <f t="shared" si="206"/>
        <v>48142.857142856948</v>
      </c>
      <c r="BU429" s="33"/>
    </row>
    <row r="430" spans="2:73" s="22" customFormat="1" ht="13.5" x14ac:dyDescent="0.15">
      <c r="B430" s="541"/>
      <c r="C430" s="497">
        <v>410</v>
      </c>
      <c r="D430" s="498"/>
      <c r="E430" s="499">
        <f t="shared" si="214"/>
        <v>48099.206349206157</v>
      </c>
      <c r="F430" s="471"/>
      <c r="G430" s="471"/>
      <c r="H430" s="472"/>
      <c r="I430" s="470">
        <f t="shared" si="207"/>
        <v>47619.047619047618</v>
      </c>
      <c r="J430" s="471"/>
      <c r="K430" s="471"/>
      <c r="L430" s="472"/>
      <c r="M430" s="474">
        <f t="shared" si="215"/>
        <v>480.15873015853936</v>
      </c>
      <c r="N430" s="480"/>
      <c r="O430" s="480"/>
      <c r="P430" s="696"/>
      <c r="Q430" s="47">
        <f t="shared" si="208"/>
        <v>476190.47619026795</v>
      </c>
      <c r="R430" s="470"/>
      <c r="S430" s="471"/>
      <c r="T430" s="471"/>
      <c r="U430" s="472"/>
      <c r="V430" s="470"/>
      <c r="W430" s="475"/>
      <c r="X430" s="475"/>
      <c r="Y430" s="476"/>
      <c r="Z430" s="470"/>
      <c r="AA430" s="475"/>
      <c r="AB430" s="475"/>
      <c r="AC430" s="476"/>
      <c r="AD430" s="131">
        <f t="shared" si="217"/>
        <v>0</v>
      </c>
      <c r="AE430" s="477">
        <f t="shared" si="216"/>
        <v>3856765.8730158177</v>
      </c>
      <c r="AF430" s="478"/>
      <c r="AG430" s="478"/>
      <c r="AH430" s="479"/>
      <c r="AI430" s="474">
        <f t="shared" si="209"/>
        <v>476190.47619026795</v>
      </c>
      <c r="AJ430" s="480"/>
      <c r="AK430" s="480"/>
      <c r="AL430" s="480"/>
      <c r="AM430" s="481"/>
      <c r="AN430" s="482">
        <f t="shared" si="195"/>
        <v>1.1000000000000001</v>
      </c>
      <c r="AO430" s="483"/>
      <c r="AP430" s="484"/>
      <c r="AQ430" s="26"/>
      <c r="AR430" s="26"/>
      <c r="AS430" s="26"/>
      <c r="AT430" s="469"/>
      <c r="AU430" s="469"/>
      <c r="AV430" s="469"/>
      <c r="AW430" s="469"/>
      <c r="AX430" s="27"/>
      <c r="AY430" s="27">
        <f t="shared" si="196"/>
        <v>0</v>
      </c>
      <c r="AZ430" s="27">
        <f t="shared" si="210"/>
        <v>0</v>
      </c>
      <c r="BA430" s="27">
        <f t="shared" si="211"/>
        <v>0</v>
      </c>
      <c r="BB430" s="27">
        <f t="shared" si="197"/>
        <v>0</v>
      </c>
      <c r="BC430" s="27">
        <f t="shared" si="198"/>
        <v>0</v>
      </c>
      <c r="BD430" s="27">
        <f t="shared" si="199"/>
        <v>47619.047619047618</v>
      </c>
      <c r="BE430" s="27">
        <f t="shared" si="200"/>
        <v>480.15873015853936</v>
      </c>
      <c r="BF430" s="27">
        <f t="shared" si="201"/>
        <v>0</v>
      </c>
      <c r="BG430" s="27"/>
      <c r="BH430" s="27"/>
      <c r="BI430" s="65">
        <f>BI429</f>
        <v>1.1000000000000001</v>
      </c>
      <c r="BJ430" s="66">
        <f>BJ429</f>
        <v>0.75</v>
      </c>
      <c r="BK430" s="59">
        <f>BK429</f>
        <v>1.1000000000000001</v>
      </c>
      <c r="BL430" s="66">
        <f>BL429</f>
        <v>1.27</v>
      </c>
      <c r="BM430" s="67">
        <f>BM429</f>
        <v>1.27</v>
      </c>
      <c r="BN430" s="61"/>
      <c r="BO430" s="61" t="str">
        <f t="shared" si="212"/>
        <v xml:space="preserve"> </v>
      </c>
      <c r="BP430" s="62" t="str">
        <f t="shared" si="203"/>
        <v xml:space="preserve"> </v>
      </c>
      <c r="BQ430" s="62" t="e">
        <f t="shared" si="204"/>
        <v>#VALUE!</v>
      </c>
      <c r="BR430" s="63">
        <f t="shared" si="205"/>
        <v>1.1000000000000001</v>
      </c>
      <c r="BS430" s="64">
        <f t="shared" si="213"/>
        <v>1.1000000000000001</v>
      </c>
      <c r="BT430" s="60">
        <f t="shared" si="206"/>
        <v>48099.206349206157</v>
      </c>
      <c r="BU430" s="33"/>
    </row>
    <row r="431" spans="2:73" s="22" customFormat="1" ht="13.5" x14ac:dyDescent="0.15">
      <c r="B431" s="541"/>
      <c r="C431" s="497">
        <v>411</v>
      </c>
      <c r="D431" s="498"/>
      <c r="E431" s="499">
        <f t="shared" si="214"/>
        <v>48055.555555555366</v>
      </c>
      <c r="F431" s="471"/>
      <c r="G431" s="471"/>
      <c r="H431" s="472"/>
      <c r="I431" s="470">
        <f t="shared" si="207"/>
        <v>47619.047619047618</v>
      </c>
      <c r="J431" s="471"/>
      <c r="K431" s="471"/>
      <c r="L431" s="472"/>
      <c r="M431" s="474">
        <f t="shared" si="215"/>
        <v>436.50793650774568</v>
      </c>
      <c r="N431" s="480"/>
      <c r="O431" s="480"/>
      <c r="P431" s="696"/>
      <c r="Q431" s="47">
        <f t="shared" si="208"/>
        <v>428571.42857122031</v>
      </c>
      <c r="R431" s="470"/>
      <c r="S431" s="471"/>
      <c r="T431" s="471"/>
      <c r="U431" s="472"/>
      <c r="V431" s="470"/>
      <c r="W431" s="475"/>
      <c r="X431" s="475"/>
      <c r="Y431" s="476"/>
      <c r="Z431" s="470"/>
      <c r="AA431" s="475"/>
      <c r="AB431" s="475"/>
      <c r="AC431" s="476"/>
      <c r="AD431" s="131">
        <f t="shared" si="217"/>
        <v>0</v>
      </c>
      <c r="AE431" s="477">
        <f t="shared" si="216"/>
        <v>3857202.3809523256</v>
      </c>
      <c r="AF431" s="478"/>
      <c r="AG431" s="478"/>
      <c r="AH431" s="479"/>
      <c r="AI431" s="474">
        <f t="shared" si="209"/>
        <v>428571.42857122031</v>
      </c>
      <c r="AJ431" s="480"/>
      <c r="AK431" s="480"/>
      <c r="AL431" s="480"/>
      <c r="AM431" s="481"/>
      <c r="AN431" s="482">
        <f t="shared" si="195"/>
        <v>1.1000000000000001</v>
      </c>
      <c r="AO431" s="483"/>
      <c r="AP431" s="484"/>
      <c r="AQ431" s="26"/>
      <c r="AR431" s="26"/>
      <c r="AS431" s="26"/>
      <c r="AT431" s="469"/>
      <c r="AU431" s="469"/>
      <c r="AV431" s="469"/>
      <c r="AW431" s="469"/>
      <c r="AX431" s="27"/>
      <c r="AY431" s="27">
        <f t="shared" si="196"/>
        <v>0</v>
      </c>
      <c r="AZ431" s="27">
        <f t="shared" si="210"/>
        <v>0</v>
      </c>
      <c r="BA431" s="27">
        <f t="shared" si="211"/>
        <v>0</v>
      </c>
      <c r="BB431" s="27">
        <f t="shared" si="197"/>
        <v>0</v>
      </c>
      <c r="BC431" s="27">
        <f t="shared" si="198"/>
        <v>0</v>
      </c>
      <c r="BD431" s="27">
        <f t="shared" si="199"/>
        <v>47619.047619047618</v>
      </c>
      <c r="BE431" s="27">
        <f t="shared" si="200"/>
        <v>436.50793650774568</v>
      </c>
      <c r="BF431" s="27">
        <f t="shared" si="201"/>
        <v>0</v>
      </c>
      <c r="BG431" s="27"/>
      <c r="BH431" s="27"/>
      <c r="BI431" s="65">
        <f>BI429</f>
        <v>1.1000000000000001</v>
      </c>
      <c r="BJ431" s="66">
        <f>BJ429</f>
        <v>0.75</v>
      </c>
      <c r="BK431" s="59">
        <f>BK429</f>
        <v>1.1000000000000001</v>
      </c>
      <c r="BL431" s="66">
        <f>BL429</f>
        <v>1.27</v>
      </c>
      <c r="BM431" s="67">
        <f>BM429</f>
        <v>1.27</v>
      </c>
      <c r="BN431" s="61"/>
      <c r="BO431" s="61" t="str">
        <f t="shared" si="212"/>
        <v xml:space="preserve"> </v>
      </c>
      <c r="BP431" s="62" t="str">
        <f t="shared" si="203"/>
        <v xml:space="preserve"> </v>
      </c>
      <c r="BQ431" s="62" t="e">
        <f t="shared" si="204"/>
        <v>#VALUE!</v>
      </c>
      <c r="BR431" s="63">
        <f t="shared" si="205"/>
        <v>1.1000000000000001</v>
      </c>
      <c r="BS431" s="64">
        <f t="shared" si="213"/>
        <v>1.1000000000000001</v>
      </c>
      <c r="BT431" s="60">
        <f t="shared" si="206"/>
        <v>48055.555555555366</v>
      </c>
      <c r="BU431" s="33"/>
    </row>
    <row r="432" spans="2:73" s="22" customFormat="1" ht="13.5" x14ac:dyDescent="0.15">
      <c r="B432" s="541"/>
      <c r="C432" s="497">
        <v>412</v>
      </c>
      <c r="D432" s="498"/>
      <c r="E432" s="499">
        <f t="shared" si="214"/>
        <v>48011.904761904567</v>
      </c>
      <c r="F432" s="471"/>
      <c r="G432" s="471"/>
      <c r="H432" s="472"/>
      <c r="I432" s="470">
        <f t="shared" si="207"/>
        <v>47619.047619047618</v>
      </c>
      <c r="J432" s="471"/>
      <c r="K432" s="471"/>
      <c r="L432" s="472"/>
      <c r="M432" s="474">
        <f t="shared" si="215"/>
        <v>392.85714285695195</v>
      </c>
      <c r="N432" s="480"/>
      <c r="O432" s="480"/>
      <c r="P432" s="696"/>
      <c r="Q432" s="47">
        <f t="shared" si="208"/>
        <v>380952.38095217268</v>
      </c>
      <c r="R432" s="470"/>
      <c r="S432" s="471"/>
      <c r="T432" s="471"/>
      <c r="U432" s="472"/>
      <c r="V432" s="470"/>
      <c r="W432" s="475"/>
      <c r="X432" s="475"/>
      <c r="Y432" s="476"/>
      <c r="Z432" s="470"/>
      <c r="AA432" s="475"/>
      <c r="AB432" s="475"/>
      <c r="AC432" s="476"/>
      <c r="AD432" s="131">
        <f t="shared" si="217"/>
        <v>0</v>
      </c>
      <c r="AE432" s="477">
        <f t="shared" si="216"/>
        <v>3857595.2380951825</v>
      </c>
      <c r="AF432" s="478"/>
      <c r="AG432" s="478"/>
      <c r="AH432" s="479"/>
      <c r="AI432" s="474">
        <f t="shared" si="209"/>
        <v>380952.38095217268</v>
      </c>
      <c r="AJ432" s="480"/>
      <c r="AK432" s="480"/>
      <c r="AL432" s="480"/>
      <c r="AM432" s="481"/>
      <c r="AN432" s="482">
        <f t="shared" si="195"/>
        <v>1.1000000000000001</v>
      </c>
      <c r="AO432" s="483"/>
      <c r="AP432" s="484"/>
      <c r="AQ432" s="26"/>
      <c r="AR432" s="26"/>
      <c r="AS432" s="26"/>
      <c r="AT432" s="469"/>
      <c r="AU432" s="469"/>
      <c r="AV432" s="469"/>
      <c r="AW432" s="469"/>
      <c r="AX432" s="27"/>
      <c r="AY432" s="27">
        <f t="shared" si="196"/>
        <v>0</v>
      </c>
      <c r="AZ432" s="27">
        <f t="shared" si="210"/>
        <v>0</v>
      </c>
      <c r="BA432" s="27">
        <f t="shared" si="211"/>
        <v>0</v>
      </c>
      <c r="BB432" s="27">
        <f t="shared" si="197"/>
        <v>0</v>
      </c>
      <c r="BC432" s="27">
        <f t="shared" si="198"/>
        <v>0</v>
      </c>
      <c r="BD432" s="27">
        <f t="shared" si="199"/>
        <v>47619.047619047618</v>
      </c>
      <c r="BE432" s="27">
        <f t="shared" si="200"/>
        <v>392.85714285695195</v>
      </c>
      <c r="BF432" s="27">
        <f t="shared" si="201"/>
        <v>0</v>
      </c>
      <c r="BG432" s="27"/>
      <c r="BH432" s="27"/>
      <c r="BI432" s="65">
        <f>BI429</f>
        <v>1.1000000000000001</v>
      </c>
      <c r="BJ432" s="66">
        <f>BJ429</f>
        <v>0.75</v>
      </c>
      <c r="BK432" s="59">
        <f>BK429</f>
        <v>1.1000000000000001</v>
      </c>
      <c r="BL432" s="66">
        <f>BL429</f>
        <v>1.27</v>
      </c>
      <c r="BM432" s="67">
        <f>BM429</f>
        <v>1.27</v>
      </c>
      <c r="BN432" s="61"/>
      <c r="BO432" s="61" t="str">
        <f t="shared" si="212"/>
        <v xml:space="preserve"> </v>
      </c>
      <c r="BP432" s="62" t="str">
        <f t="shared" si="203"/>
        <v xml:space="preserve"> </v>
      </c>
      <c r="BQ432" s="62" t="e">
        <f t="shared" si="204"/>
        <v>#VALUE!</v>
      </c>
      <c r="BR432" s="63">
        <f t="shared" si="205"/>
        <v>1.1000000000000001</v>
      </c>
      <c r="BS432" s="64">
        <f t="shared" si="213"/>
        <v>1.1000000000000001</v>
      </c>
      <c r="BT432" s="60">
        <f t="shared" si="206"/>
        <v>48011.904761904567</v>
      </c>
      <c r="BU432" s="33"/>
    </row>
    <row r="433" spans="1:72" ht="13.5" x14ac:dyDescent="0.15">
      <c r="A433" s="22"/>
      <c r="B433" s="541"/>
      <c r="C433" s="497">
        <v>413</v>
      </c>
      <c r="D433" s="498"/>
      <c r="E433" s="499">
        <f t="shared" si="214"/>
        <v>47968.253968253775</v>
      </c>
      <c r="F433" s="471"/>
      <c r="G433" s="471"/>
      <c r="H433" s="472"/>
      <c r="I433" s="470">
        <f t="shared" si="207"/>
        <v>47619.047619047618</v>
      </c>
      <c r="J433" s="471"/>
      <c r="K433" s="471"/>
      <c r="L433" s="472"/>
      <c r="M433" s="474">
        <f t="shared" si="215"/>
        <v>349.20634920615834</v>
      </c>
      <c r="N433" s="480"/>
      <c r="O433" s="480"/>
      <c r="P433" s="696"/>
      <c r="Q433" s="47">
        <f t="shared" si="208"/>
        <v>333333.33333312505</v>
      </c>
      <c r="R433" s="470"/>
      <c r="S433" s="471"/>
      <c r="T433" s="471"/>
      <c r="U433" s="472"/>
      <c r="V433" s="470"/>
      <c r="W433" s="475"/>
      <c r="X433" s="475"/>
      <c r="Y433" s="476"/>
      <c r="Z433" s="470"/>
      <c r="AA433" s="475"/>
      <c r="AB433" s="475"/>
      <c r="AC433" s="476"/>
      <c r="AD433" s="131">
        <f t="shared" si="217"/>
        <v>0</v>
      </c>
      <c r="AE433" s="477">
        <f t="shared" si="216"/>
        <v>3857944.4444443886</v>
      </c>
      <c r="AF433" s="478"/>
      <c r="AG433" s="478"/>
      <c r="AH433" s="479"/>
      <c r="AI433" s="474">
        <f t="shared" si="209"/>
        <v>333333.33333312505</v>
      </c>
      <c r="AJ433" s="480"/>
      <c r="AK433" s="480"/>
      <c r="AL433" s="480"/>
      <c r="AM433" s="481"/>
      <c r="AN433" s="482">
        <f t="shared" si="195"/>
        <v>1.1000000000000001</v>
      </c>
      <c r="AO433" s="483"/>
      <c r="AP433" s="484"/>
      <c r="AQ433" s="26"/>
      <c r="AR433" s="26"/>
      <c r="AS433" s="26"/>
      <c r="AT433" s="469"/>
      <c r="AU433" s="469"/>
      <c r="AV433" s="469"/>
      <c r="AW433" s="469"/>
      <c r="AX433" s="27"/>
      <c r="AY433" s="27">
        <f t="shared" si="196"/>
        <v>0</v>
      </c>
      <c r="AZ433" s="27">
        <f t="shared" si="210"/>
        <v>0</v>
      </c>
      <c r="BA433" s="27">
        <f t="shared" si="211"/>
        <v>0</v>
      </c>
      <c r="BB433" s="27">
        <f t="shared" si="197"/>
        <v>0</v>
      </c>
      <c r="BC433" s="27">
        <f t="shared" si="198"/>
        <v>0</v>
      </c>
      <c r="BD433" s="27">
        <f t="shared" si="199"/>
        <v>47619.047619047618</v>
      </c>
      <c r="BE433" s="27">
        <f t="shared" si="200"/>
        <v>349.20634920615834</v>
      </c>
      <c r="BF433" s="27">
        <f t="shared" si="201"/>
        <v>0</v>
      </c>
      <c r="BG433" s="27"/>
      <c r="BH433" s="27"/>
      <c r="BI433" s="65">
        <f>BI429</f>
        <v>1.1000000000000001</v>
      </c>
      <c r="BJ433" s="66">
        <f>BJ429</f>
        <v>0.75</v>
      </c>
      <c r="BK433" s="59">
        <f>BK429</f>
        <v>1.1000000000000001</v>
      </c>
      <c r="BL433" s="66">
        <f>BL429</f>
        <v>1.27</v>
      </c>
      <c r="BM433" s="67">
        <f>BM429</f>
        <v>1.27</v>
      </c>
      <c r="BN433" s="61"/>
      <c r="BO433" s="61" t="str">
        <f t="shared" si="212"/>
        <v xml:space="preserve"> </v>
      </c>
      <c r="BP433" s="62" t="str">
        <f t="shared" si="203"/>
        <v xml:space="preserve"> </v>
      </c>
      <c r="BQ433" s="62" t="e">
        <f t="shared" si="204"/>
        <v>#VALUE!</v>
      </c>
      <c r="BR433" s="63">
        <f t="shared" si="205"/>
        <v>1.1000000000000001</v>
      </c>
      <c r="BS433" s="64">
        <f t="shared" si="213"/>
        <v>1.1000000000000001</v>
      </c>
      <c r="BT433" s="60">
        <f t="shared" si="206"/>
        <v>47968.253968253775</v>
      </c>
    </row>
    <row r="434" spans="1:72" ht="13.5" x14ac:dyDescent="0.15">
      <c r="A434" s="22"/>
      <c r="B434" s="541"/>
      <c r="C434" s="497">
        <v>414</v>
      </c>
      <c r="D434" s="498"/>
      <c r="E434" s="499">
        <f t="shared" si="214"/>
        <v>47924.603174602984</v>
      </c>
      <c r="F434" s="471"/>
      <c r="G434" s="471"/>
      <c r="H434" s="472"/>
      <c r="I434" s="470">
        <f t="shared" si="207"/>
        <v>47619.047619047618</v>
      </c>
      <c r="J434" s="471"/>
      <c r="K434" s="471"/>
      <c r="L434" s="472"/>
      <c r="M434" s="474">
        <f t="shared" si="215"/>
        <v>305.55555555536466</v>
      </c>
      <c r="N434" s="480"/>
      <c r="O434" s="480"/>
      <c r="P434" s="696"/>
      <c r="Q434" s="47">
        <f t="shared" si="208"/>
        <v>285714.28571407741</v>
      </c>
      <c r="R434" s="470">
        <f>V434+Z434</f>
        <v>0</v>
      </c>
      <c r="S434" s="471"/>
      <c r="T434" s="471"/>
      <c r="U434" s="472"/>
      <c r="V434" s="470">
        <f>IF(69&gt;$I$5*2,0,$I$6/$I$5/2)</f>
        <v>0</v>
      </c>
      <c r="W434" s="475"/>
      <c r="X434" s="475"/>
      <c r="Y434" s="476"/>
      <c r="Z434" s="470">
        <f>IF(AD428&gt;0,AD428*AN434/100/2,0)</f>
        <v>0</v>
      </c>
      <c r="AA434" s="475"/>
      <c r="AB434" s="475"/>
      <c r="AC434" s="476"/>
      <c r="AD434" s="131">
        <f t="shared" si="217"/>
        <v>0</v>
      </c>
      <c r="AE434" s="477">
        <f t="shared" si="216"/>
        <v>3858249.9999999441</v>
      </c>
      <c r="AF434" s="478"/>
      <c r="AG434" s="478"/>
      <c r="AH434" s="479"/>
      <c r="AI434" s="474">
        <f t="shared" si="209"/>
        <v>285714.28571407741</v>
      </c>
      <c r="AJ434" s="480"/>
      <c r="AK434" s="480"/>
      <c r="AL434" s="480"/>
      <c r="AM434" s="481"/>
      <c r="AN434" s="482">
        <f t="shared" si="195"/>
        <v>1.1000000000000001</v>
      </c>
      <c r="AO434" s="483"/>
      <c r="AP434" s="484"/>
      <c r="AQ434" s="26"/>
      <c r="AR434" s="26"/>
      <c r="AS434" s="26"/>
      <c r="AT434" s="469"/>
      <c r="AU434" s="469"/>
      <c r="AV434" s="469"/>
      <c r="AW434" s="469"/>
      <c r="AX434" s="27"/>
      <c r="AY434" s="27">
        <f t="shared" si="196"/>
        <v>0</v>
      </c>
      <c r="AZ434" s="27">
        <f t="shared" si="210"/>
        <v>0</v>
      </c>
      <c r="BA434" s="27">
        <f t="shared" si="211"/>
        <v>0</v>
      </c>
      <c r="BB434" s="27">
        <f t="shared" si="197"/>
        <v>0</v>
      </c>
      <c r="BC434" s="27">
        <f t="shared" si="198"/>
        <v>0</v>
      </c>
      <c r="BD434" s="27">
        <f t="shared" si="199"/>
        <v>47619.047619047618</v>
      </c>
      <c r="BE434" s="27">
        <f t="shared" si="200"/>
        <v>305.55555555536466</v>
      </c>
      <c r="BF434" s="27">
        <f t="shared" si="201"/>
        <v>0</v>
      </c>
      <c r="BG434" s="27"/>
      <c r="BH434" s="27"/>
      <c r="BI434" s="65">
        <f>BI429</f>
        <v>1.1000000000000001</v>
      </c>
      <c r="BJ434" s="66">
        <f>BJ429</f>
        <v>0.75</v>
      </c>
      <c r="BK434" s="59">
        <f>BK429</f>
        <v>1.1000000000000001</v>
      </c>
      <c r="BL434" s="66">
        <f>BL429</f>
        <v>1.27</v>
      </c>
      <c r="BM434" s="67">
        <f>BM429</f>
        <v>1.27</v>
      </c>
      <c r="BN434" s="61"/>
      <c r="BO434" s="61" t="str">
        <f t="shared" si="212"/>
        <v xml:space="preserve"> </v>
      </c>
      <c r="BP434" s="62" t="str">
        <f t="shared" si="203"/>
        <v xml:space="preserve"> </v>
      </c>
      <c r="BQ434" s="62" t="e">
        <f t="shared" si="204"/>
        <v>#VALUE!</v>
      </c>
      <c r="BR434" s="63">
        <f t="shared" si="205"/>
        <v>1.1000000000000001</v>
      </c>
      <c r="BS434" s="64">
        <f t="shared" si="213"/>
        <v>1.1000000000000001</v>
      </c>
      <c r="BT434" s="60">
        <f t="shared" si="206"/>
        <v>47924.603174602984</v>
      </c>
    </row>
    <row r="435" spans="1:72" ht="13.5" x14ac:dyDescent="0.15">
      <c r="A435" s="22"/>
      <c r="B435" s="541"/>
      <c r="C435" s="497">
        <v>415</v>
      </c>
      <c r="D435" s="498"/>
      <c r="E435" s="499">
        <f t="shared" si="214"/>
        <v>47880.952380952192</v>
      </c>
      <c r="F435" s="471"/>
      <c r="G435" s="471"/>
      <c r="H435" s="472"/>
      <c r="I435" s="470">
        <f t="shared" si="207"/>
        <v>47619.047619047618</v>
      </c>
      <c r="J435" s="471"/>
      <c r="K435" s="471"/>
      <c r="L435" s="472"/>
      <c r="M435" s="474">
        <f t="shared" si="215"/>
        <v>261.90476190457099</v>
      </c>
      <c r="N435" s="480"/>
      <c r="O435" s="480"/>
      <c r="P435" s="696"/>
      <c r="Q435" s="47">
        <f t="shared" si="208"/>
        <v>238095.23809502978</v>
      </c>
      <c r="R435" s="470"/>
      <c r="S435" s="471"/>
      <c r="T435" s="471"/>
      <c r="U435" s="472"/>
      <c r="V435" s="470"/>
      <c r="W435" s="475"/>
      <c r="X435" s="475"/>
      <c r="Y435" s="476"/>
      <c r="Z435" s="470"/>
      <c r="AA435" s="475"/>
      <c r="AB435" s="475"/>
      <c r="AC435" s="476"/>
      <c r="AD435" s="131">
        <f t="shared" si="217"/>
        <v>0</v>
      </c>
      <c r="AE435" s="477">
        <f t="shared" si="216"/>
        <v>3858511.9047618485</v>
      </c>
      <c r="AF435" s="478"/>
      <c r="AG435" s="478"/>
      <c r="AH435" s="479"/>
      <c r="AI435" s="474">
        <f t="shared" si="209"/>
        <v>238095.23809502978</v>
      </c>
      <c r="AJ435" s="480"/>
      <c r="AK435" s="480"/>
      <c r="AL435" s="480"/>
      <c r="AM435" s="481"/>
      <c r="AN435" s="482">
        <f t="shared" si="195"/>
        <v>1.1000000000000001</v>
      </c>
      <c r="AO435" s="483"/>
      <c r="AP435" s="484"/>
      <c r="AQ435" s="26"/>
      <c r="AR435" s="26"/>
      <c r="AS435" s="26"/>
      <c r="AT435" s="469"/>
      <c r="AU435" s="469"/>
      <c r="AV435" s="469"/>
      <c r="AW435" s="469"/>
      <c r="AX435" s="27"/>
      <c r="AY435" s="27">
        <f t="shared" si="196"/>
        <v>0</v>
      </c>
      <c r="AZ435" s="27">
        <f t="shared" si="210"/>
        <v>0</v>
      </c>
      <c r="BA435" s="27">
        <f t="shared" si="211"/>
        <v>0</v>
      </c>
      <c r="BB435" s="27">
        <f t="shared" si="197"/>
        <v>0</v>
      </c>
      <c r="BC435" s="27">
        <f t="shared" si="198"/>
        <v>0</v>
      </c>
      <c r="BD435" s="27">
        <f t="shared" si="199"/>
        <v>47619.047619047618</v>
      </c>
      <c r="BE435" s="27">
        <f t="shared" si="200"/>
        <v>261.90476190457099</v>
      </c>
      <c r="BF435" s="27">
        <f t="shared" si="201"/>
        <v>0</v>
      </c>
      <c r="BG435" s="27"/>
      <c r="BH435" s="27"/>
      <c r="BI435" s="72">
        <f>BI429</f>
        <v>1.1000000000000001</v>
      </c>
      <c r="BJ435" s="72">
        <f t="shared" ref="BJ435:BL435" si="222">BJ429</f>
        <v>0.75</v>
      </c>
      <c r="BK435" s="72">
        <f t="shared" si="222"/>
        <v>1.1000000000000001</v>
      </c>
      <c r="BL435" s="72">
        <f t="shared" si="222"/>
        <v>1.27</v>
      </c>
      <c r="BM435" s="73">
        <f>BM429</f>
        <v>1.27</v>
      </c>
      <c r="BN435" s="61"/>
      <c r="BO435" s="61" t="str">
        <f t="shared" si="212"/>
        <v xml:space="preserve"> </v>
      </c>
      <c r="BP435" s="62" t="str">
        <f t="shared" si="203"/>
        <v xml:space="preserve"> </v>
      </c>
      <c r="BQ435" s="62" t="e">
        <f t="shared" si="204"/>
        <v>#VALUE!</v>
      </c>
      <c r="BR435" s="63">
        <f t="shared" si="205"/>
        <v>1.1000000000000001</v>
      </c>
      <c r="BS435" s="64">
        <f t="shared" si="213"/>
        <v>1.1000000000000001</v>
      </c>
      <c r="BT435" s="60">
        <f t="shared" si="206"/>
        <v>47880.952380952192</v>
      </c>
    </row>
    <row r="436" spans="1:72" ht="13.5" x14ac:dyDescent="0.15">
      <c r="A436" s="22"/>
      <c r="B436" s="541"/>
      <c r="C436" s="497">
        <v>416</v>
      </c>
      <c r="D436" s="498"/>
      <c r="E436" s="499">
        <f t="shared" si="214"/>
        <v>47837.301587301394</v>
      </c>
      <c r="F436" s="471"/>
      <c r="G436" s="471"/>
      <c r="H436" s="472"/>
      <c r="I436" s="470">
        <f t="shared" si="207"/>
        <v>47619.047619047618</v>
      </c>
      <c r="J436" s="471"/>
      <c r="K436" s="471"/>
      <c r="L436" s="472"/>
      <c r="M436" s="474">
        <f t="shared" si="215"/>
        <v>218.25396825377732</v>
      </c>
      <c r="N436" s="480"/>
      <c r="O436" s="480"/>
      <c r="P436" s="696"/>
      <c r="Q436" s="47">
        <f t="shared" si="208"/>
        <v>190476.19047598215</v>
      </c>
      <c r="R436" s="470"/>
      <c r="S436" s="471"/>
      <c r="T436" s="471"/>
      <c r="U436" s="472"/>
      <c r="V436" s="470"/>
      <c r="W436" s="475"/>
      <c r="X436" s="475"/>
      <c r="Y436" s="476"/>
      <c r="Z436" s="470"/>
      <c r="AA436" s="475"/>
      <c r="AB436" s="475"/>
      <c r="AC436" s="476"/>
      <c r="AD436" s="131">
        <f t="shared" si="217"/>
        <v>0</v>
      </c>
      <c r="AE436" s="477">
        <f t="shared" si="216"/>
        <v>3858730.1587301022</v>
      </c>
      <c r="AF436" s="478"/>
      <c r="AG436" s="478"/>
      <c r="AH436" s="479"/>
      <c r="AI436" s="474">
        <f t="shared" si="209"/>
        <v>190476.19047598215</v>
      </c>
      <c r="AJ436" s="480"/>
      <c r="AK436" s="480"/>
      <c r="AL436" s="480"/>
      <c r="AM436" s="481"/>
      <c r="AN436" s="482">
        <f t="shared" si="195"/>
        <v>1.1000000000000001</v>
      </c>
      <c r="AO436" s="483"/>
      <c r="AP436" s="484"/>
      <c r="AQ436" s="26"/>
      <c r="AR436" s="26"/>
      <c r="AS436" s="26"/>
      <c r="AT436" s="469"/>
      <c r="AU436" s="469"/>
      <c r="AV436" s="469"/>
      <c r="AW436" s="469"/>
      <c r="AX436" s="27"/>
      <c r="AY436" s="27">
        <f t="shared" si="196"/>
        <v>0</v>
      </c>
      <c r="AZ436" s="27">
        <f t="shared" si="210"/>
        <v>0</v>
      </c>
      <c r="BA436" s="27">
        <f t="shared" si="211"/>
        <v>0</v>
      </c>
      <c r="BB436" s="27">
        <f t="shared" si="197"/>
        <v>0</v>
      </c>
      <c r="BC436" s="27">
        <f t="shared" si="198"/>
        <v>0</v>
      </c>
      <c r="BD436" s="27">
        <f t="shared" si="199"/>
        <v>47619.047619047618</v>
      </c>
      <c r="BE436" s="27">
        <f t="shared" si="200"/>
        <v>218.25396825377732</v>
      </c>
      <c r="BF436" s="27">
        <f t="shared" si="201"/>
        <v>0</v>
      </c>
      <c r="BG436" s="27"/>
      <c r="BH436" s="27"/>
      <c r="BI436" s="65">
        <f>BI435</f>
        <v>1.1000000000000001</v>
      </c>
      <c r="BJ436" s="66">
        <f>BJ435</f>
        <v>0.75</v>
      </c>
      <c r="BK436" s="59">
        <f>BK435</f>
        <v>1.1000000000000001</v>
      </c>
      <c r="BL436" s="66">
        <f>BL435</f>
        <v>1.27</v>
      </c>
      <c r="BM436" s="67">
        <f>BM435</f>
        <v>1.27</v>
      </c>
      <c r="BN436" s="61"/>
      <c r="BO436" s="61" t="str">
        <f t="shared" si="212"/>
        <v xml:space="preserve"> </v>
      </c>
      <c r="BP436" s="62" t="str">
        <f t="shared" si="203"/>
        <v xml:space="preserve"> </v>
      </c>
      <c r="BQ436" s="62" t="e">
        <f t="shared" si="204"/>
        <v>#VALUE!</v>
      </c>
      <c r="BR436" s="63">
        <f t="shared" si="205"/>
        <v>1.1000000000000001</v>
      </c>
      <c r="BS436" s="64">
        <f t="shared" si="213"/>
        <v>1.1000000000000001</v>
      </c>
      <c r="BT436" s="60">
        <f t="shared" si="206"/>
        <v>47837.301587301394</v>
      </c>
    </row>
    <row r="437" spans="1:72" ht="13.5" x14ac:dyDescent="0.15">
      <c r="A437" s="22"/>
      <c r="B437" s="541"/>
      <c r="C437" s="497">
        <v>417</v>
      </c>
      <c r="D437" s="498"/>
      <c r="E437" s="499">
        <f t="shared" si="214"/>
        <v>47793.650793650602</v>
      </c>
      <c r="F437" s="471"/>
      <c r="G437" s="471"/>
      <c r="H437" s="472"/>
      <c r="I437" s="470">
        <f t="shared" si="207"/>
        <v>47619.047619047618</v>
      </c>
      <c r="J437" s="471"/>
      <c r="K437" s="471"/>
      <c r="L437" s="472"/>
      <c r="M437" s="474">
        <f t="shared" si="215"/>
        <v>174.60317460298367</v>
      </c>
      <c r="N437" s="480"/>
      <c r="O437" s="480"/>
      <c r="P437" s="696"/>
      <c r="Q437" s="47">
        <f t="shared" si="208"/>
        <v>142857.14285693452</v>
      </c>
      <c r="R437" s="470"/>
      <c r="S437" s="471"/>
      <c r="T437" s="471"/>
      <c r="U437" s="472"/>
      <c r="V437" s="470"/>
      <c r="W437" s="475"/>
      <c r="X437" s="475"/>
      <c r="Y437" s="476"/>
      <c r="Z437" s="470"/>
      <c r="AA437" s="475"/>
      <c r="AB437" s="475"/>
      <c r="AC437" s="476"/>
      <c r="AD437" s="131">
        <f t="shared" si="217"/>
        <v>0</v>
      </c>
      <c r="AE437" s="477">
        <f t="shared" si="216"/>
        <v>3858904.7619047053</v>
      </c>
      <c r="AF437" s="478"/>
      <c r="AG437" s="478"/>
      <c r="AH437" s="479"/>
      <c r="AI437" s="474">
        <f t="shared" si="209"/>
        <v>142857.14285693452</v>
      </c>
      <c r="AJ437" s="480"/>
      <c r="AK437" s="480"/>
      <c r="AL437" s="480"/>
      <c r="AM437" s="481"/>
      <c r="AN437" s="482">
        <f t="shared" si="195"/>
        <v>1.1000000000000001</v>
      </c>
      <c r="AO437" s="483"/>
      <c r="AP437" s="484"/>
      <c r="AQ437" s="26"/>
      <c r="AR437" s="26"/>
      <c r="AS437" s="26"/>
      <c r="AT437" s="469"/>
      <c r="AU437" s="469"/>
      <c r="AV437" s="469"/>
      <c r="AW437" s="469"/>
      <c r="AX437" s="27"/>
      <c r="AY437" s="27">
        <f t="shared" si="196"/>
        <v>0</v>
      </c>
      <c r="AZ437" s="27">
        <f t="shared" si="210"/>
        <v>0</v>
      </c>
      <c r="BA437" s="27">
        <f t="shared" si="211"/>
        <v>0</v>
      </c>
      <c r="BB437" s="27">
        <f t="shared" si="197"/>
        <v>0</v>
      </c>
      <c r="BC437" s="27">
        <f t="shared" si="198"/>
        <v>0</v>
      </c>
      <c r="BD437" s="27">
        <f t="shared" si="199"/>
        <v>47619.047619047618</v>
      </c>
      <c r="BE437" s="27">
        <f t="shared" si="200"/>
        <v>174.60317460298367</v>
      </c>
      <c r="BF437" s="27">
        <f t="shared" si="201"/>
        <v>0</v>
      </c>
      <c r="BG437" s="27"/>
      <c r="BH437" s="27"/>
      <c r="BI437" s="65">
        <f>BI435</f>
        <v>1.1000000000000001</v>
      </c>
      <c r="BJ437" s="66">
        <f>BJ435</f>
        <v>0.75</v>
      </c>
      <c r="BK437" s="59">
        <f>BK435</f>
        <v>1.1000000000000001</v>
      </c>
      <c r="BL437" s="66">
        <f>BL435</f>
        <v>1.27</v>
      </c>
      <c r="BM437" s="67">
        <f>BM435</f>
        <v>1.27</v>
      </c>
      <c r="BN437" s="61"/>
      <c r="BO437" s="61" t="str">
        <f t="shared" si="212"/>
        <v xml:space="preserve"> </v>
      </c>
      <c r="BP437" s="62" t="str">
        <f t="shared" si="203"/>
        <v xml:space="preserve"> </v>
      </c>
      <c r="BQ437" s="62" t="e">
        <f t="shared" si="204"/>
        <v>#VALUE!</v>
      </c>
      <c r="BR437" s="63">
        <f t="shared" si="205"/>
        <v>1.1000000000000001</v>
      </c>
      <c r="BS437" s="64">
        <f t="shared" si="213"/>
        <v>1.1000000000000001</v>
      </c>
      <c r="BT437" s="60">
        <f t="shared" si="206"/>
        <v>47793.650793650602</v>
      </c>
    </row>
    <row r="438" spans="1:72" ht="13.5" x14ac:dyDescent="0.15">
      <c r="A438" s="22"/>
      <c r="B438" s="541"/>
      <c r="C438" s="497">
        <v>418</v>
      </c>
      <c r="D438" s="498"/>
      <c r="E438" s="499">
        <f t="shared" si="214"/>
        <v>47749.999999999811</v>
      </c>
      <c r="F438" s="471"/>
      <c r="G438" s="471"/>
      <c r="H438" s="472"/>
      <c r="I438" s="470">
        <f t="shared" si="207"/>
        <v>47619.047619047618</v>
      </c>
      <c r="J438" s="471"/>
      <c r="K438" s="471"/>
      <c r="L438" s="472"/>
      <c r="M438" s="474">
        <f t="shared" si="215"/>
        <v>130.95238095218997</v>
      </c>
      <c r="N438" s="480"/>
      <c r="O438" s="480"/>
      <c r="P438" s="696"/>
      <c r="Q438" s="47">
        <f t="shared" si="208"/>
        <v>95238.095237886897</v>
      </c>
      <c r="R438" s="470"/>
      <c r="S438" s="471"/>
      <c r="T438" s="471"/>
      <c r="U438" s="472"/>
      <c r="V438" s="470"/>
      <c r="W438" s="475"/>
      <c r="X438" s="475"/>
      <c r="Y438" s="476"/>
      <c r="Z438" s="470"/>
      <c r="AA438" s="475"/>
      <c r="AB438" s="475"/>
      <c r="AC438" s="476"/>
      <c r="AD438" s="131">
        <f t="shared" si="217"/>
        <v>0</v>
      </c>
      <c r="AE438" s="477">
        <f t="shared" si="216"/>
        <v>3859035.7142856573</v>
      </c>
      <c r="AF438" s="478"/>
      <c r="AG438" s="478"/>
      <c r="AH438" s="479"/>
      <c r="AI438" s="474">
        <f t="shared" si="209"/>
        <v>95238.095237886897</v>
      </c>
      <c r="AJ438" s="480"/>
      <c r="AK438" s="480"/>
      <c r="AL438" s="480"/>
      <c r="AM438" s="481"/>
      <c r="AN438" s="482">
        <f t="shared" si="195"/>
        <v>1.1000000000000001</v>
      </c>
      <c r="AO438" s="483"/>
      <c r="AP438" s="484"/>
      <c r="AQ438" s="26"/>
      <c r="AR438" s="26"/>
      <c r="AS438" s="26"/>
      <c r="AT438" s="469"/>
      <c r="AU438" s="469"/>
      <c r="AV438" s="469"/>
      <c r="AW438" s="469"/>
      <c r="AX438" s="27"/>
      <c r="AY438" s="27">
        <f t="shared" si="196"/>
        <v>0</v>
      </c>
      <c r="AZ438" s="27">
        <f t="shared" si="210"/>
        <v>0</v>
      </c>
      <c r="BA438" s="27">
        <f t="shared" si="211"/>
        <v>0</v>
      </c>
      <c r="BB438" s="27">
        <f t="shared" si="197"/>
        <v>0</v>
      </c>
      <c r="BC438" s="27">
        <f t="shared" si="198"/>
        <v>0</v>
      </c>
      <c r="BD438" s="27">
        <f t="shared" si="199"/>
        <v>47619.047619047618</v>
      </c>
      <c r="BE438" s="27">
        <f t="shared" si="200"/>
        <v>130.95238095218997</v>
      </c>
      <c r="BF438" s="27">
        <f t="shared" si="201"/>
        <v>0</v>
      </c>
      <c r="BG438" s="27"/>
      <c r="BH438" s="27"/>
      <c r="BI438" s="65">
        <f>BI435</f>
        <v>1.1000000000000001</v>
      </c>
      <c r="BJ438" s="66">
        <f>BJ435</f>
        <v>0.75</v>
      </c>
      <c r="BK438" s="59">
        <f>BK435</f>
        <v>1.1000000000000001</v>
      </c>
      <c r="BL438" s="66">
        <f>BL435</f>
        <v>1.27</v>
      </c>
      <c r="BM438" s="67">
        <f>BM435</f>
        <v>1.27</v>
      </c>
      <c r="BN438" s="61"/>
      <c r="BO438" s="61" t="str">
        <f t="shared" si="212"/>
        <v xml:space="preserve"> </v>
      </c>
      <c r="BP438" s="62" t="str">
        <f t="shared" si="203"/>
        <v xml:space="preserve"> </v>
      </c>
      <c r="BQ438" s="62" t="e">
        <f t="shared" si="204"/>
        <v>#VALUE!</v>
      </c>
      <c r="BR438" s="63">
        <f t="shared" si="205"/>
        <v>1.1000000000000001</v>
      </c>
      <c r="BS438" s="64">
        <f t="shared" si="213"/>
        <v>1.1000000000000001</v>
      </c>
      <c r="BT438" s="60">
        <f t="shared" si="206"/>
        <v>47749.999999999811</v>
      </c>
    </row>
    <row r="439" spans="1:72" ht="13.5" x14ac:dyDescent="0.15">
      <c r="A439" s="22"/>
      <c r="B439" s="541"/>
      <c r="C439" s="497">
        <v>419</v>
      </c>
      <c r="D439" s="498"/>
      <c r="E439" s="499">
        <f t="shared" si="214"/>
        <v>47706.349206349012</v>
      </c>
      <c r="F439" s="471"/>
      <c r="G439" s="471"/>
      <c r="H439" s="472"/>
      <c r="I439" s="470">
        <f t="shared" si="207"/>
        <v>47619.047619047618</v>
      </c>
      <c r="J439" s="471"/>
      <c r="K439" s="471"/>
      <c r="L439" s="472"/>
      <c r="M439" s="474">
        <f t="shared" si="215"/>
        <v>87.301587301396339</v>
      </c>
      <c r="N439" s="480"/>
      <c r="O439" s="480"/>
      <c r="P439" s="696"/>
      <c r="Q439" s="47">
        <f t="shared" si="208"/>
        <v>47619.047618839279</v>
      </c>
      <c r="R439" s="470"/>
      <c r="S439" s="471"/>
      <c r="T439" s="471"/>
      <c r="U439" s="472"/>
      <c r="V439" s="470"/>
      <c r="W439" s="475"/>
      <c r="X439" s="475"/>
      <c r="Y439" s="476"/>
      <c r="Z439" s="470"/>
      <c r="AA439" s="475"/>
      <c r="AB439" s="475"/>
      <c r="AC439" s="476"/>
      <c r="AD439" s="131">
        <f t="shared" si="217"/>
        <v>0</v>
      </c>
      <c r="AE439" s="477">
        <f t="shared" si="216"/>
        <v>3859123.0158729586</v>
      </c>
      <c r="AF439" s="478"/>
      <c r="AG439" s="478"/>
      <c r="AH439" s="479"/>
      <c r="AI439" s="474">
        <f t="shared" si="209"/>
        <v>47619.047618839279</v>
      </c>
      <c r="AJ439" s="480"/>
      <c r="AK439" s="480"/>
      <c r="AL439" s="480"/>
      <c r="AM439" s="481"/>
      <c r="AN439" s="482">
        <f t="shared" si="195"/>
        <v>1.1000000000000001</v>
      </c>
      <c r="AO439" s="483"/>
      <c r="AP439" s="484"/>
      <c r="AQ439" s="26"/>
      <c r="AR439" s="26"/>
      <c r="AS439" s="26"/>
      <c r="AT439" s="469"/>
      <c r="AU439" s="469"/>
      <c r="AV439" s="469"/>
      <c r="AW439" s="469"/>
      <c r="AX439" s="27"/>
      <c r="AY439" s="27">
        <f t="shared" si="196"/>
        <v>0</v>
      </c>
      <c r="AZ439" s="27">
        <f t="shared" si="210"/>
        <v>0</v>
      </c>
      <c r="BA439" s="27">
        <f t="shared" si="211"/>
        <v>0</v>
      </c>
      <c r="BB439" s="27">
        <f t="shared" si="197"/>
        <v>0</v>
      </c>
      <c r="BC439" s="27">
        <f t="shared" si="198"/>
        <v>0</v>
      </c>
      <c r="BD439" s="27">
        <f t="shared" si="199"/>
        <v>47619.047619047618</v>
      </c>
      <c r="BE439" s="27">
        <f t="shared" si="200"/>
        <v>87.301587301396339</v>
      </c>
      <c r="BF439" s="27">
        <f t="shared" si="201"/>
        <v>0</v>
      </c>
      <c r="BG439" s="27"/>
      <c r="BH439" s="27"/>
      <c r="BI439" s="65">
        <f>BI435</f>
        <v>1.1000000000000001</v>
      </c>
      <c r="BJ439" s="66">
        <f>BJ435</f>
        <v>0.75</v>
      </c>
      <c r="BK439" s="59">
        <f>BK435</f>
        <v>1.1000000000000001</v>
      </c>
      <c r="BL439" s="66">
        <f>BL435</f>
        <v>1.27</v>
      </c>
      <c r="BM439" s="67">
        <f>BM435</f>
        <v>1.27</v>
      </c>
      <c r="BN439" s="61"/>
      <c r="BO439" s="61" t="str">
        <f t="shared" si="212"/>
        <v xml:space="preserve"> </v>
      </c>
      <c r="BP439" s="62" t="str">
        <f t="shared" si="203"/>
        <v xml:space="preserve"> </v>
      </c>
      <c r="BQ439" s="62" t="e">
        <f t="shared" si="204"/>
        <v>#VALUE!</v>
      </c>
      <c r="BR439" s="63">
        <f t="shared" si="205"/>
        <v>1.1000000000000001</v>
      </c>
      <c r="BS439" s="64">
        <f t="shared" si="213"/>
        <v>1.1000000000000001</v>
      </c>
      <c r="BT439" s="60">
        <f t="shared" si="206"/>
        <v>47706.349206349012</v>
      </c>
    </row>
    <row r="440" spans="1:72" ht="14.25" thickBot="1" x14ac:dyDescent="0.2">
      <c r="A440" s="22"/>
      <c r="B440" s="542"/>
      <c r="C440" s="488">
        <v>420</v>
      </c>
      <c r="D440" s="489"/>
      <c r="E440" s="490">
        <f t="shared" si="214"/>
        <v>47662.698412698221</v>
      </c>
      <c r="F440" s="491"/>
      <c r="G440" s="491"/>
      <c r="H440" s="492"/>
      <c r="I440" s="493">
        <f t="shared" si="207"/>
        <v>47619.047619047618</v>
      </c>
      <c r="J440" s="491"/>
      <c r="K440" s="491"/>
      <c r="L440" s="492"/>
      <c r="M440" s="506">
        <f t="shared" si="215"/>
        <v>43.650793650602679</v>
      </c>
      <c r="N440" s="507"/>
      <c r="O440" s="507"/>
      <c r="P440" s="695"/>
      <c r="Q440" s="54">
        <f t="shared" si="208"/>
        <v>0</v>
      </c>
      <c r="R440" s="493">
        <f>V440+Z440</f>
        <v>0</v>
      </c>
      <c r="S440" s="491"/>
      <c r="T440" s="491"/>
      <c r="U440" s="492"/>
      <c r="V440" s="493">
        <f>IF(70&gt;$I$5*2,0,$I$6/$I$5/2)</f>
        <v>0</v>
      </c>
      <c r="W440" s="495"/>
      <c r="X440" s="495"/>
      <c r="Y440" s="496"/>
      <c r="Z440" s="493">
        <f>IF(AD434&gt;0,AD434*AN440/100/2,0)</f>
        <v>0</v>
      </c>
      <c r="AA440" s="495"/>
      <c r="AB440" s="495"/>
      <c r="AC440" s="496"/>
      <c r="AD440" s="132">
        <f t="shared" si="217"/>
        <v>0</v>
      </c>
      <c r="AE440" s="504">
        <f t="shared" si="216"/>
        <v>3859166.6666666092</v>
      </c>
      <c r="AF440" s="500"/>
      <c r="AG440" s="500"/>
      <c r="AH440" s="505"/>
      <c r="AI440" s="506">
        <f t="shared" si="209"/>
        <v>0</v>
      </c>
      <c r="AJ440" s="507"/>
      <c r="AK440" s="507"/>
      <c r="AL440" s="507"/>
      <c r="AM440" s="508"/>
      <c r="AN440" s="501">
        <f t="shared" si="195"/>
        <v>1.1000000000000001</v>
      </c>
      <c r="AO440" s="502"/>
      <c r="AP440" s="503"/>
      <c r="AQ440" s="55"/>
      <c r="AR440" s="55"/>
      <c r="AS440" s="55"/>
      <c r="AT440" s="500"/>
      <c r="AU440" s="500"/>
      <c r="AV440" s="500"/>
      <c r="AW440" s="500"/>
      <c r="AX440" s="56"/>
      <c r="AY440" s="56">
        <f t="shared" si="196"/>
        <v>0</v>
      </c>
      <c r="AZ440" s="56">
        <f t="shared" si="210"/>
        <v>0</v>
      </c>
      <c r="BA440" s="56">
        <f t="shared" si="211"/>
        <v>0</v>
      </c>
      <c r="BB440" s="56">
        <f t="shared" si="197"/>
        <v>0</v>
      </c>
      <c r="BC440" s="56">
        <f t="shared" si="198"/>
        <v>0</v>
      </c>
      <c r="BD440" s="56">
        <f t="shared" si="199"/>
        <v>47619.047619047618</v>
      </c>
      <c r="BE440" s="56">
        <f t="shared" si="200"/>
        <v>43.650793650602679</v>
      </c>
      <c r="BF440" s="56">
        <f t="shared" si="201"/>
        <v>0</v>
      </c>
      <c r="BG440" s="56"/>
      <c r="BH440" s="56"/>
      <c r="BI440" s="68">
        <f>BI435</f>
        <v>1.1000000000000001</v>
      </c>
      <c r="BJ440" s="69">
        <f>BJ435</f>
        <v>0.75</v>
      </c>
      <c r="BK440" s="70">
        <f>BK435</f>
        <v>1.1000000000000001</v>
      </c>
      <c r="BL440" s="69">
        <f>BL435</f>
        <v>1.27</v>
      </c>
      <c r="BM440" s="71">
        <f>BM435</f>
        <v>1.27</v>
      </c>
      <c r="BN440" s="61"/>
      <c r="BO440" s="61" t="str">
        <f t="shared" si="212"/>
        <v xml:space="preserve"> </v>
      </c>
      <c r="BP440" s="62" t="str">
        <f t="shared" si="203"/>
        <v xml:space="preserve"> </v>
      </c>
      <c r="BQ440" s="62" t="e">
        <f t="shared" si="204"/>
        <v>#VALUE!</v>
      </c>
      <c r="BR440" s="63">
        <f t="shared" si="205"/>
        <v>1.1000000000000001</v>
      </c>
      <c r="BS440" s="64">
        <f t="shared" si="213"/>
        <v>1.1000000000000001</v>
      </c>
      <c r="BT440" s="60">
        <f t="shared" si="206"/>
        <v>47662.698412698221</v>
      </c>
    </row>
    <row r="441" spans="1:72" ht="13.5" customHeight="1" x14ac:dyDescent="0.15"/>
    <row r="442" spans="1:72" ht="13.5" customHeight="1" x14ac:dyDescent="0.15"/>
    <row r="443" spans="1:72" ht="13.5" customHeight="1" x14ac:dyDescent="0.15"/>
  </sheetData>
  <mergeCells count="4756">
    <mergeCell ref="B1:U1"/>
    <mergeCell ref="V1:X1"/>
    <mergeCell ref="AO1:AP1"/>
    <mergeCell ref="BJ2:BM2"/>
    <mergeCell ref="B3:N3"/>
    <mergeCell ref="P3:AB3"/>
    <mergeCell ref="AE3:AP3"/>
    <mergeCell ref="BJ3:BK3"/>
    <mergeCell ref="BJ6:BK6"/>
    <mergeCell ref="B7:H7"/>
    <mergeCell ref="I7:M7"/>
    <mergeCell ref="P7:V7"/>
    <mergeCell ref="W7:X7"/>
    <mergeCell ref="Y7:AB7"/>
    <mergeCell ref="AE7:AJ7"/>
    <mergeCell ref="AK7:AL7"/>
    <mergeCell ref="AO7:AP7"/>
    <mergeCell ref="BJ7:BK7"/>
    <mergeCell ref="B6:H6"/>
    <mergeCell ref="I6:M6"/>
    <mergeCell ref="P6:V6"/>
    <mergeCell ref="W6:AA6"/>
    <mergeCell ref="AE6:AJ6"/>
    <mergeCell ref="AK6:AO6"/>
    <mergeCell ref="BJ4:BK4"/>
    <mergeCell ref="B5:H5"/>
    <mergeCell ref="I5:M5"/>
    <mergeCell ref="P5:V5"/>
    <mergeCell ref="W5:AA5"/>
    <mergeCell ref="AE5:AJ5"/>
    <mergeCell ref="AK5:AN5"/>
    <mergeCell ref="AO5:AP5"/>
    <mergeCell ref="BJ5:BK5"/>
    <mergeCell ref="B4:H4"/>
    <mergeCell ref="I4:M4"/>
    <mergeCell ref="P4:V4"/>
    <mergeCell ref="W4:AA4"/>
    <mergeCell ref="AE4:AJ4"/>
    <mergeCell ref="AK4:AO4"/>
    <mergeCell ref="P11:V11"/>
    <mergeCell ref="W11:X11"/>
    <mergeCell ref="Y11:AB11"/>
    <mergeCell ref="P12:V12"/>
    <mergeCell ref="W12:X12"/>
    <mergeCell ref="Y12:AB12"/>
    <mergeCell ref="BJ8:BK8"/>
    <mergeCell ref="P9:V9"/>
    <mergeCell ref="W9:X9"/>
    <mergeCell ref="Y9:AB9"/>
    <mergeCell ref="BJ9:BK9"/>
    <mergeCell ref="P10:V10"/>
    <mergeCell ref="W10:X10"/>
    <mergeCell ref="Y10:AB10"/>
    <mergeCell ref="BJ10:BK10"/>
    <mergeCell ref="P8:V8"/>
    <mergeCell ref="W8:X8"/>
    <mergeCell ref="Y8:AB8"/>
    <mergeCell ref="AE8:AJ8"/>
    <mergeCell ref="AK8:AN8"/>
    <mergeCell ref="AO8:AP8"/>
    <mergeCell ref="BJ12:BM12"/>
    <mergeCell ref="BN18:BQ18"/>
    <mergeCell ref="B19:B20"/>
    <mergeCell ref="C19:D20"/>
    <mergeCell ref="E19:Q19"/>
    <mergeCell ref="R19:AD19"/>
    <mergeCell ref="AE19:AH20"/>
    <mergeCell ref="AI19:AM20"/>
    <mergeCell ref="AT19:AW19"/>
    <mergeCell ref="BN19:BQ19"/>
    <mergeCell ref="E20:H20"/>
    <mergeCell ref="BG18:BH18"/>
    <mergeCell ref="BI18:BI19"/>
    <mergeCell ref="BJ18:BJ19"/>
    <mergeCell ref="BK18:BK19"/>
    <mergeCell ref="BL18:BL19"/>
    <mergeCell ref="BM18:BM19"/>
    <mergeCell ref="Z22:AC22"/>
    <mergeCell ref="AE22:AH22"/>
    <mergeCell ref="AI22:AM22"/>
    <mergeCell ref="B18:AM18"/>
    <mergeCell ref="AN18:AP20"/>
    <mergeCell ref="AQ18:AS18"/>
    <mergeCell ref="AT18:AX18"/>
    <mergeCell ref="AZ18:BF18"/>
    <mergeCell ref="I20:L20"/>
    <mergeCell ref="M20:P20"/>
    <mergeCell ref="R20:U20"/>
    <mergeCell ref="V20:Y20"/>
    <mergeCell ref="Z20:AC20"/>
    <mergeCell ref="AT20:AW20"/>
    <mergeCell ref="E22:H22"/>
    <mergeCell ref="I22:L22"/>
    <mergeCell ref="Z23:AC23"/>
    <mergeCell ref="AE23:AH23"/>
    <mergeCell ref="AI23:AM23"/>
    <mergeCell ref="AN23:AP23"/>
    <mergeCell ref="AT23:AW23"/>
    <mergeCell ref="M23:P23"/>
    <mergeCell ref="R23:U23"/>
    <mergeCell ref="BJ13:BK13"/>
    <mergeCell ref="BL13:BM13"/>
    <mergeCell ref="BL14:BM14"/>
    <mergeCell ref="BL15:BM15"/>
    <mergeCell ref="BL16:BM16"/>
    <mergeCell ref="B21:B32"/>
    <mergeCell ref="C21:D21"/>
    <mergeCell ref="E21:H21"/>
    <mergeCell ref="I21:L21"/>
    <mergeCell ref="M21:P21"/>
    <mergeCell ref="R21:U21"/>
    <mergeCell ref="V21:Y21"/>
    <mergeCell ref="Z21:AC21"/>
    <mergeCell ref="AC17:AP17"/>
    <mergeCell ref="P13:V13"/>
    <mergeCell ref="W13:X13"/>
    <mergeCell ref="Y13:AB13"/>
    <mergeCell ref="P14:V14"/>
    <mergeCell ref="W14:X14"/>
    <mergeCell ref="Y14:AB14"/>
    <mergeCell ref="AE21:AH21"/>
    <mergeCell ref="AI21:AM21"/>
    <mergeCell ref="AN21:AP21"/>
    <mergeCell ref="AT21:AW21"/>
    <mergeCell ref="C22:D22"/>
    <mergeCell ref="M22:P22"/>
    <mergeCell ref="R22:U22"/>
    <mergeCell ref="V22:Y22"/>
    <mergeCell ref="Z24:AC24"/>
    <mergeCell ref="AE24:AH24"/>
    <mergeCell ref="AI24:AM24"/>
    <mergeCell ref="AN24:AP24"/>
    <mergeCell ref="AT24:AW24"/>
    <mergeCell ref="Z26:AC26"/>
    <mergeCell ref="AE26:AH26"/>
    <mergeCell ref="AI26:AM26"/>
    <mergeCell ref="AN26:AP26"/>
    <mergeCell ref="AT26:AW26"/>
    <mergeCell ref="AN22:AP22"/>
    <mergeCell ref="AT22:AW22"/>
    <mergeCell ref="C23:D23"/>
    <mergeCell ref="E23:H23"/>
    <mergeCell ref="I23:L23"/>
    <mergeCell ref="C24:D24"/>
    <mergeCell ref="E24:H24"/>
    <mergeCell ref="I24:L24"/>
    <mergeCell ref="M24:P24"/>
    <mergeCell ref="R24:U24"/>
    <mergeCell ref="V24:Y24"/>
    <mergeCell ref="V23:Y23"/>
    <mergeCell ref="C26:D26"/>
    <mergeCell ref="E26:H26"/>
    <mergeCell ref="I26:L26"/>
    <mergeCell ref="M26:P26"/>
    <mergeCell ref="R26:U26"/>
    <mergeCell ref="V26:Y26"/>
    <mergeCell ref="V25:Y25"/>
    <mergeCell ref="Z25:AC25"/>
    <mergeCell ref="AE25:AH25"/>
    <mergeCell ref="AI25:AM25"/>
    <mergeCell ref="AN25:AP25"/>
    <mergeCell ref="AT25:AW25"/>
    <mergeCell ref="C25:D25"/>
    <mergeCell ref="E25:H25"/>
    <mergeCell ref="I25:L25"/>
    <mergeCell ref="M25:P25"/>
    <mergeCell ref="R25:U25"/>
    <mergeCell ref="Z28:AC28"/>
    <mergeCell ref="AE28:AH28"/>
    <mergeCell ref="AI28:AM28"/>
    <mergeCell ref="AN28:AP28"/>
    <mergeCell ref="AT28:AW28"/>
    <mergeCell ref="C29:D29"/>
    <mergeCell ref="E29:H29"/>
    <mergeCell ref="I29:L29"/>
    <mergeCell ref="M29:P29"/>
    <mergeCell ref="R29:U29"/>
    <mergeCell ref="C28:D28"/>
    <mergeCell ref="E28:H28"/>
    <mergeCell ref="I28:L28"/>
    <mergeCell ref="M28:P28"/>
    <mergeCell ref="R28:U28"/>
    <mergeCell ref="V28:Y28"/>
    <mergeCell ref="V27:Y27"/>
    <mergeCell ref="Z27:AC27"/>
    <mergeCell ref="AE27:AH27"/>
    <mergeCell ref="AI27:AM27"/>
    <mergeCell ref="AN27:AP27"/>
    <mergeCell ref="AT27:AW27"/>
    <mergeCell ref="C27:D27"/>
    <mergeCell ref="E27:H27"/>
    <mergeCell ref="I27:L27"/>
    <mergeCell ref="M27:P27"/>
    <mergeCell ref="R27:U27"/>
    <mergeCell ref="Z30:AC30"/>
    <mergeCell ref="AE30:AH30"/>
    <mergeCell ref="AI30:AM30"/>
    <mergeCell ref="AN30:AP30"/>
    <mergeCell ref="AT30:AW30"/>
    <mergeCell ref="C31:D31"/>
    <mergeCell ref="E31:H31"/>
    <mergeCell ref="I31:L31"/>
    <mergeCell ref="M31:P31"/>
    <mergeCell ref="R31:U31"/>
    <mergeCell ref="C30:D30"/>
    <mergeCell ref="E30:H30"/>
    <mergeCell ref="I30:L30"/>
    <mergeCell ref="M30:P30"/>
    <mergeCell ref="R30:U30"/>
    <mergeCell ref="V30:Y30"/>
    <mergeCell ref="V29:Y29"/>
    <mergeCell ref="Z29:AC29"/>
    <mergeCell ref="AE29:AH29"/>
    <mergeCell ref="AI29:AM29"/>
    <mergeCell ref="AN29:AP29"/>
    <mergeCell ref="AT29:AW29"/>
    <mergeCell ref="B33:B44"/>
    <mergeCell ref="C33:D33"/>
    <mergeCell ref="E33:H33"/>
    <mergeCell ref="I33:L33"/>
    <mergeCell ref="M33:P33"/>
    <mergeCell ref="C32:D32"/>
    <mergeCell ref="E32:H32"/>
    <mergeCell ref="I32:L32"/>
    <mergeCell ref="M32:P32"/>
    <mergeCell ref="R32:U32"/>
    <mergeCell ref="V32:Y32"/>
    <mergeCell ref="V31:Y31"/>
    <mergeCell ref="Z31:AC31"/>
    <mergeCell ref="AE31:AH31"/>
    <mergeCell ref="AI31:AM31"/>
    <mergeCell ref="AN31:AP31"/>
    <mergeCell ref="AT31:AW31"/>
    <mergeCell ref="AT33:AW33"/>
    <mergeCell ref="C34:D34"/>
    <mergeCell ref="E34:H34"/>
    <mergeCell ref="I34:L34"/>
    <mergeCell ref="M34:P34"/>
    <mergeCell ref="R34:U34"/>
    <mergeCell ref="V34:Y34"/>
    <mergeCell ref="Z34:AC34"/>
    <mergeCell ref="AE34:AH34"/>
    <mergeCell ref="AI34:AM34"/>
    <mergeCell ref="R33:U33"/>
    <mergeCell ref="V33:Y33"/>
    <mergeCell ref="Z33:AC33"/>
    <mergeCell ref="AE33:AH33"/>
    <mergeCell ref="AI33:AM33"/>
    <mergeCell ref="AN33:AP33"/>
    <mergeCell ref="Z32:AC32"/>
    <mergeCell ref="AE32:AH32"/>
    <mergeCell ref="AI32:AM32"/>
    <mergeCell ref="AN32:AP32"/>
    <mergeCell ref="AT32:AW32"/>
    <mergeCell ref="AI35:AM35"/>
    <mergeCell ref="AN35:AP35"/>
    <mergeCell ref="AT35:AW35"/>
    <mergeCell ref="C36:D36"/>
    <mergeCell ref="E36:H36"/>
    <mergeCell ref="I36:L36"/>
    <mergeCell ref="M36:P36"/>
    <mergeCell ref="R36:U36"/>
    <mergeCell ref="V36:Y36"/>
    <mergeCell ref="Z36:AC36"/>
    <mergeCell ref="AN34:AP34"/>
    <mergeCell ref="AT34:AW34"/>
    <mergeCell ref="C35:D35"/>
    <mergeCell ref="E35:H35"/>
    <mergeCell ref="I35:L35"/>
    <mergeCell ref="M35:P35"/>
    <mergeCell ref="R35:U35"/>
    <mergeCell ref="V35:Y35"/>
    <mergeCell ref="Z35:AC35"/>
    <mergeCell ref="AE35:AH35"/>
    <mergeCell ref="V38:Y38"/>
    <mergeCell ref="Z38:AC38"/>
    <mergeCell ref="AE38:AH38"/>
    <mergeCell ref="AI38:AM38"/>
    <mergeCell ref="AN38:AP38"/>
    <mergeCell ref="AT38:AW38"/>
    <mergeCell ref="Z37:AC37"/>
    <mergeCell ref="AE37:AH37"/>
    <mergeCell ref="AI37:AM37"/>
    <mergeCell ref="AN37:AP37"/>
    <mergeCell ref="AT37:AW37"/>
    <mergeCell ref="C38:D38"/>
    <mergeCell ref="E38:H38"/>
    <mergeCell ref="I38:L38"/>
    <mergeCell ref="M38:P38"/>
    <mergeCell ref="R38:U38"/>
    <mergeCell ref="AE36:AH36"/>
    <mergeCell ref="AI36:AM36"/>
    <mergeCell ref="AN36:AP36"/>
    <mergeCell ref="AT36:AW36"/>
    <mergeCell ref="C37:D37"/>
    <mergeCell ref="E37:H37"/>
    <mergeCell ref="I37:L37"/>
    <mergeCell ref="M37:P37"/>
    <mergeCell ref="R37:U37"/>
    <mergeCell ref="V37:Y37"/>
    <mergeCell ref="V40:Y40"/>
    <mergeCell ref="Z40:AC40"/>
    <mergeCell ref="AE40:AH40"/>
    <mergeCell ref="AI40:AM40"/>
    <mergeCell ref="AN40:AP40"/>
    <mergeCell ref="AT40:AW40"/>
    <mergeCell ref="Z39:AC39"/>
    <mergeCell ref="AE39:AH39"/>
    <mergeCell ref="AI39:AM39"/>
    <mergeCell ref="AN39:AP39"/>
    <mergeCell ref="AT39:AW39"/>
    <mergeCell ref="C40:D40"/>
    <mergeCell ref="E40:H40"/>
    <mergeCell ref="I40:L40"/>
    <mergeCell ref="M40:P40"/>
    <mergeCell ref="R40:U40"/>
    <mergeCell ref="C39:D39"/>
    <mergeCell ref="E39:H39"/>
    <mergeCell ref="I39:L39"/>
    <mergeCell ref="M39:P39"/>
    <mergeCell ref="R39:U39"/>
    <mergeCell ref="V39:Y39"/>
    <mergeCell ref="V42:Y42"/>
    <mergeCell ref="Z42:AC42"/>
    <mergeCell ref="AE42:AH42"/>
    <mergeCell ref="AI42:AM42"/>
    <mergeCell ref="AN42:AP42"/>
    <mergeCell ref="AT42:AW42"/>
    <mergeCell ref="Z41:AC41"/>
    <mergeCell ref="AE41:AH41"/>
    <mergeCell ref="AI41:AM41"/>
    <mergeCell ref="AN41:AP41"/>
    <mergeCell ref="AT41:AW41"/>
    <mergeCell ref="C42:D42"/>
    <mergeCell ref="E42:H42"/>
    <mergeCell ref="I42:L42"/>
    <mergeCell ref="M42:P42"/>
    <mergeCell ref="R42:U42"/>
    <mergeCell ref="C41:D41"/>
    <mergeCell ref="E41:H41"/>
    <mergeCell ref="I41:L41"/>
    <mergeCell ref="M41:P41"/>
    <mergeCell ref="R41:U41"/>
    <mergeCell ref="V41:Y41"/>
    <mergeCell ref="V44:Y44"/>
    <mergeCell ref="Z44:AC44"/>
    <mergeCell ref="AE44:AH44"/>
    <mergeCell ref="AI44:AM44"/>
    <mergeCell ref="AN44:AP44"/>
    <mergeCell ref="AT44:AW44"/>
    <mergeCell ref="Z43:AC43"/>
    <mergeCell ref="AE43:AH43"/>
    <mergeCell ref="AI43:AM43"/>
    <mergeCell ref="AN43:AP43"/>
    <mergeCell ref="AT43:AW43"/>
    <mergeCell ref="C44:D44"/>
    <mergeCell ref="E44:H44"/>
    <mergeCell ref="I44:L44"/>
    <mergeCell ref="M44:P44"/>
    <mergeCell ref="R44:U44"/>
    <mergeCell ref="C43:D43"/>
    <mergeCell ref="E43:H43"/>
    <mergeCell ref="I43:L43"/>
    <mergeCell ref="M43:P43"/>
    <mergeCell ref="R43:U43"/>
    <mergeCell ref="V43:Y43"/>
    <mergeCell ref="AT46:AW46"/>
    <mergeCell ref="C47:D47"/>
    <mergeCell ref="E47:H47"/>
    <mergeCell ref="I47:L47"/>
    <mergeCell ref="M47:P47"/>
    <mergeCell ref="R47:U47"/>
    <mergeCell ref="V47:Y47"/>
    <mergeCell ref="Z47:AC47"/>
    <mergeCell ref="AE47:AH47"/>
    <mergeCell ref="AI47:AM47"/>
    <mergeCell ref="R46:U46"/>
    <mergeCell ref="V46:Y46"/>
    <mergeCell ref="Z46:AC46"/>
    <mergeCell ref="AE46:AH46"/>
    <mergeCell ref="AI46:AM46"/>
    <mergeCell ref="AN46:AP46"/>
    <mergeCell ref="V45:Y45"/>
    <mergeCell ref="Z45:AC45"/>
    <mergeCell ref="AE45:AH45"/>
    <mergeCell ref="AI45:AM45"/>
    <mergeCell ref="AN45:AP45"/>
    <mergeCell ref="AT45:AW45"/>
    <mergeCell ref="C45:D45"/>
    <mergeCell ref="E45:H45"/>
    <mergeCell ref="I45:L45"/>
    <mergeCell ref="M45:P45"/>
    <mergeCell ref="R45:U45"/>
    <mergeCell ref="C46:D46"/>
    <mergeCell ref="E46:H46"/>
    <mergeCell ref="I46:L46"/>
    <mergeCell ref="M46:P46"/>
    <mergeCell ref="AI48:AM48"/>
    <mergeCell ref="AN48:AP48"/>
    <mergeCell ref="AT48:AW48"/>
    <mergeCell ref="C49:D49"/>
    <mergeCell ref="E49:H49"/>
    <mergeCell ref="I49:L49"/>
    <mergeCell ref="M49:P49"/>
    <mergeCell ref="R49:U49"/>
    <mergeCell ref="V49:Y49"/>
    <mergeCell ref="Z49:AC49"/>
    <mergeCell ref="AN47:AP47"/>
    <mergeCell ref="AT47:AW47"/>
    <mergeCell ref="C48:D48"/>
    <mergeCell ref="E48:H48"/>
    <mergeCell ref="I48:L48"/>
    <mergeCell ref="M48:P48"/>
    <mergeCell ref="R48:U48"/>
    <mergeCell ref="V48:Y48"/>
    <mergeCell ref="Z48:AC48"/>
    <mergeCell ref="AE48:AH48"/>
    <mergeCell ref="Z50:AC50"/>
    <mergeCell ref="AE50:AH50"/>
    <mergeCell ref="AI50:AM50"/>
    <mergeCell ref="AN50:AP50"/>
    <mergeCell ref="AT50:AW50"/>
    <mergeCell ref="C51:D51"/>
    <mergeCell ref="E51:H51"/>
    <mergeCell ref="I51:L51"/>
    <mergeCell ref="M51:P51"/>
    <mergeCell ref="R51:U51"/>
    <mergeCell ref="AE49:AH49"/>
    <mergeCell ref="AI49:AM49"/>
    <mergeCell ref="AN49:AP49"/>
    <mergeCell ref="AT49:AW49"/>
    <mergeCell ref="C50:D50"/>
    <mergeCell ref="E50:H50"/>
    <mergeCell ref="I50:L50"/>
    <mergeCell ref="M50:P50"/>
    <mergeCell ref="R50:U50"/>
    <mergeCell ref="V50:Y50"/>
    <mergeCell ref="Z52:AC52"/>
    <mergeCell ref="AE52:AH52"/>
    <mergeCell ref="AI52:AM52"/>
    <mergeCell ref="AN52:AP52"/>
    <mergeCell ref="AT52:AW52"/>
    <mergeCell ref="C53:D53"/>
    <mergeCell ref="E53:H53"/>
    <mergeCell ref="I53:L53"/>
    <mergeCell ref="M53:P53"/>
    <mergeCell ref="R53:U53"/>
    <mergeCell ref="C52:D52"/>
    <mergeCell ref="E52:H52"/>
    <mergeCell ref="I52:L52"/>
    <mergeCell ref="M52:P52"/>
    <mergeCell ref="R52:U52"/>
    <mergeCell ref="V52:Y52"/>
    <mergeCell ref="V51:Y51"/>
    <mergeCell ref="Z51:AC51"/>
    <mergeCell ref="AE51:AH51"/>
    <mergeCell ref="AI51:AM51"/>
    <mergeCell ref="AN51:AP51"/>
    <mergeCell ref="AT51:AW51"/>
    <mergeCell ref="Z54:AC54"/>
    <mergeCell ref="AE54:AH54"/>
    <mergeCell ref="AI54:AM54"/>
    <mergeCell ref="AN54:AP54"/>
    <mergeCell ref="AT54:AW54"/>
    <mergeCell ref="C55:D55"/>
    <mergeCell ref="E55:H55"/>
    <mergeCell ref="I55:L55"/>
    <mergeCell ref="M55:P55"/>
    <mergeCell ref="R55:U55"/>
    <mergeCell ref="C54:D54"/>
    <mergeCell ref="E54:H54"/>
    <mergeCell ref="I54:L54"/>
    <mergeCell ref="M54:P54"/>
    <mergeCell ref="R54:U54"/>
    <mergeCell ref="V54:Y54"/>
    <mergeCell ref="V53:Y53"/>
    <mergeCell ref="Z53:AC53"/>
    <mergeCell ref="AE53:AH53"/>
    <mergeCell ref="AI53:AM53"/>
    <mergeCell ref="AN53:AP53"/>
    <mergeCell ref="AT53:AW53"/>
    <mergeCell ref="B57:B68"/>
    <mergeCell ref="C57:D57"/>
    <mergeCell ref="E57:H57"/>
    <mergeCell ref="I57:L57"/>
    <mergeCell ref="M57:P57"/>
    <mergeCell ref="C56:D56"/>
    <mergeCell ref="E56:H56"/>
    <mergeCell ref="I56:L56"/>
    <mergeCell ref="M56:P56"/>
    <mergeCell ref="R56:U56"/>
    <mergeCell ref="V56:Y56"/>
    <mergeCell ref="V55:Y55"/>
    <mergeCell ref="Z55:AC55"/>
    <mergeCell ref="AE55:AH55"/>
    <mergeCell ref="AI55:AM55"/>
    <mergeCell ref="AN55:AP55"/>
    <mergeCell ref="AT55:AW55"/>
    <mergeCell ref="B45:B56"/>
    <mergeCell ref="AT57:AW57"/>
    <mergeCell ref="C58:D58"/>
    <mergeCell ref="E58:H58"/>
    <mergeCell ref="I58:L58"/>
    <mergeCell ref="M58:P58"/>
    <mergeCell ref="R58:U58"/>
    <mergeCell ref="V58:Y58"/>
    <mergeCell ref="Z58:AC58"/>
    <mergeCell ref="AE58:AH58"/>
    <mergeCell ref="AI58:AM58"/>
    <mergeCell ref="R57:U57"/>
    <mergeCell ref="V57:Y57"/>
    <mergeCell ref="Z57:AC57"/>
    <mergeCell ref="AE57:AH57"/>
    <mergeCell ref="AI57:AM57"/>
    <mergeCell ref="AN57:AP57"/>
    <mergeCell ref="Z56:AC56"/>
    <mergeCell ref="AE56:AH56"/>
    <mergeCell ref="AI56:AM56"/>
    <mergeCell ref="AN56:AP56"/>
    <mergeCell ref="AT56:AW56"/>
    <mergeCell ref="AI59:AM59"/>
    <mergeCell ref="AN59:AP59"/>
    <mergeCell ref="AT59:AW59"/>
    <mergeCell ref="C60:D60"/>
    <mergeCell ref="E60:H60"/>
    <mergeCell ref="I60:L60"/>
    <mergeCell ref="M60:P60"/>
    <mergeCell ref="R60:U60"/>
    <mergeCell ref="V60:Y60"/>
    <mergeCell ref="Z60:AC60"/>
    <mergeCell ref="AN58:AP58"/>
    <mergeCell ref="AT58:AW58"/>
    <mergeCell ref="C59:D59"/>
    <mergeCell ref="E59:H59"/>
    <mergeCell ref="I59:L59"/>
    <mergeCell ref="M59:P59"/>
    <mergeCell ref="R59:U59"/>
    <mergeCell ref="V59:Y59"/>
    <mergeCell ref="Z59:AC59"/>
    <mergeCell ref="AE59:AH59"/>
    <mergeCell ref="V62:Y62"/>
    <mergeCell ref="Z62:AC62"/>
    <mergeCell ref="AE62:AH62"/>
    <mergeCell ref="AI62:AM62"/>
    <mergeCell ref="AN62:AP62"/>
    <mergeCell ref="AT62:AW62"/>
    <mergeCell ref="Z61:AC61"/>
    <mergeCell ref="AE61:AH61"/>
    <mergeCell ref="AI61:AM61"/>
    <mergeCell ref="AN61:AP61"/>
    <mergeCell ref="AT61:AW61"/>
    <mergeCell ref="C62:D62"/>
    <mergeCell ref="E62:H62"/>
    <mergeCell ref="I62:L62"/>
    <mergeCell ref="M62:P62"/>
    <mergeCell ref="R62:U62"/>
    <mergeCell ref="AE60:AH60"/>
    <mergeCell ref="AI60:AM60"/>
    <mergeCell ref="AN60:AP60"/>
    <mergeCell ref="AT60:AW60"/>
    <mergeCell ref="C61:D61"/>
    <mergeCell ref="E61:H61"/>
    <mergeCell ref="I61:L61"/>
    <mergeCell ref="M61:P61"/>
    <mergeCell ref="R61:U61"/>
    <mergeCell ref="V61:Y61"/>
    <mergeCell ref="V64:Y64"/>
    <mergeCell ref="Z64:AC64"/>
    <mergeCell ref="AE64:AH64"/>
    <mergeCell ref="AI64:AM64"/>
    <mergeCell ref="AN64:AP64"/>
    <mergeCell ref="AT64:AW64"/>
    <mergeCell ref="Z63:AC63"/>
    <mergeCell ref="AE63:AH63"/>
    <mergeCell ref="AI63:AM63"/>
    <mergeCell ref="AN63:AP63"/>
    <mergeCell ref="AT63:AW63"/>
    <mergeCell ref="C64:D64"/>
    <mergeCell ref="E64:H64"/>
    <mergeCell ref="I64:L64"/>
    <mergeCell ref="M64:P64"/>
    <mergeCell ref="R64:U64"/>
    <mergeCell ref="C63:D63"/>
    <mergeCell ref="E63:H63"/>
    <mergeCell ref="I63:L63"/>
    <mergeCell ref="M63:P63"/>
    <mergeCell ref="R63:U63"/>
    <mergeCell ref="V63:Y63"/>
    <mergeCell ref="V66:Y66"/>
    <mergeCell ref="Z66:AC66"/>
    <mergeCell ref="AE66:AH66"/>
    <mergeCell ref="AI66:AM66"/>
    <mergeCell ref="AN66:AP66"/>
    <mergeCell ref="AT66:AW66"/>
    <mergeCell ref="Z65:AC65"/>
    <mergeCell ref="AE65:AH65"/>
    <mergeCell ref="AI65:AM65"/>
    <mergeCell ref="AN65:AP65"/>
    <mergeCell ref="AT65:AW65"/>
    <mergeCell ref="C66:D66"/>
    <mergeCell ref="E66:H66"/>
    <mergeCell ref="I66:L66"/>
    <mergeCell ref="M66:P66"/>
    <mergeCell ref="R66:U66"/>
    <mergeCell ref="C65:D65"/>
    <mergeCell ref="E65:H65"/>
    <mergeCell ref="I65:L65"/>
    <mergeCell ref="M65:P65"/>
    <mergeCell ref="R65:U65"/>
    <mergeCell ref="V65:Y65"/>
    <mergeCell ref="V68:Y68"/>
    <mergeCell ref="Z68:AC68"/>
    <mergeCell ref="AE68:AH68"/>
    <mergeCell ref="AI68:AM68"/>
    <mergeCell ref="AN68:AP68"/>
    <mergeCell ref="AT68:AW68"/>
    <mergeCell ref="Z67:AC67"/>
    <mergeCell ref="AE67:AH67"/>
    <mergeCell ref="AI67:AM67"/>
    <mergeCell ref="AN67:AP67"/>
    <mergeCell ref="AT67:AW67"/>
    <mergeCell ref="C68:D68"/>
    <mergeCell ref="E68:H68"/>
    <mergeCell ref="I68:L68"/>
    <mergeCell ref="M68:P68"/>
    <mergeCell ref="R68:U68"/>
    <mergeCell ref="C67:D67"/>
    <mergeCell ref="E67:H67"/>
    <mergeCell ref="I67:L67"/>
    <mergeCell ref="M67:P67"/>
    <mergeCell ref="R67:U67"/>
    <mergeCell ref="V67:Y67"/>
    <mergeCell ref="AT70:AW70"/>
    <mergeCell ref="C71:D71"/>
    <mergeCell ref="E71:H71"/>
    <mergeCell ref="I71:L71"/>
    <mergeCell ref="M71:P71"/>
    <mergeCell ref="R71:U71"/>
    <mergeCell ref="V71:Y71"/>
    <mergeCell ref="Z71:AC71"/>
    <mergeCell ref="AE71:AH71"/>
    <mergeCell ref="AI71:AM71"/>
    <mergeCell ref="R70:U70"/>
    <mergeCell ref="V70:Y70"/>
    <mergeCell ref="Z70:AC70"/>
    <mergeCell ref="AE70:AH70"/>
    <mergeCell ref="AI70:AM70"/>
    <mergeCell ref="AN70:AP70"/>
    <mergeCell ref="V69:Y69"/>
    <mergeCell ref="Z69:AC69"/>
    <mergeCell ref="AE69:AH69"/>
    <mergeCell ref="AI69:AM69"/>
    <mergeCell ref="AN69:AP69"/>
    <mergeCell ref="AT69:AW69"/>
    <mergeCell ref="C69:D69"/>
    <mergeCell ref="E69:H69"/>
    <mergeCell ref="I69:L69"/>
    <mergeCell ref="M69:P69"/>
    <mergeCell ref="R69:U69"/>
    <mergeCell ref="C70:D70"/>
    <mergeCell ref="E70:H70"/>
    <mergeCell ref="I70:L70"/>
    <mergeCell ref="M70:P70"/>
    <mergeCell ref="AI72:AM72"/>
    <mergeCell ref="AN72:AP72"/>
    <mergeCell ref="AT72:AW72"/>
    <mergeCell ref="C73:D73"/>
    <mergeCell ref="E73:H73"/>
    <mergeCell ref="I73:L73"/>
    <mergeCell ref="M73:P73"/>
    <mergeCell ref="R73:U73"/>
    <mergeCell ref="V73:Y73"/>
    <mergeCell ref="Z73:AC73"/>
    <mergeCell ref="AN71:AP71"/>
    <mergeCell ref="AT71:AW71"/>
    <mergeCell ref="C72:D72"/>
    <mergeCell ref="E72:H72"/>
    <mergeCell ref="I72:L72"/>
    <mergeCell ref="M72:P72"/>
    <mergeCell ref="R72:U72"/>
    <mergeCell ref="V72:Y72"/>
    <mergeCell ref="Z72:AC72"/>
    <mergeCell ref="AE72:AH72"/>
    <mergeCell ref="Z74:AC74"/>
    <mergeCell ref="AE74:AH74"/>
    <mergeCell ref="AI74:AM74"/>
    <mergeCell ref="AN74:AP74"/>
    <mergeCell ref="AT74:AW74"/>
    <mergeCell ref="C75:D75"/>
    <mergeCell ref="E75:H75"/>
    <mergeCell ref="I75:L75"/>
    <mergeCell ref="M75:P75"/>
    <mergeCell ref="R75:U75"/>
    <mergeCell ref="AE73:AH73"/>
    <mergeCell ref="AI73:AM73"/>
    <mergeCell ref="AN73:AP73"/>
    <mergeCell ref="AT73:AW73"/>
    <mergeCell ref="C74:D74"/>
    <mergeCell ref="E74:H74"/>
    <mergeCell ref="I74:L74"/>
    <mergeCell ref="M74:P74"/>
    <mergeCell ref="R74:U74"/>
    <mergeCell ref="V74:Y74"/>
    <mergeCell ref="Z76:AC76"/>
    <mergeCell ref="AE76:AH76"/>
    <mergeCell ref="AI76:AM76"/>
    <mergeCell ref="AN76:AP76"/>
    <mergeCell ref="AT76:AW76"/>
    <mergeCell ref="C77:D77"/>
    <mergeCell ref="E77:H77"/>
    <mergeCell ref="I77:L77"/>
    <mergeCell ref="M77:P77"/>
    <mergeCell ref="R77:U77"/>
    <mergeCell ref="C76:D76"/>
    <mergeCell ref="E76:H76"/>
    <mergeCell ref="I76:L76"/>
    <mergeCell ref="M76:P76"/>
    <mergeCell ref="R76:U76"/>
    <mergeCell ref="V76:Y76"/>
    <mergeCell ref="V75:Y75"/>
    <mergeCell ref="Z75:AC75"/>
    <mergeCell ref="AE75:AH75"/>
    <mergeCell ref="AI75:AM75"/>
    <mergeCell ref="AN75:AP75"/>
    <mergeCell ref="AT75:AW75"/>
    <mergeCell ref="Z78:AC78"/>
    <mergeCell ref="AE78:AH78"/>
    <mergeCell ref="AI78:AM78"/>
    <mergeCell ref="AN78:AP78"/>
    <mergeCell ref="AT78:AW78"/>
    <mergeCell ref="C79:D79"/>
    <mergeCell ref="E79:H79"/>
    <mergeCell ref="I79:L79"/>
    <mergeCell ref="M79:P79"/>
    <mergeCell ref="R79:U79"/>
    <mergeCell ref="C78:D78"/>
    <mergeCell ref="E78:H78"/>
    <mergeCell ref="I78:L78"/>
    <mergeCell ref="M78:P78"/>
    <mergeCell ref="R78:U78"/>
    <mergeCell ref="V78:Y78"/>
    <mergeCell ref="V77:Y77"/>
    <mergeCell ref="Z77:AC77"/>
    <mergeCell ref="AE77:AH77"/>
    <mergeCell ref="AI77:AM77"/>
    <mergeCell ref="AN77:AP77"/>
    <mergeCell ref="AT77:AW77"/>
    <mergeCell ref="B81:B92"/>
    <mergeCell ref="C81:D81"/>
    <mergeCell ref="E81:H81"/>
    <mergeCell ref="I81:L81"/>
    <mergeCell ref="M81:P81"/>
    <mergeCell ref="C80:D80"/>
    <mergeCell ref="E80:H80"/>
    <mergeCell ref="I80:L80"/>
    <mergeCell ref="M80:P80"/>
    <mergeCell ref="R80:U80"/>
    <mergeCell ref="V80:Y80"/>
    <mergeCell ref="V79:Y79"/>
    <mergeCell ref="Z79:AC79"/>
    <mergeCell ref="AE79:AH79"/>
    <mergeCell ref="AI79:AM79"/>
    <mergeCell ref="AN79:AP79"/>
    <mergeCell ref="AT79:AW79"/>
    <mergeCell ref="B69:B80"/>
    <mergeCell ref="AT81:AW81"/>
    <mergeCell ref="C82:D82"/>
    <mergeCell ref="E82:H82"/>
    <mergeCell ref="I82:L82"/>
    <mergeCell ref="M82:P82"/>
    <mergeCell ref="R82:U82"/>
    <mergeCell ref="V82:Y82"/>
    <mergeCell ref="Z82:AC82"/>
    <mergeCell ref="AE82:AH82"/>
    <mergeCell ref="AI82:AM82"/>
    <mergeCell ref="R81:U81"/>
    <mergeCell ref="V81:Y81"/>
    <mergeCell ref="Z81:AC81"/>
    <mergeCell ref="AE81:AH81"/>
    <mergeCell ref="AI81:AM81"/>
    <mergeCell ref="AN81:AP81"/>
    <mergeCell ref="Z80:AC80"/>
    <mergeCell ref="AE80:AH80"/>
    <mergeCell ref="AI80:AM80"/>
    <mergeCell ref="AN80:AP80"/>
    <mergeCell ref="AT80:AW80"/>
    <mergeCell ref="AI83:AM83"/>
    <mergeCell ref="AN83:AP83"/>
    <mergeCell ref="AT83:AW83"/>
    <mergeCell ref="C84:D84"/>
    <mergeCell ref="E84:H84"/>
    <mergeCell ref="I84:L84"/>
    <mergeCell ref="M84:P84"/>
    <mergeCell ref="R84:U84"/>
    <mergeCell ref="V84:Y84"/>
    <mergeCell ref="Z84:AC84"/>
    <mergeCell ref="AN82:AP82"/>
    <mergeCell ref="AT82:AW82"/>
    <mergeCell ref="C83:D83"/>
    <mergeCell ref="E83:H83"/>
    <mergeCell ref="I83:L83"/>
    <mergeCell ref="M83:P83"/>
    <mergeCell ref="R83:U83"/>
    <mergeCell ref="V83:Y83"/>
    <mergeCell ref="Z83:AC83"/>
    <mergeCell ref="AE83:AH83"/>
    <mergeCell ref="V86:Y86"/>
    <mergeCell ref="Z86:AC86"/>
    <mergeCell ref="AE86:AH86"/>
    <mergeCell ref="AI86:AM86"/>
    <mergeCell ref="AN86:AP86"/>
    <mergeCell ref="AT86:AW86"/>
    <mergeCell ref="Z85:AC85"/>
    <mergeCell ref="AE85:AH85"/>
    <mergeCell ref="AI85:AM85"/>
    <mergeCell ref="AN85:AP85"/>
    <mergeCell ref="AT85:AW85"/>
    <mergeCell ref="C86:D86"/>
    <mergeCell ref="E86:H86"/>
    <mergeCell ref="I86:L86"/>
    <mergeCell ref="M86:P86"/>
    <mergeCell ref="R86:U86"/>
    <mergeCell ref="AE84:AH84"/>
    <mergeCell ref="AI84:AM84"/>
    <mergeCell ref="AN84:AP84"/>
    <mergeCell ref="AT84:AW84"/>
    <mergeCell ref="C85:D85"/>
    <mergeCell ref="E85:H85"/>
    <mergeCell ref="I85:L85"/>
    <mergeCell ref="M85:P85"/>
    <mergeCell ref="R85:U85"/>
    <mergeCell ref="V85:Y85"/>
    <mergeCell ref="V88:Y88"/>
    <mergeCell ref="Z88:AC88"/>
    <mergeCell ref="AE88:AH88"/>
    <mergeCell ref="AI88:AM88"/>
    <mergeCell ref="AN88:AP88"/>
    <mergeCell ref="AT88:AW88"/>
    <mergeCell ref="Z87:AC87"/>
    <mergeCell ref="AE87:AH87"/>
    <mergeCell ref="AI87:AM87"/>
    <mergeCell ref="AN87:AP87"/>
    <mergeCell ref="AT87:AW87"/>
    <mergeCell ref="C88:D88"/>
    <mergeCell ref="E88:H88"/>
    <mergeCell ref="I88:L88"/>
    <mergeCell ref="M88:P88"/>
    <mergeCell ref="R88:U88"/>
    <mergeCell ref="C87:D87"/>
    <mergeCell ref="E87:H87"/>
    <mergeCell ref="I87:L87"/>
    <mergeCell ref="M87:P87"/>
    <mergeCell ref="R87:U87"/>
    <mergeCell ref="V87:Y87"/>
    <mergeCell ref="V90:Y90"/>
    <mergeCell ref="Z90:AC90"/>
    <mergeCell ref="AE90:AH90"/>
    <mergeCell ref="AI90:AM90"/>
    <mergeCell ref="AN90:AP90"/>
    <mergeCell ref="AT90:AW90"/>
    <mergeCell ref="Z89:AC89"/>
    <mergeCell ref="AE89:AH89"/>
    <mergeCell ref="AI89:AM89"/>
    <mergeCell ref="AN89:AP89"/>
    <mergeCell ref="AT89:AW89"/>
    <mergeCell ref="C90:D90"/>
    <mergeCell ref="E90:H90"/>
    <mergeCell ref="I90:L90"/>
    <mergeCell ref="M90:P90"/>
    <mergeCell ref="R90:U90"/>
    <mergeCell ref="C89:D89"/>
    <mergeCell ref="E89:H89"/>
    <mergeCell ref="I89:L89"/>
    <mergeCell ref="M89:P89"/>
    <mergeCell ref="R89:U89"/>
    <mergeCell ref="V89:Y89"/>
    <mergeCell ref="V92:Y92"/>
    <mergeCell ref="Z92:AC92"/>
    <mergeCell ref="AE92:AH92"/>
    <mergeCell ref="AI92:AM92"/>
    <mergeCell ref="AN92:AP92"/>
    <mergeCell ref="AT92:AW92"/>
    <mergeCell ref="Z91:AC91"/>
    <mergeCell ref="AE91:AH91"/>
    <mergeCell ref="AI91:AM91"/>
    <mergeCell ref="AN91:AP91"/>
    <mergeCell ref="AT91:AW91"/>
    <mergeCell ref="C92:D92"/>
    <mergeCell ref="E92:H92"/>
    <mergeCell ref="I92:L92"/>
    <mergeCell ref="M92:P92"/>
    <mergeCell ref="R92:U92"/>
    <mergeCell ref="C91:D91"/>
    <mergeCell ref="E91:H91"/>
    <mergeCell ref="I91:L91"/>
    <mergeCell ref="M91:P91"/>
    <mergeCell ref="R91:U91"/>
    <mergeCell ref="V91:Y91"/>
    <mergeCell ref="AT94:AW94"/>
    <mergeCell ref="C95:D95"/>
    <mergeCell ref="E95:H95"/>
    <mergeCell ref="I95:L95"/>
    <mergeCell ref="M95:P95"/>
    <mergeCell ref="R95:U95"/>
    <mergeCell ref="V95:Y95"/>
    <mergeCell ref="Z95:AC95"/>
    <mergeCell ref="AE95:AH95"/>
    <mergeCell ref="AI95:AM95"/>
    <mergeCell ref="R94:U94"/>
    <mergeCell ref="V94:Y94"/>
    <mergeCell ref="Z94:AC94"/>
    <mergeCell ref="AE94:AH94"/>
    <mergeCell ref="AI94:AM94"/>
    <mergeCell ref="AN94:AP94"/>
    <mergeCell ref="V93:Y93"/>
    <mergeCell ref="Z93:AC93"/>
    <mergeCell ref="AE93:AH93"/>
    <mergeCell ref="AI93:AM93"/>
    <mergeCell ref="AN93:AP93"/>
    <mergeCell ref="AT93:AW93"/>
    <mergeCell ref="C93:D93"/>
    <mergeCell ref="E93:H93"/>
    <mergeCell ref="I93:L93"/>
    <mergeCell ref="M93:P93"/>
    <mergeCell ref="R93:U93"/>
    <mergeCell ref="C94:D94"/>
    <mergeCell ref="E94:H94"/>
    <mergeCell ref="I94:L94"/>
    <mergeCell ref="M94:P94"/>
    <mergeCell ref="AI96:AM96"/>
    <mergeCell ref="AN96:AP96"/>
    <mergeCell ref="AT96:AW96"/>
    <mergeCell ref="C97:D97"/>
    <mergeCell ref="E97:H97"/>
    <mergeCell ref="I97:L97"/>
    <mergeCell ref="M97:P97"/>
    <mergeCell ref="R97:U97"/>
    <mergeCell ref="V97:Y97"/>
    <mergeCell ref="Z97:AC97"/>
    <mergeCell ref="AN95:AP95"/>
    <mergeCell ref="AT95:AW95"/>
    <mergeCell ref="C96:D96"/>
    <mergeCell ref="E96:H96"/>
    <mergeCell ref="I96:L96"/>
    <mergeCell ref="M96:P96"/>
    <mergeCell ref="R96:U96"/>
    <mergeCell ref="V96:Y96"/>
    <mergeCell ref="Z96:AC96"/>
    <mergeCell ref="AE96:AH96"/>
    <mergeCell ref="Z98:AC98"/>
    <mergeCell ref="AE98:AH98"/>
    <mergeCell ref="AI98:AM98"/>
    <mergeCell ref="AN98:AP98"/>
    <mergeCell ref="AT98:AW98"/>
    <mergeCell ref="C99:D99"/>
    <mergeCell ref="E99:H99"/>
    <mergeCell ref="I99:L99"/>
    <mergeCell ref="M99:P99"/>
    <mergeCell ref="R99:U99"/>
    <mergeCell ref="AE97:AH97"/>
    <mergeCell ref="AI97:AM97"/>
    <mergeCell ref="AN97:AP97"/>
    <mergeCell ref="AT97:AW97"/>
    <mergeCell ref="C98:D98"/>
    <mergeCell ref="E98:H98"/>
    <mergeCell ref="I98:L98"/>
    <mergeCell ref="M98:P98"/>
    <mergeCell ref="R98:U98"/>
    <mergeCell ref="V98:Y98"/>
    <mergeCell ref="Z100:AC100"/>
    <mergeCell ref="AE100:AH100"/>
    <mergeCell ref="AI100:AM100"/>
    <mergeCell ref="AN100:AP100"/>
    <mergeCell ref="AT100:AW100"/>
    <mergeCell ref="C101:D101"/>
    <mergeCell ref="E101:H101"/>
    <mergeCell ref="I101:L101"/>
    <mergeCell ref="M101:P101"/>
    <mergeCell ref="R101:U101"/>
    <mergeCell ref="C100:D100"/>
    <mergeCell ref="E100:H100"/>
    <mergeCell ref="I100:L100"/>
    <mergeCell ref="M100:P100"/>
    <mergeCell ref="R100:U100"/>
    <mergeCell ref="V100:Y100"/>
    <mergeCell ref="V99:Y99"/>
    <mergeCell ref="Z99:AC99"/>
    <mergeCell ref="AE99:AH99"/>
    <mergeCell ref="AI99:AM99"/>
    <mergeCell ref="AN99:AP99"/>
    <mergeCell ref="AT99:AW99"/>
    <mergeCell ref="Z102:AC102"/>
    <mergeCell ref="AE102:AH102"/>
    <mergeCell ref="AI102:AM102"/>
    <mergeCell ref="AN102:AP102"/>
    <mergeCell ref="AT102:AW102"/>
    <mergeCell ref="C103:D103"/>
    <mergeCell ref="E103:H103"/>
    <mergeCell ref="I103:L103"/>
    <mergeCell ref="M103:P103"/>
    <mergeCell ref="R103:U103"/>
    <mergeCell ref="C102:D102"/>
    <mergeCell ref="E102:H102"/>
    <mergeCell ref="I102:L102"/>
    <mergeCell ref="M102:P102"/>
    <mergeCell ref="R102:U102"/>
    <mergeCell ref="V102:Y102"/>
    <mergeCell ref="V101:Y101"/>
    <mergeCell ref="Z101:AC101"/>
    <mergeCell ref="AE101:AH101"/>
    <mergeCell ref="AI101:AM101"/>
    <mergeCell ref="AN101:AP101"/>
    <mergeCell ref="AT101:AW101"/>
    <mergeCell ref="B105:B116"/>
    <mergeCell ref="C105:D105"/>
    <mergeCell ref="E105:H105"/>
    <mergeCell ref="I105:L105"/>
    <mergeCell ref="M105:P105"/>
    <mergeCell ref="C104:D104"/>
    <mergeCell ref="E104:H104"/>
    <mergeCell ref="I104:L104"/>
    <mergeCell ref="M104:P104"/>
    <mergeCell ref="R104:U104"/>
    <mergeCell ref="V104:Y104"/>
    <mergeCell ref="V103:Y103"/>
    <mergeCell ref="Z103:AC103"/>
    <mergeCell ref="AE103:AH103"/>
    <mergeCell ref="AI103:AM103"/>
    <mergeCell ref="AN103:AP103"/>
    <mergeCell ref="AT103:AW103"/>
    <mergeCell ref="B93:B104"/>
    <mergeCell ref="AT105:AW105"/>
    <mergeCell ref="C106:D106"/>
    <mergeCell ref="E106:H106"/>
    <mergeCell ref="I106:L106"/>
    <mergeCell ref="M106:P106"/>
    <mergeCell ref="R106:U106"/>
    <mergeCell ref="V106:Y106"/>
    <mergeCell ref="Z106:AC106"/>
    <mergeCell ref="AE106:AH106"/>
    <mergeCell ref="AI106:AM106"/>
    <mergeCell ref="R105:U105"/>
    <mergeCell ref="V105:Y105"/>
    <mergeCell ref="Z105:AC105"/>
    <mergeCell ref="AE105:AH105"/>
    <mergeCell ref="AI105:AM105"/>
    <mergeCell ref="AN105:AP105"/>
    <mergeCell ref="Z104:AC104"/>
    <mergeCell ref="AE104:AH104"/>
    <mergeCell ref="AI104:AM104"/>
    <mergeCell ref="AN104:AP104"/>
    <mergeCell ref="AT104:AW104"/>
    <mergeCell ref="AI107:AM107"/>
    <mergeCell ref="AN107:AP107"/>
    <mergeCell ref="AT107:AW107"/>
    <mergeCell ref="C108:D108"/>
    <mergeCell ref="E108:H108"/>
    <mergeCell ref="I108:L108"/>
    <mergeCell ref="M108:P108"/>
    <mergeCell ref="R108:U108"/>
    <mergeCell ref="V108:Y108"/>
    <mergeCell ref="Z108:AC108"/>
    <mergeCell ref="AN106:AP106"/>
    <mergeCell ref="AT106:AW106"/>
    <mergeCell ref="C107:D107"/>
    <mergeCell ref="E107:H107"/>
    <mergeCell ref="I107:L107"/>
    <mergeCell ref="M107:P107"/>
    <mergeCell ref="R107:U107"/>
    <mergeCell ref="V107:Y107"/>
    <mergeCell ref="Z107:AC107"/>
    <mergeCell ref="AE107:AH107"/>
    <mergeCell ref="V110:Y110"/>
    <mergeCell ref="Z110:AC110"/>
    <mergeCell ref="AE110:AH110"/>
    <mergeCell ref="AI110:AM110"/>
    <mergeCell ref="AN110:AP110"/>
    <mergeCell ref="AT110:AW110"/>
    <mergeCell ref="Z109:AC109"/>
    <mergeCell ref="AE109:AH109"/>
    <mergeCell ref="AI109:AM109"/>
    <mergeCell ref="AN109:AP109"/>
    <mergeCell ref="AT109:AW109"/>
    <mergeCell ref="C110:D110"/>
    <mergeCell ref="E110:H110"/>
    <mergeCell ref="I110:L110"/>
    <mergeCell ref="M110:P110"/>
    <mergeCell ref="R110:U110"/>
    <mergeCell ref="AE108:AH108"/>
    <mergeCell ref="AI108:AM108"/>
    <mergeCell ref="AN108:AP108"/>
    <mergeCell ref="AT108:AW108"/>
    <mergeCell ref="C109:D109"/>
    <mergeCell ref="E109:H109"/>
    <mergeCell ref="I109:L109"/>
    <mergeCell ref="M109:P109"/>
    <mergeCell ref="R109:U109"/>
    <mergeCell ref="V109:Y109"/>
    <mergeCell ref="V112:Y112"/>
    <mergeCell ref="Z112:AC112"/>
    <mergeCell ref="AE112:AH112"/>
    <mergeCell ref="AI112:AM112"/>
    <mergeCell ref="AN112:AP112"/>
    <mergeCell ref="AT112:AW112"/>
    <mergeCell ref="Z111:AC111"/>
    <mergeCell ref="AE111:AH111"/>
    <mergeCell ref="AI111:AM111"/>
    <mergeCell ref="AN111:AP111"/>
    <mergeCell ref="AT111:AW111"/>
    <mergeCell ref="C112:D112"/>
    <mergeCell ref="E112:H112"/>
    <mergeCell ref="I112:L112"/>
    <mergeCell ref="M112:P112"/>
    <mergeCell ref="R112:U112"/>
    <mergeCell ref="C111:D111"/>
    <mergeCell ref="E111:H111"/>
    <mergeCell ref="I111:L111"/>
    <mergeCell ref="M111:P111"/>
    <mergeCell ref="R111:U111"/>
    <mergeCell ref="V111:Y111"/>
    <mergeCell ref="V114:Y114"/>
    <mergeCell ref="Z114:AC114"/>
    <mergeCell ref="AE114:AH114"/>
    <mergeCell ref="AI114:AM114"/>
    <mergeCell ref="AN114:AP114"/>
    <mergeCell ref="AT114:AW114"/>
    <mergeCell ref="Z113:AC113"/>
    <mergeCell ref="AE113:AH113"/>
    <mergeCell ref="AI113:AM113"/>
    <mergeCell ref="AN113:AP113"/>
    <mergeCell ref="AT113:AW113"/>
    <mergeCell ref="C114:D114"/>
    <mergeCell ref="E114:H114"/>
    <mergeCell ref="I114:L114"/>
    <mergeCell ref="M114:P114"/>
    <mergeCell ref="R114:U114"/>
    <mergeCell ref="C113:D113"/>
    <mergeCell ref="E113:H113"/>
    <mergeCell ref="I113:L113"/>
    <mergeCell ref="M113:P113"/>
    <mergeCell ref="R113:U113"/>
    <mergeCell ref="V113:Y113"/>
    <mergeCell ref="V116:Y116"/>
    <mergeCell ref="Z116:AC116"/>
    <mergeCell ref="AE116:AH116"/>
    <mergeCell ref="AI116:AM116"/>
    <mergeCell ref="AN116:AP116"/>
    <mergeCell ref="AT116:AW116"/>
    <mergeCell ref="Z115:AC115"/>
    <mergeCell ref="AE115:AH115"/>
    <mergeCell ref="AI115:AM115"/>
    <mergeCell ref="AN115:AP115"/>
    <mergeCell ref="AT115:AW115"/>
    <mergeCell ref="C116:D116"/>
    <mergeCell ref="E116:H116"/>
    <mergeCell ref="I116:L116"/>
    <mergeCell ref="M116:P116"/>
    <mergeCell ref="R116:U116"/>
    <mergeCell ref="C115:D115"/>
    <mergeCell ref="E115:H115"/>
    <mergeCell ref="I115:L115"/>
    <mergeCell ref="M115:P115"/>
    <mergeCell ref="R115:U115"/>
    <mergeCell ref="V115:Y115"/>
    <mergeCell ref="AT118:AW118"/>
    <mergeCell ref="C119:D119"/>
    <mergeCell ref="E119:H119"/>
    <mergeCell ref="I119:L119"/>
    <mergeCell ref="M119:P119"/>
    <mergeCell ref="R119:U119"/>
    <mergeCell ref="V119:Y119"/>
    <mergeCell ref="Z119:AC119"/>
    <mergeCell ref="AE119:AH119"/>
    <mergeCell ref="AI119:AM119"/>
    <mergeCell ref="R118:U118"/>
    <mergeCell ref="V118:Y118"/>
    <mergeCell ref="Z118:AC118"/>
    <mergeCell ref="AE118:AH118"/>
    <mergeCell ref="AI118:AM118"/>
    <mergeCell ref="AN118:AP118"/>
    <mergeCell ref="V117:Y117"/>
    <mergeCell ref="Z117:AC117"/>
    <mergeCell ref="AE117:AH117"/>
    <mergeCell ref="AI117:AM117"/>
    <mergeCell ref="AN117:AP117"/>
    <mergeCell ref="AT117:AW117"/>
    <mergeCell ref="C117:D117"/>
    <mergeCell ref="E117:H117"/>
    <mergeCell ref="I117:L117"/>
    <mergeCell ref="M117:P117"/>
    <mergeCell ref="R117:U117"/>
    <mergeCell ref="C118:D118"/>
    <mergeCell ref="E118:H118"/>
    <mergeCell ref="I118:L118"/>
    <mergeCell ref="M118:P118"/>
    <mergeCell ref="AI120:AM120"/>
    <mergeCell ref="AN120:AP120"/>
    <mergeCell ref="AT120:AW120"/>
    <mergeCell ref="C121:D121"/>
    <mergeCell ref="E121:H121"/>
    <mergeCell ref="I121:L121"/>
    <mergeCell ref="M121:P121"/>
    <mergeCell ref="R121:U121"/>
    <mergeCell ref="V121:Y121"/>
    <mergeCell ref="Z121:AC121"/>
    <mergeCell ref="AN119:AP119"/>
    <mergeCell ref="AT119:AW119"/>
    <mergeCell ref="C120:D120"/>
    <mergeCell ref="E120:H120"/>
    <mergeCell ref="I120:L120"/>
    <mergeCell ref="M120:P120"/>
    <mergeCell ref="R120:U120"/>
    <mergeCell ref="V120:Y120"/>
    <mergeCell ref="Z120:AC120"/>
    <mergeCell ref="AE120:AH120"/>
    <mergeCell ref="Z122:AC122"/>
    <mergeCell ref="AE122:AH122"/>
    <mergeCell ref="AI122:AM122"/>
    <mergeCell ref="AN122:AP122"/>
    <mergeCell ref="AT122:AW122"/>
    <mergeCell ref="C123:D123"/>
    <mergeCell ref="E123:H123"/>
    <mergeCell ref="I123:L123"/>
    <mergeCell ref="M123:P123"/>
    <mergeCell ref="R123:U123"/>
    <mergeCell ref="AE121:AH121"/>
    <mergeCell ref="AI121:AM121"/>
    <mergeCell ref="AN121:AP121"/>
    <mergeCell ref="AT121:AW121"/>
    <mergeCell ref="C122:D122"/>
    <mergeCell ref="E122:H122"/>
    <mergeCell ref="I122:L122"/>
    <mergeCell ref="M122:P122"/>
    <mergeCell ref="R122:U122"/>
    <mergeCell ref="V122:Y122"/>
    <mergeCell ref="Z124:AC124"/>
    <mergeCell ref="AE124:AH124"/>
    <mergeCell ref="AI124:AM124"/>
    <mergeCell ref="AN124:AP124"/>
    <mergeCell ref="AT124:AW124"/>
    <mergeCell ref="C125:D125"/>
    <mergeCell ref="E125:H125"/>
    <mergeCell ref="I125:L125"/>
    <mergeCell ref="M125:P125"/>
    <mergeCell ref="R125:U125"/>
    <mergeCell ref="C124:D124"/>
    <mergeCell ref="E124:H124"/>
    <mergeCell ref="I124:L124"/>
    <mergeCell ref="M124:P124"/>
    <mergeCell ref="R124:U124"/>
    <mergeCell ref="V124:Y124"/>
    <mergeCell ref="V123:Y123"/>
    <mergeCell ref="Z123:AC123"/>
    <mergeCell ref="AE123:AH123"/>
    <mergeCell ref="AI123:AM123"/>
    <mergeCell ref="AN123:AP123"/>
    <mergeCell ref="AT123:AW123"/>
    <mergeCell ref="Z126:AC126"/>
    <mergeCell ref="AE126:AH126"/>
    <mergeCell ref="AI126:AM126"/>
    <mergeCell ref="AN126:AP126"/>
    <mergeCell ref="AT126:AW126"/>
    <mergeCell ref="C127:D127"/>
    <mergeCell ref="E127:H127"/>
    <mergeCell ref="I127:L127"/>
    <mergeCell ref="M127:P127"/>
    <mergeCell ref="R127:U127"/>
    <mergeCell ref="C126:D126"/>
    <mergeCell ref="E126:H126"/>
    <mergeCell ref="I126:L126"/>
    <mergeCell ref="M126:P126"/>
    <mergeCell ref="R126:U126"/>
    <mergeCell ref="V126:Y126"/>
    <mergeCell ref="V125:Y125"/>
    <mergeCell ref="Z125:AC125"/>
    <mergeCell ref="AE125:AH125"/>
    <mergeCell ref="AI125:AM125"/>
    <mergeCell ref="AN125:AP125"/>
    <mergeCell ref="AT125:AW125"/>
    <mergeCell ref="B129:B140"/>
    <mergeCell ref="C129:D129"/>
    <mergeCell ref="E129:H129"/>
    <mergeCell ref="I129:L129"/>
    <mergeCell ref="M129:P129"/>
    <mergeCell ref="C128:D128"/>
    <mergeCell ref="E128:H128"/>
    <mergeCell ref="I128:L128"/>
    <mergeCell ref="M128:P128"/>
    <mergeCell ref="R128:U128"/>
    <mergeCell ref="V128:Y128"/>
    <mergeCell ref="V127:Y127"/>
    <mergeCell ref="Z127:AC127"/>
    <mergeCell ref="AE127:AH127"/>
    <mergeCell ref="AI127:AM127"/>
    <mergeCell ref="AN127:AP127"/>
    <mergeCell ref="AT127:AW127"/>
    <mergeCell ref="B117:B128"/>
    <mergeCell ref="AT129:AW129"/>
    <mergeCell ref="C130:D130"/>
    <mergeCell ref="E130:H130"/>
    <mergeCell ref="I130:L130"/>
    <mergeCell ref="M130:P130"/>
    <mergeCell ref="R130:U130"/>
    <mergeCell ref="V130:Y130"/>
    <mergeCell ref="Z130:AC130"/>
    <mergeCell ref="AE130:AH130"/>
    <mergeCell ref="AI130:AM130"/>
    <mergeCell ref="R129:U129"/>
    <mergeCell ref="V129:Y129"/>
    <mergeCell ref="Z129:AC129"/>
    <mergeCell ref="AE129:AH129"/>
    <mergeCell ref="AI129:AM129"/>
    <mergeCell ref="AN129:AP129"/>
    <mergeCell ref="Z128:AC128"/>
    <mergeCell ref="AE128:AH128"/>
    <mergeCell ref="AI128:AM128"/>
    <mergeCell ref="AN128:AP128"/>
    <mergeCell ref="AT128:AW128"/>
    <mergeCell ref="AI131:AM131"/>
    <mergeCell ref="AN131:AP131"/>
    <mergeCell ref="AT131:AW131"/>
    <mergeCell ref="C132:D132"/>
    <mergeCell ref="E132:H132"/>
    <mergeCell ref="I132:L132"/>
    <mergeCell ref="M132:P132"/>
    <mergeCell ref="R132:U132"/>
    <mergeCell ref="V132:Y132"/>
    <mergeCell ref="Z132:AC132"/>
    <mergeCell ref="AN130:AP130"/>
    <mergeCell ref="AT130:AW130"/>
    <mergeCell ref="C131:D131"/>
    <mergeCell ref="E131:H131"/>
    <mergeCell ref="I131:L131"/>
    <mergeCell ref="M131:P131"/>
    <mergeCell ref="R131:U131"/>
    <mergeCell ref="V131:Y131"/>
    <mergeCell ref="Z131:AC131"/>
    <mergeCell ref="AE131:AH131"/>
    <mergeCell ref="V134:Y134"/>
    <mergeCell ref="Z134:AC134"/>
    <mergeCell ref="AE134:AH134"/>
    <mergeCell ref="AI134:AM134"/>
    <mergeCell ref="AN134:AP134"/>
    <mergeCell ref="AT134:AW134"/>
    <mergeCell ref="Z133:AC133"/>
    <mergeCell ref="AE133:AH133"/>
    <mergeCell ref="AI133:AM133"/>
    <mergeCell ref="AN133:AP133"/>
    <mergeCell ref="AT133:AW133"/>
    <mergeCell ref="C134:D134"/>
    <mergeCell ref="E134:H134"/>
    <mergeCell ref="I134:L134"/>
    <mergeCell ref="M134:P134"/>
    <mergeCell ref="R134:U134"/>
    <mergeCell ref="AE132:AH132"/>
    <mergeCell ref="AI132:AM132"/>
    <mergeCell ref="AN132:AP132"/>
    <mergeCell ref="AT132:AW132"/>
    <mergeCell ref="C133:D133"/>
    <mergeCell ref="E133:H133"/>
    <mergeCell ref="I133:L133"/>
    <mergeCell ref="M133:P133"/>
    <mergeCell ref="R133:U133"/>
    <mergeCell ref="V133:Y133"/>
    <mergeCell ref="V136:Y136"/>
    <mergeCell ref="Z136:AC136"/>
    <mergeCell ref="AE136:AH136"/>
    <mergeCell ref="AI136:AM136"/>
    <mergeCell ref="AN136:AP136"/>
    <mergeCell ref="AT136:AW136"/>
    <mergeCell ref="Z135:AC135"/>
    <mergeCell ref="AE135:AH135"/>
    <mergeCell ref="AI135:AM135"/>
    <mergeCell ref="AN135:AP135"/>
    <mergeCell ref="AT135:AW135"/>
    <mergeCell ref="C136:D136"/>
    <mergeCell ref="E136:H136"/>
    <mergeCell ref="I136:L136"/>
    <mergeCell ref="M136:P136"/>
    <mergeCell ref="R136:U136"/>
    <mergeCell ref="C135:D135"/>
    <mergeCell ref="E135:H135"/>
    <mergeCell ref="I135:L135"/>
    <mergeCell ref="M135:P135"/>
    <mergeCell ref="R135:U135"/>
    <mergeCell ref="V135:Y135"/>
    <mergeCell ref="V138:Y138"/>
    <mergeCell ref="Z138:AC138"/>
    <mergeCell ref="AE138:AH138"/>
    <mergeCell ref="AI138:AM138"/>
    <mergeCell ref="AN138:AP138"/>
    <mergeCell ref="AT138:AW138"/>
    <mergeCell ref="Z137:AC137"/>
    <mergeCell ref="AE137:AH137"/>
    <mergeCell ref="AI137:AM137"/>
    <mergeCell ref="AN137:AP137"/>
    <mergeCell ref="AT137:AW137"/>
    <mergeCell ref="C138:D138"/>
    <mergeCell ref="E138:H138"/>
    <mergeCell ref="I138:L138"/>
    <mergeCell ref="M138:P138"/>
    <mergeCell ref="R138:U138"/>
    <mergeCell ref="C137:D137"/>
    <mergeCell ref="E137:H137"/>
    <mergeCell ref="I137:L137"/>
    <mergeCell ref="M137:P137"/>
    <mergeCell ref="R137:U137"/>
    <mergeCell ref="V137:Y137"/>
    <mergeCell ref="V140:Y140"/>
    <mergeCell ref="Z140:AC140"/>
    <mergeCell ref="AE140:AH140"/>
    <mergeCell ref="AI140:AM140"/>
    <mergeCell ref="AN140:AP140"/>
    <mergeCell ref="AT140:AW140"/>
    <mergeCell ref="Z139:AC139"/>
    <mergeCell ref="AE139:AH139"/>
    <mergeCell ref="AI139:AM139"/>
    <mergeCell ref="AN139:AP139"/>
    <mergeCell ref="AT139:AW139"/>
    <mergeCell ref="C140:D140"/>
    <mergeCell ref="E140:H140"/>
    <mergeCell ref="I140:L140"/>
    <mergeCell ref="M140:P140"/>
    <mergeCell ref="R140:U140"/>
    <mergeCell ref="C139:D139"/>
    <mergeCell ref="E139:H139"/>
    <mergeCell ref="I139:L139"/>
    <mergeCell ref="M139:P139"/>
    <mergeCell ref="R139:U139"/>
    <mergeCell ref="V139:Y139"/>
    <mergeCell ref="AT142:AW142"/>
    <mergeCell ref="C143:D143"/>
    <mergeCell ref="E143:H143"/>
    <mergeCell ref="I143:L143"/>
    <mergeCell ref="M143:P143"/>
    <mergeCell ref="R143:U143"/>
    <mergeCell ref="V143:Y143"/>
    <mergeCell ref="Z143:AC143"/>
    <mergeCell ref="AE143:AH143"/>
    <mergeCell ref="AI143:AM143"/>
    <mergeCell ref="R142:U142"/>
    <mergeCell ref="V142:Y142"/>
    <mergeCell ref="Z142:AC142"/>
    <mergeCell ref="AE142:AH142"/>
    <mergeCell ref="AI142:AM142"/>
    <mergeCell ref="AN142:AP142"/>
    <mergeCell ref="V141:Y141"/>
    <mergeCell ref="Z141:AC141"/>
    <mergeCell ref="AE141:AH141"/>
    <mergeCell ref="AI141:AM141"/>
    <mergeCell ref="AN141:AP141"/>
    <mergeCell ref="AT141:AW141"/>
    <mergeCell ref="C141:D141"/>
    <mergeCell ref="E141:H141"/>
    <mergeCell ref="I141:L141"/>
    <mergeCell ref="M141:P141"/>
    <mergeCell ref="R141:U141"/>
    <mergeCell ref="C142:D142"/>
    <mergeCell ref="E142:H142"/>
    <mergeCell ref="I142:L142"/>
    <mergeCell ref="M142:P142"/>
    <mergeCell ref="AI144:AM144"/>
    <mergeCell ref="AN144:AP144"/>
    <mergeCell ref="AT144:AW144"/>
    <mergeCell ref="C145:D145"/>
    <mergeCell ref="E145:H145"/>
    <mergeCell ref="I145:L145"/>
    <mergeCell ref="M145:P145"/>
    <mergeCell ref="R145:U145"/>
    <mergeCell ref="V145:Y145"/>
    <mergeCell ref="Z145:AC145"/>
    <mergeCell ref="AN143:AP143"/>
    <mergeCell ref="AT143:AW143"/>
    <mergeCell ref="C144:D144"/>
    <mergeCell ref="E144:H144"/>
    <mergeCell ref="I144:L144"/>
    <mergeCell ref="M144:P144"/>
    <mergeCell ref="R144:U144"/>
    <mergeCell ref="V144:Y144"/>
    <mergeCell ref="Z144:AC144"/>
    <mergeCell ref="AE144:AH144"/>
    <mergeCell ref="Z146:AC146"/>
    <mergeCell ref="AE146:AH146"/>
    <mergeCell ref="AI146:AM146"/>
    <mergeCell ref="AN146:AP146"/>
    <mergeCell ref="AT146:AW146"/>
    <mergeCell ref="C147:D147"/>
    <mergeCell ref="E147:H147"/>
    <mergeCell ref="I147:L147"/>
    <mergeCell ref="M147:P147"/>
    <mergeCell ref="R147:U147"/>
    <mergeCell ref="AE145:AH145"/>
    <mergeCell ref="AI145:AM145"/>
    <mergeCell ref="AN145:AP145"/>
    <mergeCell ref="AT145:AW145"/>
    <mergeCell ref="C146:D146"/>
    <mergeCell ref="E146:H146"/>
    <mergeCell ref="I146:L146"/>
    <mergeCell ref="M146:P146"/>
    <mergeCell ref="R146:U146"/>
    <mergeCell ref="V146:Y146"/>
    <mergeCell ref="Z148:AC148"/>
    <mergeCell ref="AE148:AH148"/>
    <mergeCell ref="AI148:AM148"/>
    <mergeCell ref="AN148:AP148"/>
    <mergeCell ref="AT148:AW148"/>
    <mergeCell ref="C149:D149"/>
    <mergeCell ref="E149:H149"/>
    <mergeCell ref="I149:L149"/>
    <mergeCell ref="M149:P149"/>
    <mergeCell ref="R149:U149"/>
    <mergeCell ref="C148:D148"/>
    <mergeCell ref="E148:H148"/>
    <mergeCell ref="I148:L148"/>
    <mergeCell ref="M148:P148"/>
    <mergeCell ref="R148:U148"/>
    <mergeCell ref="V148:Y148"/>
    <mergeCell ref="V147:Y147"/>
    <mergeCell ref="Z147:AC147"/>
    <mergeCell ref="AE147:AH147"/>
    <mergeCell ref="AI147:AM147"/>
    <mergeCell ref="AN147:AP147"/>
    <mergeCell ref="AT147:AW147"/>
    <mergeCell ref="Z150:AC150"/>
    <mergeCell ref="AE150:AH150"/>
    <mergeCell ref="AI150:AM150"/>
    <mergeCell ref="AN150:AP150"/>
    <mergeCell ref="AT150:AW150"/>
    <mergeCell ref="C151:D151"/>
    <mergeCell ref="E151:H151"/>
    <mergeCell ref="I151:L151"/>
    <mergeCell ref="M151:P151"/>
    <mergeCell ref="R151:U151"/>
    <mergeCell ref="C150:D150"/>
    <mergeCell ref="E150:H150"/>
    <mergeCell ref="I150:L150"/>
    <mergeCell ref="M150:P150"/>
    <mergeCell ref="R150:U150"/>
    <mergeCell ref="V150:Y150"/>
    <mergeCell ref="V149:Y149"/>
    <mergeCell ref="Z149:AC149"/>
    <mergeCell ref="AE149:AH149"/>
    <mergeCell ref="AI149:AM149"/>
    <mergeCell ref="AN149:AP149"/>
    <mergeCell ref="AT149:AW149"/>
    <mergeCell ref="B153:B164"/>
    <mergeCell ref="C153:D153"/>
    <mergeCell ref="E153:H153"/>
    <mergeCell ref="I153:L153"/>
    <mergeCell ref="M153:P153"/>
    <mergeCell ref="C152:D152"/>
    <mergeCell ref="E152:H152"/>
    <mergeCell ref="I152:L152"/>
    <mergeCell ref="M152:P152"/>
    <mergeCell ref="R152:U152"/>
    <mergeCell ref="V152:Y152"/>
    <mergeCell ref="V151:Y151"/>
    <mergeCell ref="Z151:AC151"/>
    <mergeCell ref="AE151:AH151"/>
    <mergeCell ref="AI151:AM151"/>
    <mergeCell ref="AN151:AP151"/>
    <mergeCell ref="AT151:AW151"/>
    <mergeCell ref="B141:B152"/>
    <mergeCell ref="AT153:AW153"/>
    <mergeCell ref="C154:D154"/>
    <mergeCell ref="E154:H154"/>
    <mergeCell ref="I154:L154"/>
    <mergeCell ref="M154:P154"/>
    <mergeCell ref="R154:U154"/>
    <mergeCell ref="V154:Y154"/>
    <mergeCell ref="Z154:AC154"/>
    <mergeCell ref="AE154:AH154"/>
    <mergeCell ref="AI154:AM154"/>
    <mergeCell ref="R153:U153"/>
    <mergeCell ref="V153:Y153"/>
    <mergeCell ref="Z153:AC153"/>
    <mergeCell ref="AE153:AH153"/>
    <mergeCell ref="AI153:AM153"/>
    <mergeCell ref="AN153:AP153"/>
    <mergeCell ref="Z152:AC152"/>
    <mergeCell ref="AE152:AH152"/>
    <mergeCell ref="AI152:AM152"/>
    <mergeCell ref="AN152:AP152"/>
    <mergeCell ref="AT152:AW152"/>
    <mergeCell ref="AI155:AM155"/>
    <mergeCell ref="AN155:AP155"/>
    <mergeCell ref="AT155:AW155"/>
    <mergeCell ref="C156:D156"/>
    <mergeCell ref="E156:H156"/>
    <mergeCell ref="I156:L156"/>
    <mergeCell ref="M156:P156"/>
    <mergeCell ref="R156:U156"/>
    <mergeCell ref="V156:Y156"/>
    <mergeCell ref="Z156:AC156"/>
    <mergeCell ref="AN154:AP154"/>
    <mergeCell ref="AT154:AW154"/>
    <mergeCell ref="C155:D155"/>
    <mergeCell ref="E155:H155"/>
    <mergeCell ref="I155:L155"/>
    <mergeCell ref="M155:P155"/>
    <mergeCell ref="R155:U155"/>
    <mergeCell ref="V155:Y155"/>
    <mergeCell ref="Z155:AC155"/>
    <mergeCell ref="AE155:AH155"/>
    <mergeCell ref="V158:Y158"/>
    <mergeCell ref="Z158:AC158"/>
    <mergeCell ref="AE158:AH158"/>
    <mergeCell ref="AI158:AM158"/>
    <mergeCell ref="AN158:AP158"/>
    <mergeCell ref="AT158:AW158"/>
    <mergeCell ref="Z157:AC157"/>
    <mergeCell ref="AE157:AH157"/>
    <mergeCell ref="AI157:AM157"/>
    <mergeCell ref="AN157:AP157"/>
    <mergeCell ref="AT157:AW157"/>
    <mergeCell ref="C158:D158"/>
    <mergeCell ref="E158:H158"/>
    <mergeCell ref="I158:L158"/>
    <mergeCell ref="M158:P158"/>
    <mergeCell ref="R158:U158"/>
    <mergeCell ref="AE156:AH156"/>
    <mergeCell ref="AI156:AM156"/>
    <mergeCell ref="AN156:AP156"/>
    <mergeCell ref="AT156:AW156"/>
    <mergeCell ref="C157:D157"/>
    <mergeCell ref="E157:H157"/>
    <mergeCell ref="I157:L157"/>
    <mergeCell ref="M157:P157"/>
    <mergeCell ref="R157:U157"/>
    <mergeCell ref="V157:Y157"/>
    <mergeCell ref="V160:Y160"/>
    <mergeCell ref="Z160:AC160"/>
    <mergeCell ref="AE160:AH160"/>
    <mergeCell ref="AI160:AM160"/>
    <mergeCell ref="AN160:AP160"/>
    <mergeCell ref="AT160:AW160"/>
    <mergeCell ref="Z159:AC159"/>
    <mergeCell ref="AE159:AH159"/>
    <mergeCell ref="AI159:AM159"/>
    <mergeCell ref="AN159:AP159"/>
    <mergeCell ref="AT159:AW159"/>
    <mergeCell ref="C160:D160"/>
    <mergeCell ref="E160:H160"/>
    <mergeCell ref="I160:L160"/>
    <mergeCell ref="M160:P160"/>
    <mergeCell ref="R160:U160"/>
    <mergeCell ref="C159:D159"/>
    <mergeCell ref="E159:H159"/>
    <mergeCell ref="I159:L159"/>
    <mergeCell ref="M159:P159"/>
    <mergeCell ref="R159:U159"/>
    <mergeCell ref="V159:Y159"/>
    <mergeCell ref="V162:Y162"/>
    <mergeCell ref="Z162:AC162"/>
    <mergeCell ref="AE162:AH162"/>
    <mergeCell ref="AI162:AM162"/>
    <mergeCell ref="AN162:AP162"/>
    <mergeCell ref="AT162:AW162"/>
    <mergeCell ref="Z161:AC161"/>
    <mergeCell ref="AE161:AH161"/>
    <mergeCell ref="AI161:AM161"/>
    <mergeCell ref="AN161:AP161"/>
    <mergeCell ref="AT161:AW161"/>
    <mergeCell ref="C162:D162"/>
    <mergeCell ref="E162:H162"/>
    <mergeCell ref="I162:L162"/>
    <mergeCell ref="M162:P162"/>
    <mergeCell ref="R162:U162"/>
    <mergeCell ref="C161:D161"/>
    <mergeCell ref="E161:H161"/>
    <mergeCell ref="I161:L161"/>
    <mergeCell ref="M161:P161"/>
    <mergeCell ref="R161:U161"/>
    <mergeCell ref="V161:Y161"/>
    <mergeCell ref="V164:Y164"/>
    <mergeCell ref="Z164:AC164"/>
    <mergeCell ref="AE164:AH164"/>
    <mergeCell ref="AI164:AM164"/>
    <mergeCell ref="AN164:AP164"/>
    <mergeCell ref="AT164:AW164"/>
    <mergeCell ref="Z163:AC163"/>
    <mergeCell ref="AE163:AH163"/>
    <mergeCell ref="AI163:AM163"/>
    <mergeCell ref="AN163:AP163"/>
    <mergeCell ref="AT163:AW163"/>
    <mergeCell ref="C164:D164"/>
    <mergeCell ref="E164:H164"/>
    <mergeCell ref="I164:L164"/>
    <mergeCell ref="M164:P164"/>
    <mergeCell ref="R164:U164"/>
    <mergeCell ref="C163:D163"/>
    <mergeCell ref="E163:H163"/>
    <mergeCell ref="I163:L163"/>
    <mergeCell ref="M163:P163"/>
    <mergeCell ref="R163:U163"/>
    <mergeCell ref="V163:Y163"/>
    <mergeCell ref="AT166:AW166"/>
    <mergeCell ref="C167:D167"/>
    <mergeCell ref="E167:H167"/>
    <mergeCell ref="I167:L167"/>
    <mergeCell ref="M167:P167"/>
    <mergeCell ref="R167:U167"/>
    <mergeCell ref="V167:Y167"/>
    <mergeCell ref="Z167:AC167"/>
    <mergeCell ref="AE167:AH167"/>
    <mergeCell ref="AI167:AM167"/>
    <mergeCell ref="R166:U166"/>
    <mergeCell ref="V166:Y166"/>
    <mergeCell ref="Z166:AC166"/>
    <mergeCell ref="AE166:AH166"/>
    <mergeCell ref="AI166:AM166"/>
    <mergeCell ref="AN166:AP166"/>
    <mergeCell ref="V165:Y165"/>
    <mergeCell ref="Z165:AC165"/>
    <mergeCell ref="AE165:AH165"/>
    <mergeCell ref="AI165:AM165"/>
    <mergeCell ref="AN165:AP165"/>
    <mergeCell ref="AT165:AW165"/>
    <mergeCell ref="C165:D165"/>
    <mergeCell ref="E165:H165"/>
    <mergeCell ref="I165:L165"/>
    <mergeCell ref="M165:P165"/>
    <mergeCell ref="R165:U165"/>
    <mergeCell ref="C166:D166"/>
    <mergeCell ref="E166:H166"/>
    <mergeCell ref="I166:L166"/>
    <mergeCell ref="M166:P166"/>
    <mergeCell ref="AI168:AM168"/>
    <mergeCell ref="AN168:AP168"/>
    <mergeCell ref="AT168:AW168"/>
    <mergeCell ref="C169:D169"/>
    <mergeCell ref="E169:H169"/>
    <mergeCell ref="I169:L169"/>
    <mergeCell ref="M169:P169"/>
    <mergeCell ref="R169:U169"/>
    <mergeCell ref="V169:Y169"/>
    <mergeCell ref="Z169:AC169"/>
    <mergeCell ref="AN167:AP167"/>
    <mergeCell ref="AT167:AW167"/>
    <mergeCell ref="C168:D168"/>
    <mergeCell ref="E168:H168"/>
    <mergeCell ref="I168:L168"/>
    <mergeCell ref="M168:P168"/>
    <mergeCell ref="R168:U168"/>
    <mergeCell ref="V168:Y168"/>
    <mergeCell ref="Z168:AC168"/>
    <mergeCell ref="AE168:AH168"/>
    <mergeCell ref="Z170:AC170"/>
    <mergeCell ref="AE170:AH170"/>
    <mergeCell ref="AI170:AM170"/>
    <mergeCell ref="AN170:AP170"/>
    <mergeCell ref="AT170:AW170"/>
    <mergeCell ref="C171:D171"/>
    <mergeCell ref="E171:H171"/>
    <mergeCell ref="I171:L171"/>
    <mergeCell ref="M171:P171"/>
    <mergeCell ref="R171:U171"/>
    <mergeCell ref="AE169:AH169"/>
    <mergeCell ref="AI169:AM169"/>
    <mergeCell ref="AN169:AP169"/>
    <mergeCell ref="AT169:AW169"/>
    <mergeCell ref="C170:D170"/>
    <mergeCell ref="E170:H170"/>
    <mergeCell ref="I170:L170"/>
    <mergeCell ref="M170:P170"/>
    <mergeCell ref="R170:U170"/>
    <mergeCell ref="V170:Y170"/>
    <mergeCell ref="Z172:AC172"/>
    <mergeCell ref="AE172:AH172"/>
    <mergeCell ref="AI172:AM172"/>
    <mergeCell ref="AN172:AP172"/>
    <mergeCell ref="AT172:AW172"/>
    <mergeCell ref="C173:D173"/>
    <mergeCell ref="E173:H173"/>
    <mergeCell ref="I173:L173"/>
    <mergeCell ref="M173:P173"/>
    <mergeCell ref="R173:U173"/>
    <mergeCell ref="C172:D172"/>
    <mergeCell ref="E172:H172"/>
    <mergeCell ref="I172:L172"/>
    <mergeCell ref="M172:P172"/>
    <mergeCell ref="R172:U172"/>
    <mergeCell ref="V172:Y172"/>
    <mergeCell ref="V171:Y171"/>
    <mergeCell ref="Z171:AC171"/>
    <mergeCell ref="AE171:AH171"/>
    <mergeCell ref="AI171:AM171"/>
    <mergeCell ref="AN171:AP171"/>
    <mergeCell ref="AT171:AW171"/>
    <mergeCell ref="Z174:AC174"/>
    <mergeCell ref="AE174:AH174"/>
    <mergeCell ref="AI174:AM174"/>
    <mergeCell ref="AN174:AP174"/>
    <mergeCell ref="AT174:AW174"/>
    <mergeCell ref="C175:D175"/>
    <mergeCell ref="E175:H175"/>
    <mergeCell ref="I175:L175"/>
    <mergeCell ref="M175:P175"/>
    <mergeCell ref="R175:U175"/>
    <mergeCell ref="C174:D174"/>
    <mergeCell ref="E174:H174"/>
    <mergeCell ref="I174:L174"/>
    <mergeCell ref="M174:P174"/>
    <mergeCell ref="R174:U174"/>
    <mergeCell ref="V174:Y174"/>
    <mergeCell ref="V173:Y173"/>
    <mergeCell ref="Z173:AC173"/>
    <mergeCell ref="AE173:AH173"/>
    <mergeCell ref="AI173:AM173"/>
    <mergeCell ref="AN173:AP173"/>
    <mergeCell ref="AT173:AW173"/>
    <mergeCell ref="B177:B188"/>
    <mergeCell ref="C177:D177"/>
    <mergeCell ref="E177:H177"/>
    <mergeCell ref="I177:L177"/>
    <mergeCell ref="M177:P177"/>
    <mergeCell ref="C176:D176"/>
    <mergeCell ref="E176:H176"/>
    <mergeCell ref="I176:L176"/>
    <mergeCell ref="M176:P176"/>
    <mergeCell ref="R176:U176"/>
    <mergeCell ref="V176:Y176"/>
    <mergeCell ref="V175:Y175"/>
    <mergeCell ref="Z175:AC175"/>
    <mergeCell ref="AE175:AH175"/>
    <mergeCell ref="AI175:AM175"/>
    <mergeCell ref="AN175:AP175"/>
    <mergeCell ref="AT175:AW175"/>
    <mergeCell ref="B165:B176"/>
    <mergeCell ref="AT177:AW177"/>
    <mergeCell ref="C178:D178"/>
    <mergeCell ref="E178:H178"/>
    <mergeCell ref="I178:L178"/>
    <mergeCell ref="M178:P178"/>
    <mergeCell ref="R178:U178"/>
    <mergeCell ref="V178:Y178"/>
    <mergeCell ref="Z178:AC178"/>
    <mergeCell ref="AE178:AH178"/>
    <mergeCell ref="AI178:AM178"/>
    <mergeCell ref="R177:U177"/>
    <mergeCell ref="V177:Y177"/>
    <mergeCell ref="Z177:AC177"/>
    <mergeCell ref="AE177:AH177"/>
    <mergeCell ref="AI177:AM177"/>
    <mergeCell ref="AN177:AP177"/>
    <mergeCell ref="Z176:AC176"/>
    <mergeCell ref="AE176:AH176"/>
    <mergeCell ref="AI176:AM176"/>
    <mergeCell ref="AN176:AP176"/>
    <mergeCell ref="AT176:AW176"/>
    <mergeCell ref="AI179:AM179"/>
    <mergeCell ref="AN179:AP179"/>
    <mergeCell ref="AT179:AW179"/>
    <mergeCell ref="C180:D180"/>
    <mergeCell ref="E180:H180"/>
    <mergeCell ref="I180:L180"/>
    <mergeCell ref="M180:P180"/>
    <mergeCell ref="R180:U180"/>
    <mergeCell ref="V180:Y180"/>
    <mergeCell ref="Z180:AC180"/>
    <mergeCell ref="AN178:AP178"/>
    <mergeCell ref="AT178:AW178"/>
    <mergeCell ref="C179:D179"/>
    <mergeCell ref="E179:H179"/>
    <mergeCell ref="I179:L179"/>
    <mergeCell ref="M179:P179"/>
    <mergeCell ref="R179:U179"/>
    <mergeCell ref="V179:Y179"/>
    <mergeCell ref="Z179:AC179"/>
    <mergeCell ref="AE179:AH179"/>
    <mergeCell ref="V182:Y182"/>
    <mergeCell ref="Z182:AC182"/>
    <mergeCell ref="AE182:AH182"/>
    <mergeCell ref="AI182:AM182"/>
    <mergeCell ref="AN182:AP182"/>
    <mergeCell ref="AT182:AW182"/>
    <mergeCell ref="Z181:AC181"/>
    <mergeCell ref="AE181:AH181"/>
    <mergeCell ref="AI181:AM181"/>
    <mergeCell ref="AN181:AP181"/>
    <mergeCell ref="AT181:AW181"/>
    <mergeCell ref="C182:D182"/>
    <mergeCell ref="E182:H182"/>
    <mergeCell ref="I182:L182"/>
    <mergeCell ref="M182:P182"/>
    <mergeCell ref="R182:U182"/>
    <mergeCell ref="AE180:AH180"/>
    <mergeCell ref="AI180:AM180"/>
    <mergeCell ref="AN180:AP180"/>
    <mergeCell ref="AT180:AW180"/>
    <mergeCell ref="C181:D181"/>
    <mergeCell ref="E181:H181"/>
    <mergeCell ref="I181:L181"/>
    <mergeCell ref="M181:P181"/>
    <mergeCell ref="R181:U181"/>
    <mergeCell ref="V181:Y181"/>
    <mergeCell ref="V184:Y184"/>
    <mergeCell ref="Z184:AC184"/>
    <mergeCell ref="AE184:AH184"/>
    <mergeCell ref="AI184:AM184"/>
    <mergeCell ref="AN184:AP184"/>
    <mergeCell ref="AT184:AW184"/>
    <mergeCell ref="Z183:AC183"/>
    <mergeCell ref="AE183:AH183"/>
    <mergeCell ref="AI183:AM183"/>
    <mergeCell ref="AN183:AP183"/>
    <mergeCell ref="AT183:AW183"/>
    <mergeCell ref="C184:D184"/>
    <mergeCell ref="E184:H184"/>
    <mergeCell ref="I184:L184"/>
    <mergeCell ref="M184:P184"/>
    <mergeCell ref="R184:U184"/>
    <mergeCell ref="C183:D183"/>
    <mergeCell ref="E183:H183"/>
    <mergeCell ref="I183:L183"/>
    <mergeCell ref="M183:P183"/>
    <mergeCell ref="R183:U183"/>
    <mergeCell ref="V183:Y183"/>
    <mergeCell ref="V186:Y186"/>
    <mergeCell ref="Z186:AC186"/>
    <mergeCell ref="AE186:AH186"/>
    <mergeCell ref="AI186:AM186"/>
    <mergeCell ref="AN186:AP186"/>
    <mergeCell ref="AT186:AW186"/>
    <mergeCell ref="Z185:AC185"/>
    <mergeCell ref="AE185:AH185"/>
    <mergeCell ref="AI185:AM185"/>
    <mergeCell ref="AN185:AP185"/>
    <mergeCell ref="AT185:AW185"/>
    <mergeCell ref="C186:D186"/>
    <mergeCell ref="E186:H186"/>
    <mergeCell ref="I186:L186"/>
    <mergeCell ref="M186:P186"/>
    <mergeCell ref="R186:U186"/>
    <mergeCell ref="C185:D185"/>
    <mergeCell ref="E185:H185"/>
    <mergeCell ref="I185:L185"/>
    <mergeCell ref="M185:P185"/>
    <mergeCell ref="R185:U185"/>
    <mergeCell ref="V185:Y185"/>
    <mergeCell ref="V188:Y188"/>
    <mergeCell ref="Z188:AC188"/>
    <mergeCell ref="AE188:AH188"/>
    <mergeCell ref="AI188:AM188"/>
    <mergeCell ref="AN188:AP188"/>
    <mergeCell ref="AT188:AW188"/>
    <mergeCell ref="Z187:AC187"/>
    <mergeCell ref="AE187:AH187"/>
    <mergeCell ref="AI187:AM187"/>
    <mergeCell ref="AN187:AP187"/>
    <mergeCell ref="AT187:AW187"/>
    <mergeCell ref="C188:D188"/>
    <mergeCell ref="E188:H188"/>
    <mergeCell ref="I188:L188"/>
    <mergeCell ref="M188:P188"/>
    <mergeCell ref="R188:U188"/>
    <mergeCell ref="C187:D187"/>
    <mergeCell ref="E187:H187"/>
    <mergeCell ref="I187:L187"/>
    <mergeCell ref="M187:P187"/>
    <mergeCell ref="R187:U187"/>
    <mergeCell ref="V187:Y187"/>
    <mergeCell ref="AT190:AW190"/>
    <mergeCell ref="C191:D191"/>
    <mergeCell ref="E191:H191"/>
    <mergeCell ref="I191:L191"/>
    <mergeCell ref="M191:P191"/>
    <mergeCell ref="R191:U191"/>
    <mergeCell ref="V191:Y191"/>
    <mergeCell ref="Z191:AC191"/>
    <mergeCell ref="AE191:AH191"/>
    <mergeCell ref="AI191:AM191"/>
    <mergeCell ref="R190:U190"/>
    <mergeCell ref="V190:Y190"/>
    <mergeCell ref="Z190:AC190"/>
    <mergeCell ref="AE190:AH190"/>
    <mergeCell ref="AI190:AM190"/>
    <mergeCell ref="AN190:AP190"/>
    <mergeCell ref="V189:Y189"/>
    <mergeCell ref="Z189:AC189"/>
    <mergeCell ref="AE189:AH189"/>
    <mergeCell ref="AI189:AM189"/>
    <mergeCell ref="AN189:AP189"/>
    <mergeCell ref="AT189:AW189"/>
    <mergeCell ref="C189:D189"/>
    <mergeCell ref="E189:H189"/>
    <mergeCell ref="I189:L189"/>
    <mergeCell ref="M189:P189"/>
    <mergeCell ref="R189:U189"/>
    <mergeCell ref="C190:D190"/>
    <mergeCell ref="E190:H190"/>
    <mergeCell ref="I190:L190"/>
    <mergeCell ref="M190:P190"/>
    <mergeCell ref="AI192:AM192"/>
    <mergeCell ref="AN192:AP192"/>
    <mergeCell ref="AT192:AW192"/>
    <mergeCell ref="C193:D193"/>
    <mergeCell ref="E193:H193"/>
    <mergeCell ref="I193:L193"/>
    <mergeCell ref="M193:P193"/>
    <mergeCell ref="R193:U193"/>
    <mergeCell ref="V193:Y193"/>
    <mergeCell ref="Z193:AC193"/>
    <mergeCell ref="AN191:AP191"/>
    <mergeCell ref="AT191:AW191"/>
    <mergeCell ref="C192:D192"/>
    <mergeCell ref="E192:H192"/>
    <mergeCell ref="I192:L192"/>
    <mergeCell ref="M192:P192"/>
    <mergeCell ref="R192:U192"/>
    <mergeCell ref="V192:Y192"/>
    <mergeCell ref="Z192:AC192"/>
    <mergeCell ref="AE192:AH192"/>
    <mergeCell ref="Z194:AC194"/>
    <mergeCell ref="AE194:AH194"/>
    <mergeCell ref="AI194:AM194"/>
    <mergeCell ref="AN194:AP194"/>
    <mergeCell ref="AT194:AW194"/>
    <mergeCell ref="C195:D195"/>
    <mergeCell ref="E195:H195"/>
    <mergeCell ref="I195:L195"/>
    <mergeCell ref="M195:P195"/>
    <mergeCell ref="R195:U195"/>
    <mergeCell ref="AE193:AH193"/>
    <mergeCell ref="AI193:AM193"/>
    <mergeCell ref="AN193:AP193"/>
    <mergeCell ref="AT193:AW193"/>
    <mergeCell ref="C194:D194"/>
    <mergeCell ref="E194:H194"/>
    <mergeCell ref="I194:L194"/>
    <mergeCell ref="M194:P194"/>
    <mergeCell ref="R194:U194"/>
    <mergeCell ref="V194:Y194"/>
    <mergeCell ref="Z196:AC196"/>
    <mergeCell ref="AE196:AH196"/>
    <mergeCell ref="AI196:AM196"/>
    <mergeCell ref="AN196:AP196"/>
    <mergeCell ref="AT196:AW196"/>
    <mergeCell ref="C197:D197"/>
    <mergeCell ref="E197:H197"/>
    <mergeCell ref="I197:L197"/>
    <mergeCell ref="M197:P197"/>
    <mergeCell ref="R197:U197"/>
    <mergeCell ref="C196:D196"/>
    <mergeCell ref="E196:H196"/>
    <mergeCell ref="I196:L196"/>
    <mergeCell ref="M196:P196"/>
    <mergeCell ref="R196:U196"/>
    <mergeCell ref="V196:Y196"/>
    <mergeCell ref="V195:Y195"/>
    <mergeCell ref="Z195:AC195"/>
    <mergeCell ref="AE195:AH195"/>
    <mergeCell ref="AI195:AM195"/>
    <mergeCell ref="AN195:AP195"/>
    <mergeCell ref="AT195:AW195"/>
    <mergeCell ref="Z198:AC198"/>
    <mergeCell ref="AE198:AH198"/>
    <mergeCell ref="AI198:AM198"/>
    <mergeCell ref="AN198:AP198"/>
    <mergeCell ref="AT198:AW198"/>
    <mergeCell ref="C199:D199"/>
    <mergeCell ref="E199:H199"/>
    <mergeCell ref="I199:L199"/>
    <mergeCell ref="M199:P199"/>
    <mergeCell ref="R199:U199"/>
    <mergeCell ref="C198:D198"/>
    <mergeCell ref="E198:H198"/>
    <mergeCell ref="I198:L198"/>
    <mergeCell ref="M198:P198"/>
    <mergeCell ref="R198:U198"/>
    <mergeCell ref="V198:Y198"/>
    <mergeCell ref="V197:Y197"/>
    <mergeCell ref="Z197:AC197"/>
    <mergeCell ref="AE197:AH197"/>
    <mergeCell ref="AI197:AM197"/>
    <mergeCell ref="AN197:AP197"/>
    <mergeCell ref="AT197:AW197"/>
    <mergeCell ref="B201:B212"/>
    <mergeCell ref="C201:D201"/>
    <mergeCell ref="E201:H201"/>
    <mergeCell ref="I201:L201"/>
    <mergeCell ref="M201:P201"/>
    <mergeCell ref="C200:D200"/>
    <mergeCell ref="E200:H200"/>
    <mergeCell ref="I200:L200"/>
    <mergeCell ref="M200:P200"/>
    <mergeCell ref="R200:U200"/>
    <mergeCell ref="V200:Y200"/>
    <mergeCell ref="V199:Y199"/>
    <mergeCell ref="Z199:AC199"/>
    <mergeCell ref="AE199:AH199"/>
    <mergeCell ref="AI199:AM199"/>
    <mergeCell ref="AN199:AP199"/>
    <mergeCell ref="AT199:AW199"/>
    <mergeCell ref="B189:B200"/>
    <mergeCell ref="AT201:AW201"/>
    <mergeCell ref="C202:D202"/>
    <mergeCell ref="E202:H202"/>
    <mergeCell ref="I202:L202"/>
    <mergeCell ref="M202:P202"/>
    <mergeCell ref="R202:U202"/>
    <mergeCell ref="V202:Y202"/>
    <mergeCell ref="Z202:AC202"/>
    <mergeCell ref="AE202:AH202"/>
    <mergeCell ref="AI202:AM202"/>
    <mergeCell ref="R201:U201"/>
    <mergeCell ref="V201:Y201"/>
    <mergeCell ref="Z201:AC201"/>
    <mergeCell ref="AE201:AH201"/>
    <mergeCell ref="AI201:AM201"/>
    <mergeCell ref="AN201:AP201"/>
    <mergeCell ref="Z200:AC200"/>
    <mergeCell ref="AE200:AH200"/>
    <mergeCell ref="AI200:AM200"/>
    <mergeCell ref="AN200:AP200"/>
    <mergeCell ref="AT200:AW200"/>
    <mergeCell ref="AI203:AM203"/>
    <mergeCell ref="AN203:AP203"/>
    <mergeCell ref="AT203:AW203"/>
    <mergeCell ref="C204:D204"/>
    <mergeCell ref="E204:H204"/>
    <mergeCell ref="I204:L204"/>
    <mergeCell ref="M204:P204"/>
    <mergeCell ref="R204:U204"/>
    <mergeCell ref="V204:Y204"/>
    <mergeCell ref="Z204:AC204"/>
    <mergeCell ref="AN202:AP202"/>
    <mergeCell ref="AT202:AW202"/>
    <mergeCell ref="C203:D203"/>
    <mergeCell ref="E203:H203"/>
    <mergeCell ref="I203:L203"/>
    <mergeCell ref="M203:P203"/>
    <mergeCell ref="R203:U203"/>
    <mergeCell ref="V203:Y203"/>
    <mergeCell ref="Z203:AC203"/>
    <mergeCell ref="AE203:AH203"/>
    <mergeCell ref="V206:Y206"/>
    <mergeCell ref="Z206:AC206"/>
    <mergeCell ref="AE206:AH206"/>
    <mergeCell ref="AI206:AM206"/>
    <mergeCell ref="AN206:AP206"/>
    <mergeCell ref="AT206:AW206"/>
    <mergeCell ref="Z205:AC205"/>
    <mergeCell ref="AE205:AH205"/>
    <mergeCell ref="AI205:AM205"/>
    <mergeCell ref="AN205:AP205"/>
    <mergeCell ref="AT205:AW205"/>
    <mergeCell ref="C206:D206"/>
    <mergeCell ref="E206:H206"/>
    <mergeCell ref="I206:L206"/>
    <mergeCell ref="M206:P206"/>
    <mergeCell ref="R206:U206"/>
    <mergeCell ref="AE204:AH204"/>
    <mergeCell ref="AI204:AM204"/>
    <mergeCell ref="AN204:AP204"/>
    <mergeCell ref="AT204:AW204"/>
    <mergeCell ref="C205:D205"/>
    <mergeCell ref="E205:H205"/>
    <mergeCell ref="I205:L205"/>
    <mergeCell ref="M205:P205"/>
    <mergeCell ref="R205:U205"/>
    <mergeCell ref="V205:Y205"/>
    <mergeCell ref="V208:Y208"/>
    <mergeCell ref="Z208:AC208"/>
    <mergeCell ref="AE208:AH208"/>
    <mergeCell ref="AI208:AM208"/>
    <mergeCell ref="AN208:AP208"/>
    <mergeCell ref="AT208:AW208"/>
    <mergeCell ref="Z207:AC207"/>
    <mergeCell ref="AE207:AH207"/>
    <mergeCell ref="AI207:AM207"/>
    <mergeCell ref="AN207:AP207"/>
    <mergeCell ref="AT207:AW207"/>
    <mergeCell ref="C208:D208"/>
    <mergeCell ref="E208:H208"/>
    <mergeCell ref="I208:L208"/>
    <mergeCell ref="M208:P208"/>
    <mergeCell ref="R208:U208"/>
    <mergeCell ref="C207:D207"/>
    <mergeCell ref="E207:H207"/>
    <mergeCell ref="I207:L207"/>
    <mergeCell ref="M207:P207"/>
    <mergeCell ref="R207:U207"/>
    <mergeCell ref="V207:Y207"/>
    <mergeCell ref="V210:Y210"/>
    <mergeCell ref="Z210:AC210"/>
    <mergeCell ref="AE210:AH210"/>
    <mergeCell ref="AI210:AM210"/>
    <mergeCell ref="AN210:AP210"/>
    <mergeCell ref="AT210:AW210"/>
    <mergeCell ref="Z209:AC209"/>
    <mergeCell ref="AE209:AH209"/>
    <mergeCell ref="AI209:AM209"/>
    <mergeCell ref="AN209:AP209"/>
    <mergeCell ref="AT209:AW209"/>
    <mergeCell ref="C210:D210"/>
    <mergeCell ref="E210:H210"/>
    <mergeCell ref="I210:L210"/>
    <mergeCell ref="M210:P210"/>
    <mergeCell ref="R210:U210"/>
    <mergeCell ref="C209:D209"/>
    <mergeCell ref="E209:H209"/>
    <mergeCell ref="I209:L209"/>
    <mergeCell ref="M209:P209"/>
    <mergeCell ref="R209:U209"/>
    <mergeCell ref="V209:Y209"/>
    <mergeCell ref="V212:Y212"/>
    <mergeCell ref="Z212:AC212"/>
    <mergeCell ref="AE212:AH212"/>
    <mergeCell ref="AI212:AM212"/>
    <mergeCell ref="AN212:AP212"/>
    <mergeCell ref="AT212:AW212"/>
    <mergeCell ref="Z211:AC211"/>
    <mergeCell ref="AE211:AH211"/>
    <mergeCell ref="AI211:AM211"/>
    <mergeCell ref="AN211:AP211"/>
    <mergeCell ref="AT211:AW211"/>
    <mergeCell ref="C212:D212"/>
    <mergeCell ref="E212:H212"/>
    <mergeCell ref="I212:L212"/>
    <mergeCell ref="M212:P212"/>
    <mergeCell ref="R212:U212"/>
    <mergeCell ref="C211:D211"/>
    <mergeCell ref="E211:H211"/>
    <mergeCell ref="I211:L211"/>
    <mergeCell ref="M211:P211"/>
    <mergeCell ref="R211:U211"/>
    <mergeCell ref="V211:Y211"/>
    <mergeCell ref="AT214:AW214"/>
    <mergeCell ref="C215:D215"/>
    <mergeCell ref="E215:H215"/>
    <mergeCell ref="I215:L215"/>
    <mergeCell ref="M215:P215"/>
    <mergeCell ref="R215:U215"/>
    <mergeCell ref="V215:Y215"/>
    <mergeCell ref="Z215:AC215"/>
    <mergeCell ref="AE215:AH215"/>
    <mergeCell ref="AI215:AM215"/>
    <mergeCell ref="R214:U214"/>
    <mergeCell ref="V214:Y214"/>
    <mergeCell ref="Z214:AC214"/>
    <mergeCell ref="AE214:AH214"/>
    <mergeCell ref="AI214:AM214"/>
    <mergeCell ref="AN214:AP214"/>
    <mergeCell ref="V213:Y213"/>
    <mergeCell ref="Z213:AC213"/>
    <mergeCell ref="AE213:AH213"/>
    <mergeCell ref="AI213:AM213"/>
    <mergeCell ref="AN213:AP213"/>
    <mergeCell ref="AT213:AW213"/>
    <mergeCell ref="C213:D213"/>
    <mergeCell ref="E213:H213"/>
    <mergeCell ref="I213:L213"/>
    <mergeCell ref="M213:P213"/>
    <mergeCell ref="R213:U213"/>
    <mergeCell ref="C214:D214"/>
    <mergeCell ref="E214:H214"/>
    <mergeCell ref="I214:L214"/>
    <mergeCell ref="M214:P214"/>
    <mergeCell ref="AI216:AM216"/>
    <mergeCell ref="AN216:AP216"/>
    <mergeCell ref="AT216:AW216"/>
    <mergeCell ref="C217:D217"/>
    <mergeCell ref="E217:H217"/>
    <mergeCell ref="I217:L217"/>
    <mergeCell ref="M217:P217"/>
    <mergeCell ref="R217:U217"/>
    <mergeCell ref="V217:Y217"/>
    <mergeCell ref="Z217:AC217"/>
    <mergeCell ref="AN215:AP215"/>
    <mergeCell ref="AT215:AW215"/>
    <mergeCell ref="C216:D216"/>
    <mergeCell ref="E216:H216"/>
    <mergeCell ref="I216:L216"/>
    <mergeCell ref="M216:P216"/>
    <mergeCell ref="R216:U216"/>
    <mergeCell ref="V216:Y216"/>
    <mergeCell ref="Z216:AC216"/>
    <mergeCell ref="AE216:AH216"/>
    <mergeCell ref="Z218:AC218"/>
    <mergeCell ref="AE218:AH218"/>
    <mergeCell ref="AI218:AM218"/>
    <mergeCell ref="AN218:AP218"/>
    <mergeCell ref="AT218:AW218"/>
    <mergeCell ref="C219:D219"/>
    <mergeCell ref="E219:H219"/>
    <mergeCell ref="I219:L219"/>
    <mergeCell ref="M219:P219"/>
    <mergeCell ref="R219:U219"/>
    <mergeCell ref="AE217:AH217"/>
    <mergeCell ref="AI217:AM217"/>
    <mergeCell ref="AN217:AP217"/>
    <mergeCell ref="AT217:AW217"/>
    <mergeCell ref="C218:D218"/>
    <mergeCell ref="E218:H218"/>
    <mergeCell ref="I218:L218"/>
    <mergeCell ref="M218:P218"/>
    <mergeCell ref="R218:U218"/>
    <mergeCell ref="V218:Y218"/>
    <mergeCell ref="Z220:AC220"/>
    <mergeCell ref="AE220:AH220"/>
    <mergeCell ref="AI220:AM220"/>
    <mergeCell ref="AN220:AP220"/>
    <mergeCell ref="AT220:AW220"/>
    <mergeCell ref="C221:D221"/>
    <mergeCell ref="E221:H221"/>
    <mergeCell ref="I221:L221"/>
    <mergeCell ref="M221:P221"/>
    <mergeCell ref="R221:U221"/>
    <mergeCell ref="C220:D220"/>
    <mergeCell ref="E220:H220"/>
    <mergeCell ref="I220:L220"/>
    <mergeCell ref="M220:P220"/>
    <mergeCell ref="R220:U220"/>
    <mergeCell ref="V220:Y220"/>
    <mergeCell ref="V219:Y219"/>
    <mergeCell ref="Z219:AC219"/>
    <mergeCell ref="AE219:AH219"/>
    <mergeCell ref="AI219:AM219"/>
    <mergeCell ref="AN219:AP219"/>
    <mergeCell ref="AT219:AW219"/>
    <mergeCell ref="Z222:AC222"/>
    <mergeCell ref="AE222:AH222"/>
    <mergeCell ref="AI222:AM222"/>
    <mergeCell ref="AN222:AP222"/>
    <mergeCell ref="AT222:AW222"/>
    <mergeCell ref="C223:D223"/>
    <mergeCell ref="E223:H223"/>
    <mergeCell ref="I223:L223"/>
    <mergeCell ref="M223:P223"/>
    <mergeCell ref="R223:U223"/>
    <mergeCell ref="C222:D222"/>
    <mergeCell ref="E222:H222"/>
    <mergeCell ref="I222:L222"/>
    <mergeCell ref="M222:P222"/>
    <mergeCell ref="R222:U222"/>
    <mergeCell ref="V222:Y222"/>
    <mergeCell ref="V221:Y221"/>
    <mergeCell ref="Z221:AC221"/>
    <mergeCell ref="AE221:AH221"/>
    <mergeCell ref="AI221:AM221"/>
    <mergeCell ref="AN221:AP221"/>
    <mergeCell ref="AT221:AW221"/>
    <mergeCell ref="B225:B236"/>
    <mergeCell ref="C225:D225"/>
    <mergeCell ref="E225:H225"/>
    <mergeCell ref="I225:L225"/>
    <mergeCell ref="M225:P225"/>
    <mergeCell ref="C224:D224"/>
    <mergeCell ref="E224:H224"/>
    <mergeCell ref="I224:L224"/>
    <mergeCell ref="M224:P224"/>
    <mergeCell ref="R224:U224"/>
    <mergeCell ref="V224:Y224"/>
    <mergeCell ref="V223:Y223"/>
    <mergeCell ref="Z223:AC223"/>
    <mergeCell ref="AE223:AH223"/>
    <mergeCell ref="AI223:AM223"/>
    <mergeCell ref="AN223:AP223"/>
    <mergeCell ref="AT223:AW223"/>
    <mergeCell ref="B213:B224"/>
    <mergeCell ref="AT225:AW225"/>
    <mergeCell ref="C226:D226"/>
    <mergeCell ref="E226:H226"/>
    <mergeCell ref="I226:L226"/>
    <mergeCell ref="M226:P226"/>
    <mergeCell ref="R226:U226"/>
    <mergeCell ref="V226:Y226"/>
    <mergeCell ref="Z226:AC226"/>
    <mergeCell ref="AE226:AH226"/>
    <mergeCell ref="AI226:AM226"/>
    <mergeCell ref="R225:U225"/>
    <mergeCell ref="V225:Y225"/>
    <mergeCell ref="Z225:AC225"/>
    <mergeCell ref="AE225:AH225"/>
    <mergeCell ref="AI225:AM225"/>
    <mergeCell ref="AN225:AP225"/>
    <mergeCell ref="Z224:AC224"/>
    <mergeCell ref="AE224:AH224"/>
    <mergeCell ref="AI224:AM224"/>
    <mergeCell ref="AN224:AP224"/>
    <mergeCell ref="AT224:AW224"/>
    <mergeCell ref="AI227:AM227"/>
    <mergeCell ref="AN227:AP227"/>
    <mergeCell ref="AT227:AW227"/>
    <mergeCell ref="C228:D228"/>
    <mergeCell ref="E228:H228"/>
    <mergeCell ref="I228:L228"/>
    <mergeCell ref="M228:P228"/>
    <mergeCell ref="R228:U228"/>
    <mergeCell ref="V228:Y228"/>
    <mergeCell ref="Z228:AC228"/>
    <mergeCell ref="AN226:AP226"/>
    <mergeCell ref="AT226:AW226"/>
    <mergeCell ref="C227:D227"/>
    <mergeCell ref="E227:H227"/>
    <mergeCell ref="I227:L227"/>
    <mergeCell ref="M227:P227"/>
    <mergeCell ref="R227:U227"/>
    <mergeCell ref="V227:Y227"/>
    <mergeCell ref="Z227:AC227"/>
    <mergeCell ref="AE227:AH227"/>
    <mergeCell ref="V230:Y230"/>
    <mergeCell ref="Z230:AC230"/>
    <mergeCell ref="AE230:AH230"/>
    <mergeCell ref="AI230:AM230"/>
    <mergeCell ref="AN230:AP230"/>
    <mergeCell ref="AT230:AW230"/>
    <mergeCell ref="Z229:AC229"/>
    <mergeCell ref="AE229:AH229"/>
    <mergeCell ref="AI229:AM229"/>
    <mergeCell ref="AN229:AP229"/>
    <mergeCell ref="AT229:AW229"/>
    <mergeCell ref="C230:D230"/>
    <mergeCell ref="E230:H230"/>
    <mergeCell ref="I230:L230"/>
    <mergeCell ref="M230:P230"/>
    <mergeCell ref="R230:U230"/>
    <mergeCell ref="AE228:AH228"/>
    <mergeCell ref="AI228:AM228"/>
    <mergeCell ref="AN228:AP228"/>
    <mergeCell ref="AT228:AW228"/>
    <mergeCell ref="C229:D229"/>
    <mergeCell ref="E229:H229"/>
    <mergeCell ref="I229:L229"/>
    <mergeCell ref="M229:P229"/>
    <mergeCell ref="R229:U229"/>
    <mergeCell ref="V229:Y229"/>
    <mergeCell ref="V232:Y232"/>
    <mergeCell ref="Z232:AC232"/>
    <mergeCell ref="AE232:AH232"/>
    <mergeCell ref="AI232:AM232"/>
    <mergeCell ref="AN232:AP232"/>
    <mergeCell ref="AT232:AW232"/>
    <mergeCell ref="Z231:AC231"/>
    <mergeCell ref="AE231:AH231"/>
    <mergeCell ref="AI231:AM231"/>
    <mergeCell ref="AN231:AP231"/>
    <mergeCell ref="AT231:AW231"/>
    <mergeCell ref="C232:D232"/>
    <mergeCell ref="E232:H232"/>
    <mergeCell ref="I232:L232"/>
    <mergeCell ref="M232:P232"/>
    <mergeCell ref="R232:U232"/>
    <mergeCell ref="C231:D231"/>
    <mergeCell ref="E231:H231"/>
    <mergeCell ref="I231:L231"/>
    <mergeCell ref="M231:P231"/>
    <mergeCell ref="R231:U231"/>
    <mergeCell ref="V231:Y231"/>
    <mergeCell ref="V234:Y234"/>
    <mergeCell ref="Z234:AC234"/>
    <mergeCell ref="AE234:AH234"/>
    <mergeCell ref="AI234:AM234"/>
    <mergeCell ref="AN234:AP234"/>
    <mergeCell ref="AT234:AW234"/>
    <mergeCell ref="Z233:AC233"/>
    <mergeCell ref="AE233:AH233"/>
    <mergeCell ref="AI233:AM233"/>
    <mergeCell ref="AN233:AP233"/>
    <mergeCell ref="AT233:AW233"/>
    <mergeCell ref="C234:D234"/>
    <mergeCell ref="E234:H234"/>
    <mergeCell ref="I234:L234"/>
    <mergeCell ref="M234:P234"/>
    <mergeCell ref="R234:U234"/>
    <mergeCell ref="C233:D233"/>
    <mergeCell ref="E233:H233"/>
    <mergeCell ref="I233:L233"/>
    <mergeCell ref="M233:P233"/>
    <mergeCell ref="R233:U233"/>
    <mergeCell ref="V233:Y233"/>
    <mergeCell ref="V236:Y236"/>
    <mergeCell ref="Z236:AC236"/>
    <mergeCell ref="AE236:AH236"/>
    <mergeCell ref="AI236:AM236"/>
    <mergeCell ref="AN236:AP236"/>
    <mergeCell ref="AT236:AW236"/>
    <mergeCell ref="Z235:AC235"/>
    <mergeCell ref="AE235:AH235"/>
    <mergeCell ref="AI235:AM235"/>
    <mergeCell ref="AN235:AP235"/>
    <mergeCell ref="AT235:AW235"/>
    <mergeCell ref="C236:D236"/>
    <mergeCell ref="E236:H236"/>
    <mergeCell ref="I236:L236"/>
    <mergeCell ref="M236:P236"/>
    <mergeCell ref="R236:U236"/>
    <mergeCell ref="C235:D235"/>
    <mergeCell ref="E235:H235"/>
    <mergeCell ref="I235:L235"/>
    <mergeCell ref="M235:P235"/>
    <mergeCell ref="R235:U235"/>
    <mergeCell ref="V235:Y235"/>
    <mergeCell ref="AT238:AW238"/>
    <mergeCell ref="C239:D239"/>
    <mergeCell ref="E239:H239"/>
    <mergeCell ref="I239:L239"/>
    <mergeCell ref="M239:P239"/>
    <mergeCell ref="R239:U239"/>
    <mergeCell ref="V239:Y239"/>
    <mergeCell ref="Z239:AC239"/>
    <mergeCell ref="AE239:AH239"/>
    <mergeCell ref="AI239:AM239"/>
    <mergeCell ref="R238:U238"/>
    <mergeCell ref="V238:Y238"/>
    <mergeCell ref="Z238:AC238"/>
    <mergeCell ref="AE238:AH238"/>
    <mergeCell ref="AI238:AM238"/>
    <mergeCell ref="AN238:AP238"/>
    <mergeCell ref="V237:Y237"/>
    <mergeCell ref="Z237:AC237"/>
    <mergeCell ref="AE237:AH237"/>
    <mergeCell ref="AI237:AM237"/>
    <mergeCell ref="AN237:AP237"/>
    <mergeCell ref="AT237:AW237"/>
    <mergeCell ref="C237:D237"/>
    <mergeCell ref="E237:H237"/>
    <mergeCell ref="I237:L237"/>
    <mergeCell ref="M237:P237"/>
    <mergeCell ref="R237:U237"/>
    <mergeCell ref="C238:D238"/>
    <mergeCell ref="E238:H238"/>
    <mergeCell ref="I238:L238"/>
    <mergeCell ref="M238:P238"/>
    <mergeCell ref="AI240:AM240"/>
    <mergeCell ref="AN240:AP240"/>
    <mergeCell ref="AT240:AW240"/>
    <mergeCell ref="C241:D241"/>
    <mergeCell ref="E241:H241"/>
    <mergeCell ref="I241:L241"/>
    <mergeCell ref="M241:P241"/>
    <mergeCell ref="R241:U241"/>
    <mergeCell ref="V241:Y241"/>
    <mergeCell ref="Z241:AC241"/>
    <mergeCell ref="AN239:AP239"/>
    <mergeCell ref="AT239:AW239"/>
    <mergeCell ref="C240:D240"/>
    <mergeCell ref="E240:H240"/>
    <mergeCell ref="I240:L240"/>
    <mergeCell ref="M240:P240"/>
    <mergeCell ref="R240:U240"/>
    <mergeCell ref="V240:Y240"/>
    <mergeCell ref="Z240:AC240"/>
    <mergeCell ref="AE240:AH240"/>
    <mergeCell ref="Z242:AC242"/>
    <mergeCell ref="AE242:AH242"/>
    <mergeCell ref="AI242:AM242"/>
    <mergeCell ref="AN242:AP242"/>
    <mergeCell ref="AT242:AW242"/>
    <mergeCell ref="C243:D243"/>
    <mergeCell ref="E243:H243"/>
    <mergeCell ref="I243:L243"/>
    <mergeCell ref="M243:P243"/>
    <mergeCell ref="R243:U243"/>
    <mergeCell ref="AE241:AH241"/>
    <mergeCell ref="AI241:AM241"/>
    <mergeCell ref="AN241:AP241"/>
    <mergeCell ref="AT241:AW241"/>
    <mergeCell ref="C242:D242"/>
    <mergeCell ref="E242:H242"/>
    <mergeCell ref="I242:L242"/>
    <mergeCell ref="M242:P242"/>
    <mergeCell ref="R242:U242"/>
    <mergeCell ref="V242:Y242"/>
    <mergeCell ref="Z244:AC244"/>
    <mergeCell ref="AE244:AH244"/>
    <mergeCell ref="AI244:AM244"/>
    <mergeCell ref="AN244:AP244"/>
    <mergeCell ref="AT244:AW244"/>
    <mergeCell ref="C245:D245"/>
    <mergeCell ref="E245:H245"/>
    <mergeCell ref="I245:L245"/>
    <mergeCell ref="M245:P245"/>
    <mergeCell ref="R245:U245"/>
    <mergeCell ref="C244:D244"/>
    <mergeCell ref="E244:H244"/>
    <mergeCell ref="I244:L244"/>
    <mergeCell ref="M244:P244"/>
    <mergeCell ref="R244:U244"/>
    <mergeCell ref="V244:Y244"/>
    <mergeCell ref="V243:Y243"/>
    <mergeCell ref="Z243:AC243"/>
    <mergeCell ref="AE243:AH243"/>
    <mergeCell ref="AI243:AM243"/>
    <mergeCell ref="AN243:AP243"/>
    <mergeCell ref="AT243:AW243"/>
    <mergeCell ref="Z246:AC246"/>
    <mergeCell ref="AE246:AH246"/>
    <mergeCell ref="AI246:AM246"/>
    <mergeCell ref="AN246:AP246"/>
    <mergeCell ref="AT246:AW246"/>
    <mergeCell ref="C247:D247"/>
    <mergeCell ref="E247:H247"/>
    <mergeCell ref="I247:L247"/>
    <mergeCell ref="M247:P247"/>
    <mergeCell ref="R247:U247"/>
    <mergeCell ref="C246:D246"/>
    <mergeCell ref="E246:H246"/>
    <mergeCell ref="I246:L246"/>
    <mergeCell ref="M246:P246"/>
    <mergeCell ref="R246:U246"/>
    <mergeCell ref="V246:Y246"/>
    <mergeCell ref="V245:Y245"/>
    <mergeCell ref="Z245:AC245"/>
    <mergeCell ref="AE245:AH245"/>
    <mergeCell ref="AI245:AM245"/>
    <mergeCell ref="AN245:AP245"/>
    <mergeCell ref="AT245:AW245"/>
    <mergeCell ref="B249:B260"/>
    <mergeCell ref="C249:D249"/>
    <mergeCell ref="E249:H249"/>
    <mergeCell ref="I249:L249"/>
    <mergeCell ref="M249:P249"/>
    <mergeCell ref="C248:D248"/>
    <mergeCell ref="E248:H248"/>
    <mergeCell ref="I248:L248"/>
    <mergeCell ref="M248:P248"/>
    <mergeCell ref="R248:U248"/>
    <mergeCell ref="V248:Y248"/>
    <mergeCell ref="V247:Y247"/>
    <mergeCell ref="Z247:AC247"/>
    <mergeCell ref="AE247:AH247"/>
    <mergeCell ref="AI247:AM247"/>
    <mergeCell ref="AN247:AP247"/>
    <mergeCell ref="AT247:AW247"/>
    <mergeCell ref="B237:B248"/>
    <mergeCell ref="AT249:AW249"/>
    <mergeCell ref="C250:D250"/>
    <mergeCell ref="E250:H250"/>
    <mergeCell ref="I250:L250"/>
    <mergeCell ref="M250:P250"/>
    <mergeCell ref="R250:U250"/>
    <mergeCell ref="V250:Y250"/>
    <mergeCell ref="Z250:AC250"/>
    <mergeCell ref="AE250:AH250"/>
    <mergeCell ref="AI250:AM250"/>
    <mergeCell ref="R249:U249"/>
    <mergeCell ref="V249:Y249"/>
    <mergeCell ref="Z249:AC249"/>
    <mergeCell ref="AE249:AH249"/>
    <mergeCell ref="AI249:AM249"/>
    <mergeCell ref="AN249:AP249"/>
    <mergeCell ref="Z248:AC248"/>
    <mergeCell ref="AE248:AH248"/>
    <mergeCell ref="AI248:AM248"/>
    <mergeCell ref="AN248:AP248"/>
    <mergeCell ref="AT248:AW248"/>
    <mergeCell ref="AI251:AM251"/>
    <mergeCell ref="AN251:AP251"/>
    <mergeCell ref="AT251:AW251"/>
    <mergeCell ref="C252:D252"/>
    <mergeCell ref="E252:H252"/>
    <mergeCell ref="I252:L252"/>
    <mergeCell ref="M252:P252"/>
    <mergeCell ref="R252:U252"/>
    <mergeCell ref="V252:Y252"/>
    <mergeCell ref="Z252:AC252"/>
    <mergeCell ref="AN250:AP250"/>
    <mergeCell ref="AT250:AW250"/>
    <mergeCell ref="C251:D251"/>
    <mergeCell ref="E251:H251"/>
    <mergeCell ref="I251:L251"/>
    <mergeCell ref="M251:P251"/>
    <mergeCell ref="R251:U251"/>
    <mergeCell ref="V251:Y251"/>
    <mergeCell ref="Z251:AC251"/>
    <mergeCell ref="AE251:AH251"/>
    <mergeCell ref="V254:Y254"/>
    <mergeCell ref="Z254:AC254"/>
    <mergeCell ref="AE254:AH254"/>
    <mergeCell ref="AI254:AM254"/>
    <mergeCell ref="AN254:AP254"/>
    <mergeCell ref="AT254:AW254"/>
    <mergeCell ref="Z253:AC253"/>
    <mergeCell ref="AE253:AH253"/>
    <mergeCell ref="AI253:AM253"/>
    <mergeCell ref="AN253:AP253"/>
    <mergeCell ref="AT253:AW253"/>
    <mergeCell ref="C254:D254"/>
    <mergeCell ref="E254:H254"/>
    <mergeCell ref="I254:L254"/>
    <mergeCell ref="M254:P254"/>
    <mergeCell ref="R254:U254"/>
    <mergeCell ref="AE252:AH252"/>
    <mergeCell ref="AI252:AM252"/>
    <mergeCell ref="AN252:AP252"/>
    <mergeCell ref="AT252:AW252"/>
    <mergeCell ref="C253:D253"/>
    <mergeCell ref="E253:H253"/>
    <mergeCell ref="I253:L253"/>
    <mergeCell ref="M253:P253"/>
    <mergeCell ref="R253:U253"/>
    <mergeCell ref="V253:Y253"/>
    <mergeCell ref="V256:Y256"/>
    <mergeCell ref="Z256:AC256"/>
    <mergeCell ref="AE256:AH256"/>
    <mergeCell ref="AI256:AM256"/>
    <mergeCell ref="AN256:AP256"/>
    <mergeCell ref="AT256:AW256"/>
    <mergeCell ref="Z255:AC255"/>
    <mergeCell ref="AE255:AH255"/>
    <mergeCell ref="AI255:AM255"/>
    <mergeCell ref="AN255:AP255"/>
    <mergeCell ref="AT255:AW255"/>
    <mergeCell ref="C256:D256"/>
    <mergeCell ref="E256:H256"/>
    <mergeCell ref="I256:L256"/>
    <mergeCell ref="M256:P256"/>
    <mergeCell ref="R256:U256"/>
    <mergeCell ref="C255:D255"/>
    <mergeCell ref="E255:H255"/>
    <mergeCell ref="I255:L255"/>
    <mergeCell ref="M255:P255"/>
    <mergeCell ref="R255:U255"/>
    <mergeCell ref="V255:Y255"/>
    <mergeCell ref="V258:Y258"/>
    <mergeCell ref="Z258:AC258"/>
    <mergeCell ref="AE258:AH258"/>
    <mergeCell ref="AI258:AM258"/>
    <mergeCell ref="AN258:AP258"/>
    <mergeCell ref="AT258:AW258"/>
    <mergeCell ref="Z257:AC257"/>
    <mergeCell ref="AE257:AH257"/>
    <mergeCell ref="AI257:AM257"/>
    <mergeCell ref="AN257:AP257"/>
    <mergeCell ref="AT257:AW257"/>
    <mergeCell ref="C258:D258"/>
    <mergeCell ref="E258:H258"/>
    <mergeCell ref="I258:L258"/>
    <mergeCell ref="M258:P258"/>
    <mergeCell ref="R258:U258"/>
    <mergeCell ref="C257:D257"/>
    <mergeCell ref="E257:H257"/>
    <mergeCell ref="I257:L257"/>
    <mergeCell ref="M257:P257"/>
    <mergeCell ref="R257:U257"/>
    <mergeCell ref="V257:Y257"/>
    <mergeCell ref="V260:Y260"/>
    <mergeCell ref="Z260:AC260"/>
    <mergeCell ref="AE260:AH260"/>
    <mergeCell ref="AI260:AM260"/>
    <mergeCell ref="AN260:AP260"/>
    <mergeCell ref="AT260:AW260"/>
    <mergeCell ref="Z259:AC259"/>
    <mergeCell ref="AE259:AH259"/>
    <mergeCell ref="AI259:AM259"/>
    <mergeCell ref="AN259:AP259"/>
    <mergeCell ref="AT259:AW259"/>
    <mergeCell ref="C260:D260"/>
    <mergeCell ref="E260:H260"/>
    <mergeCell ref="I260:L260"/>
    <mergeCell ref="M260:P260"/>
    <mergeCell ref="R260:U260"/>
    <mergeCell ref="C259:D259"/>
    <mergeCell ref="E259:H259"/>
    <mergeCell ref="I259:L259"/>
    <mergeCell ref="M259:P259"/>
    <mergeCell ref="R259:U259"/>
    <mergeCell ref="V259:Y259"/>
    <mergeCell ref="AT262:AW262"/>
    <mergeCell ref="C263:D263"/>
    <mergeCell ref="E263:H263"/>
    <mergeCell ref="I263:L263"/>
    <mergeCell ref="M263:P263"/>
    <mergeCell ref="R263:U263"/>
    <mergeCell ref="V263:Y263"/>
    <mergeCell ref="Z263:AC263"/>
    <mergeCell ref="AE263:AH263"/>
    <mergeCell ref="AI263:AM263"/>
    <mergeCell ref="R262:U262"/>
    <mergeCell ref="V262:Y262"/>
    <mergeCell ref="Z262:AC262"/>
    <mergeCell ref="AE262:AH262"/>
    <mergeCell ref="AI262:AM262"/>
    <mergeCell ref="AN262:AP262"/>
    <mergeCell ref="V261:Y261"/>
    <mergeCell ref="Z261:AC261"/>
    <mergeCell ref="AE261:AH261"/>
    <mergeCell ref="AI261:AM261"/>
    <mergeCell ref="AN261:AP261"/>
    <mergeCell ref="AT261:AW261"/>
    <mergeCell ref="C261:D261"/>
    <mergeCell ref="E261:H261"/>
    <mergeCell ref="I261:L261"/>
    <mergeCell ref="M261:P261"/>
    <mergeCell ref="R261:U261"/>
    <mergeCell ref="C262:D262"/>
    <mergeCell ref="E262:H262"/>
    <mergeCell ref="I262:L262"/>
    <mergeCell ref="M262:P262"/>
    <mergeCell ref="AI264:AM264"/>
    <mergeCell ref="AN264:AP264"/>
    <mergeCell ref="AT264:AW264"/>
    <mergeCell ref="C265:D265"/>
    <mergeCell ref="E265:H265"/>
    <mergeCell ref="I265:L265"/>
    <mergeCell ref="M265:P265"/>
    <mergeCell ref="R265:U265"/>
    <mergeCell ref="V265:Y265"/>
    <mergeCell ref="Z265:AC265"/>
    <mergeCell ref="AN263:AP263"/>
    <mergeCell ref="AT263:AW263"/>
    <mergeCell ref="C264:D264"/>
    <mergeCell ref="E264:H264"/>
    <mergeCell ref="I264:L264"/>
    <mergeCell ref="M264:P264"/>
    <mergeCell ref="R264:U264"/>
    <mergeCell ref="V264:Y264"/>
    <mergeCell ref="Z264:AC264"/>
    <mergeCell ref="AE264:AH264"/>
    <mergeCell ref="Z266:AC266"/>
    <mergeCell ref="AE266:AH266"/>
    <mergeCell ref="AI266:AM266"/>
    <mergeCell ref="AN266:AP266"/>
    <mergeCell ref="AT266:AW266"/>
    <mergeCell ref="C267:D267"/>
    <mergeCell ref="E267:H267"/>
    <mergeCell ref="I267:L267"/>
    <mergeCell ref="M267:P267"/>
    <mergeCell ref="R267:U267"/>
    <mergeCell ref="AE265:AH265"/>
    <mergeCell ref="AI265:AM265"/>
    <mergeCell ref="AN265:AP265"/>
    <mergeCell ref="AT265:AW265"/>
    <mergeCell ref="C266:D266"/>
    <mergeCell ref="E266:H266"/>
    <mergeCell ref="I266:L266"/>
    <mergeCell ref="M266:P266"/>
    <mergeCell ref="R266:U266"/>
    <mergeCell ref="V266:Y266"/>
    <mergeCell ref="Z268:AC268"/>
    <mergeCell ref="AE268:AH268"/>
    <mergeCell ref="AI268:AM268"/>
    <mergeCell ref="AN268:AP268"/>
    <mergeCell ref="AT268:AW268"/>
    <mergeCell ref="C269:D269"/>
    <mergeCell ref="E269:H269"/>
    <mergeCell ref="I269:L269"/>
    <mergeCell ref="M269:P269"/>
    <mergeCell ref="R269:U269"/>
    <mergeCell ref="C268:D268"/>
    <mergeCell ref="E268:H268"/>
    <mergeCell ref="I268:L268"/>
    <mergeCell ref="M268:P268"/>
    <mergeCell ref="R268:U268"/>
    <mergeCell ref="V268:Y268"/>
    <mergeCell ref="V267:Y267"/>
    <mergeCell ref="Z267:AC267"/>
    <mergeCell ref="AE267:AH267"/>
    <mergeCell ref="AI267:AM267"/>
    <mergeCell ref="AN267:AP267"/>
    <mergeCell ref="AT267:AW267"/>
    <mergeCell ref="Z270:AC270"/>
    <mergeCell ref="AE270:AH270"/>
    <mergeCell ref="AI270:AM270"/>
    <mergeCell ref="AN270:AP270"/>
    <mergeCell ref="AT270:AW270"/>
    <mergeCell ref="C271:D271"/>
    <mergeCell ref="E271:H271"/>
    <mergeCell ref="I271:L271"/>
    <mergeCell ref="M271:P271"/>
    <mergeCell ref="R271:U271"/>
    <mergeCell ref="C270:D270"/>
    <mergeCell ref="E270:H270"/>
    <mergeCell ref="I270:L270"/>
    <mergeCell ref="M270:P270"/>
    <mergeCell ref="R270:U270"/>
    <mergeCell ref="V270:Y270"/>
    <mergeCell ref="V269:Y269"/>
    <mergeCell ref="Z269:AC269"/>
    <mergeCell ref="AE269:AH269"/>
    <mergeCell ref="AI269:AM269"/>
    <mergeCell ref="AN269:AP269"/>
    <mergeCell ref="AT269:AW269"/>
    <mergeCell ref="B273:B284"/>
    <mergeCell ref="C273:D273"/>
    <mergeCell ref="E273:H273"/>
    <mergeCell ref="I273:L273"/>
    <mergeCell ref="M273:P273"/>
    <mergeCell ref="C272:D272"/>
    <mergeCell ref="E272:H272"/>
    <mergeCell ref="I272:L272"/>
    <mergeCell ref="M272:P272"/>
    <mergeCell ref="R272:U272"/>
    <mergeCell ref="V272:Y272"/>
    <mergeCell ref="V271:Y271"/>
    <mergeCell ref="Z271:AC271"/>
    <mergeCell ref="AE271:AH271"/>
    <mergeCell ref="AI271:AM271"/>
    <mergeCell ref="AN271:AP271"/>
    <mergeCell ref="AT271:AW271"/>
    <mergeCell ref="B261:B272"/>
    <mergeCell ref="AT273:AW273"/>
    <mergeCell ref="C274:D274"/>
    <mergeCell ref="E274:H274"/>
    <mergeCell ref="I274:L274"/>
    <mergeCell ref="M274:P274"/>
    <mergeCell ref="R274:U274"/>
    <mergeCell ref="V274:Y274"/>
    <mergeCell ref="Z274:AC274"/>
    <mergeCell ref="AE274:AH274"/>
    <mergeCell ref="AI274:AM274"/>
    <mergeCell ref="R273:U273"/>
    <mergeCell ref="V273:Y273"/>
    <mergeCell ref="Z273:AC273"/>
    <mergeCell ref="AE273:AH273"/>
    <mergeCell ref="AI273:AM273"/>
    <mergeCell ref="AN273:AP273"/>
    <mergeCell ref="Z272:AC272"/>
    <mergeCell ref="AE272:AH272"/>
    <mergeCell ref="AI272:AM272"/>
    <mergeCell ref="AN272:AP272"/>
    <mergeCell ref="AT272:AW272"/>
    <mergeCell ref="AI275:AM275"/>
    <mergeCell ref="AN275:AP275"/>
    <mergeCell ref="AT275:AW275"/>
    <mergeCell ref="C276:D276"/>
    <mergeCell ref="E276:H276"/>
    <mergeCell ref="I276:L276"/>
    <mergeCell ref="M276:P276"/>
    <mergeCell ref="R276:U276"/>
    <mergeCell ref="V276:Y276"/>
    <mergeCell ref="Z276:AC276"/>
    <mergeCell ref="AN274:AP274"/>
    <mergeCell ref="AT274:AW274"/>
    <mergeCell ref="C275:D275"/>
    <mergeCell ref="E275:H275"/>
    <mergeCell ref="I275:L275"/>
    <mergeCell ref="M275:P275"/>
    <mergeCell ref="R275:U275"/>
    <mergeCell ref="V275:Y275"/>
    <mergeCell ref="Z275:AC275"/>
    <mergeCell ref="AE275:AH275"/>
    <mergeCell ref="V278:Y278"/>
    <mergeCell ref="Z278:AC278"/>
    <mergeCell ref="AE278:AH278"/>
    <mergeCell ref="AI278:AM278"/>
    <mergeCell ref="AN278:AP278"/>
    <mergeCell ref="AT278:AW278"/>
    <mergeCell ref="Z277:AC277"/>
    <mergeCell ref="AE277:AH277"/>
    <mergeCell ref="AI277:AM277"/>
    <mergeCell ref="AN277:AP277"/>
    <mergeCell ref="AT277:AW277"/>
    <mergeCell ref="C278:D278"/>
    <mergeCell ref="E278:H278"/>
    <mergeCell ref="I278:L278"/>
    <mergeCell ref="M278:P278"/>
    <mergeCell ref="R278:U278"/>
    <mergeCell ref="AE276:AH276"/>
    <mergeCell ref="AI276:AM276"/>
    <mergeCell ref="AN276:AP276"/>
    <mergeCell ref="AT276:AW276"/>
    <mergeCell ref="C277:D277"/>
    <mergeCell ref="E277:H277"/>
    <mergeCell ref="I277:L277"/>
    <mergeCell ref="M277:P277"/>
    <mergeCell ref="R277:U277"/>
    <mergeCell ref="V277:Y277"/>
    <mergeCell ref="V280:Y280"/>
    <mergeCell ref="Z280:AC280"/>
    <mergeCell ref="AE280:AH280"/>
    <mergeCell ref="AI280:AM280"/>
    <mergeCell ref="AN280:AP280"/>
    <mergeCell ref="AT280:AW280"/>
    <mergeCell ref="Z279:AC279"/>
    <mergeCell ref="AE279:AH279"/>
    <mergeCell ref="AI279:AM279"/>
    <mergeCell ref="AN279:AP279"/>
    <mergeCell ref="AT279:AW279"/>
    <mergeCell ref="C280:D280"/>
    <mergeCell ref="E280:H280"/>
    <mergeCell ref="I280:L280"/>
    <mergeCell ref="M280:P280"/>
    <mergeCell ref="R280:U280"/>
    <mergeCell ref="C279:D279"/>
    <mergeCell ref="E279:H279"/>
    <mergeCell ref="I279:L279"/>
    <mergeCell ref="M279:P279"/>
    <mergeCell ref="R279:U279"/>
    <mergeCell ref="V279:Y279"/>
    <mergeCell ref="V282:Y282"/>
    <mergeCell ref="Z282:AC282"/>
    <mergeCell ref="AE282:AH282"/>
    <mergeCell ref="AI282:AM282"/>
    <mergeCell ref="AN282:AP282"/>
    <mergeCell ref="AT282:AW282"/>
    <mergeCell ref="Z281:AC281"/>
    <mergeCell ref="AE281:AH281"/>
    <mergeCell ref="AI281:AM281"/>
    <mergeCell ref="AN281:AP281"/>
    <mergeCell ref="AT281:AW281"/>
    <mergeCell ref="C282:D282"/>
    <mergeCell ref="E282:H282"/>
    <mergeCell ref="I282:L282"/>
    <mergeCell ref="M282:P282"/>
    <mergeCell ref="R282:U282"/>
    <mergeCell ref="C281:D281"/>
    <mergeCell ref="E281:H281"/>
    <mergeCell ref="I281:L281"/>
    <mergeCell ref="M281:P281"/>
    <mergeCell ref="R281:U281"/>
    <mergeCell ref="V281:Y281"/>
    <mergeCell ref="V284:Y284"/>
    <mergeCell ref="Z284:AC284"/>
    <mergeCell ref="AE284:AH284"/>
    <mergeCell ref="AI284:AM284"/>
    <mergeCell ref="AN284:AP284"/>
    <mergeCell ref="AT284:AW284"/>
    <mergeCell ref="Z283:AC283"/>
    <mergeCell ref="AE283:AH283"/>
    <mergeCell ref="AI283:AM283"/>
    <mergeCell ref="AN283:AP283"/>
    <mergeCell ref="AT283:AW283"/>
    <mergeCell ref="C284:D284"/>
    <mergeCell ref="E284:H284"/>
    <mergeCell ref="I284:L284"/>
    <mergeCell ref="M284:P284"/>
    <mergeCell ref="R284:U284"/>
    <mergeCell ref="C283:D283"/>
    <mergeCell ref="E283:H283"/>
    <mergeCell ref="I283:L283"/>
    <mergeCell ref="M283:P283"/>
    <mergeCell ref="R283:U283"/>
    <mergeCell ref="V283:Y283"/>
    <mergeCell ref="AT286:AW286"/>
    <mergeCell ref="C287:D287"/>
    <mergeCell ref="E287:H287"/>
    <mergeCell ref="I287:L287"/>
    <mergeCell ref="M287:P287"/>
    <mergeCell ref="R287:U287"/>
    <mergeCell ref="V287:Y287"/>
    <mergeCell ref="Z287:AC287"/>
    <mergeCell ref="AE287:AH287"/>
    <mergeCell ref="AI287:AM287"/>
    <mergeCell ref="R286:U286"/>
    <mergeCell ref="V286:Y286"/>
    <mergeCell ref="Z286:AC286"/>
    <mergeCell ref="AE286:AH286"/>
    <mergeCell ref="AI286:AM286"/>
    <mergeCell ref="AN286:AP286"/>
    <mergeCell ref="V285:Y285"/>
    <mergeCell ref="Z285:AC285"/>
    <mergeCell ref="AE285:AH285"/>
    <mergeCell ref="AI285:AM285"/>
    <mergeCell ref="AN285:AP285"/>
    <mergeCell ref="AT285:AW285"/>
    <mergeCell ref="C285:D285"/>
    <mergeCell ref="E285:H285"/>
    <mergeCell ref="I285:L285"/>
    <mergeCell ref="M285:P285"/>
    <mergeCell ref="R285:U285"/>
    <mergeCell ref="C286:D286"/>
    <mergeCell ref="E286:H286"/>
    <mergeCell ref="I286:L286"/>
    <mergeCell ref="M286:P286"/>
    <mergeCell ref="AI288:AM288"/>
    <mergeCell ref="AN288:AP288"/>
    <mergeCell ref="AT288:AW288"/>
    <mergeCell ref="C289:D289"/>
    <mergeCell ref="E289:H289"/>
    <mergeCell ref="I289:L289"/>
    <mergeCell ref="M289:P289"/>
    <mergeCell ref="R289:U289"/>
    <mergeCell ref="V289:Y289"/>
    <mergeCell ref="Z289:AC289"/>
    <mergeCell ref="AN287:AP287"/>
    <mergeCell ref="AT287:AW287"/>
    <mergeCell ref="C288:D288"/>
    <mergeCell ref="E288:H288"/>
    <mergeCell ref="I288:L288"/>
    <mergeCell ref="M288:P288"/>
    <mergeCell ref="R288:U288"/>
    <mergeCell ref="V288:Y288"/>
    <mergeCell ref="Z288:AC288"/>
    <mergeCell ref="AE288:AH288"/>
    <mergeCell ref="Z290:AC290"/>
    <mergeCell ref="AE290:AH290"/>
    <mergeCell ref="AI290:AM290"/>
    <mergeCell ref="AN290:AP290"/>
    <mergeCell ref="AT290:AW290"/>
    <mergeCell ref="C291:D291"/>
    <mergeCell ref="E291:H291"/>
    <mergeCell ref="I291:L291"/>
    <mergeCell ref="M291:P291"/>
    <mergeCell ref="R291:U291"/>
    <mergeCell ref="AE289:AH289"/>
    <mergeCell ref="AI289:AM289"/>
    <mergeCell ref="AN289:AP289"/>
    <mergeCell ref="AT289:AW289"/>
    <mergeCell ref="C290:D290"/>
    <mergeCell ref="E290:H290"/>
    <mergeCell ref="I290:L290"/>
    <mergeCell ref="M290:P290"/>
    <mergeCell ref="R290:U290"/>
    <mergeCell ref="V290:Y290"/>
    <mergeCell ref="Z292:AC292"/>
    <mergeCell ref="AE292:AH292"/>
    <mergeCell ref="AI292:AM292"/>
    <mergeCell ref="AN292:AP292"/>
    <mergeCell ref="AT292:AW292"/>
    <mergeCell ref="C293:D293"/>
    <mergeCell ref="E293:H293"/>
    <mergeCell ref="I293:L293"/>
    <mergeCell ref="M293:P293"/>
    <mergeCell ref="R293:U293"/>
    <mergeCell ref="C292:D292"/>
    <mergeCell ref="E292:H292"/>
    <mergeCell ref="I292:L292"/>
    <mergeCell ref="M292:P292"/>
    <mergeCell ref="R292:U292"/>
    <mergeCell ref="V292:Y292"/>
    <mergeCell ref="V291:Y291"/>
    <mergeCell ref="Z291:AC291"/>
    <mergeCell ref="AE291:AH291"/>
    <mergeCell ref="AI291:AM291"/>
    <mergeCell ref="AN291:AP291"/>
    <mergeCell ref="AT291:AW291"/>
    <mergeCell ref="Z294:AC294"/>
    <mergeCell ref="AE294:AH294"/>
    <mergeCell ref="AI294:AM294"/>
    <mergeCell ref="AN294:AP294"/>
    <mergeCell ref="AT294:AW294"/>
    <mergeCell ref="C295:D295"/>
    <mergeCell ref="E295:H295"/>
    <mergeCell ref="I295:L295"/>
    <mergeCell ref="M295:P295"/>
    <mergeCell ref="R295:U295"/>
    <mergeCell ref="C294:D294"/>
    <mergeCell ref="E294:H294"/>
    <mergeCell ref="I294:L294"/>
    <mergeCell ref="M294:P294"/>
    <mergeCell ref="R294:U294"/>
    <mergeCell ref="V294:Y294"/>
    <mergeCell ref="V293:Y293"/>
    <mergeCell ref="Z293:AC293"/>
    <mergeCell ref="AE293:AH293"/>
    <mergeCell ref="AI293:AM293"/>
    <mergeCell ref="AN293:AP293"/>
    <mergeCell ref="AT293:AW293"/>
    <mergeCell ref="B297:B308"/>
    <mergeCell ref="C297:D297"/>
    <mergeCell ref="E297:H297"/>
    <mergeCell ref="I297:L297"/>
    <mergeCell ref="M297:P297"/>
    <mergeCell ref="C296:D296"/>
    <mergeCell ref="E296:H296"/>
    <mergeCell ref="I296:L296"/>
    <mergeCell ref="M296:P296"/>
    <mergeCell ref="R296:U296"/>
    <mergeCell ref="V296:Y296"/>
    <mergeCell ref="V295:Y295"/>
    <mergeCell ref="Z295:AC295"/>
    <mergeCell ref="AE295:AH295"/>
    <mergeCell ref="AI295:AM295"/>
    <mergeCell ref="AN295:AP295"/>
    <mergeCell ref="AT295:AW295"/>
    <mergeCell ref="B285:B296"/>
    <mergeCell ref="AT297:AW297"/>
    <mergeCell ref="C298:D298"/>
    <mergeCell ref="E298:H298"/>
    <mergeCell ref="I298:L298"/>
    <mergeCell ref="M298:P298"/>
    <mergeCell ref="R298:U298"/>
    <mergeCell ref="V298:Y298"/>
    <mergeCell ref="Z298:AC298"/>
    <mergeCell ref="AE298:AH298"/>
    <mergeCell ref="AI298:AM298"/>
    <mergeCell ref="R297:U297"/>
    <mergeCell ref="V297:Y297"/>
    <mergeCell ref="Z297:AC297"/>
    <mergeCell ref="AE297:AH297"/>
    <mergeCell ref="AI297:AM297"/>
    <mergeCell ref="AN297:AP297"/>
    <mergeCell ref="Z296:AC296"/>
    <mergeCell ref="AE296:AH296"/>
    <mergeCell ref="AI296:AM296"/>
    <mergeCell ref="AN296:AP296"/>
    <mergeCell ref="AT296:AW296"/>
    <mergeCell ref="AI299:AM299"/>
    <mergeCell ref="AN299:AP299"/>
    <mergeCell ref="AT299:AW299"/>
    <mergeCell ref="C300:D300"/>
    <mergeCell ref="E300:H300"/>
    <mergeCell ref="I300:L300"/>
    <mergeCell ref="M300:P300"/>
    <mergeCell ref="R300:U300"/>
    <mergeCell ref="V300:Y300"/>
    <mergeCell ref="Z300:AC300"/>
    <mergeCell ref="AN298:AP298"/>
    <mergeCell ref="AT298:AW298"/>
    <mergeCell ref="C299:D299"/>
    <mergeCell ref="E299:H299"/>
    <mergeCell ref="I299:L299"/>
    <mergeCell ref="M299:P299"/>
    <mergeCell ref="R299:U299"/>
    <mergeCell ref="V299:Y299"/>
    <mergeCell ref="Z299:AC299"/>
    <mergeCell ref="AE299:AH299"/>
    <mergeCell ref="V302:Y302"/>
    <mergeCell ref="Z302:AC302"/>
    <mergeCell ref="AE302:AH302"/>
    <mergeCell ref="AI302:AM302"/>
    <mergeCell ref="AN302:AP302"/>
    <mergeCell ref="AT302:AW302"/>
    <mergeCell ref="Z301:AC301"/>
    <mergeCell ref="AE301:AH301"/>
    <mergeCell ref="AI301:AM301"/>
    <mergeCell ref="AN301:AP301"/>
    <mergeCell ref="AT301:AW301"/>
    <mergeCell ref="C302:D302"/>
    <mergeCell ref="E302:H302"/>
    <mergeCell ref="I302:L302"/>
    <mergeCell ref="M302:P302"/>
    <mergeCell ref="R302:U302"/>
    <mergeCell ref="AE300:AH300"/>
    <mergeCell ref="AI300:AM300"/>
    <mergeCell ref="AN300:AP300"/>
    <mergeCell ref="AT300:AW300"/>
    <mergeCell ref="C301:D301"/>
    <mergeCell ref="E301:H301"/>
    <mergeCell ref="I301:L301"/>
    <mergeCell ref="M301:P301"/>
    <mergeCell ref="R301:U301"/>
    <mergeCell ref="V301:Y301"/>
    <mergeCell ref="V304:Y304"/>
    <mergeCell ref="Z304:AC304"/>
    <mergeCell ref="AE304:AH304"/>
    <mergeCell ref="AI304:AM304"/>
    <mergeCell ref="AN304:AP304"/>
    <mergeCell ref="AT304:AW304"/>
    <mergeCell ref="Z303:AC303"/>
    <mergeCell ref="AE303:AH303"/>
    <mergeCell ref="AI303:AM303"/>
    <mergeCell ref="AN303:AP303"/>
    <mergeCell ref="AT303:AW303"/>
    <mergeCell ref="C304:D304"/>
    <mergeCell ref="E304:H304"/>
    <mergeCell ref="I304:L304"/>
    <mergeCell ref="M304:P304"/>
    <mergeCell ref="R304:U304"/>
    <mergeCell ref="C303:D303"/>
    <mergeCell ref="E303:H303"/>
    <mergeCell ref="I303:L303"/>
    <mergeCell ref="M303:P303"/>
    <mergeCell ref="R303:U303"/>
    <mergeCell ref="V303:Y303"/>
    <mergeCell ref="V306:Y306"/>
    <mergeCell ref="Z306:AC306"/>
    <mergeCell ref="AE306:AH306"/>
    <mergeCell ref="AI306:AM306"/>
    <mergeCell ref="AN306:AP306"/>
    <mergeCell ref="AT306:AW306"/>
    <mergeCell ref="Z305:AC305"/>
    <mergeCell ref="AE305:AH305"/>
    <mergeCell ref="AI305:AM305"/>
    <mergeCell ref="AN305:AP305"/>
    <mergeCell ref="AT305:AW305"/>
    <mergeCell ref="C306:D306"/>
    <mergeCell ref="E306:H306"/>
    <mergeCell ref="I306:L306"/>
    <mergeCell ref="M306:P306"/>
    <mergeCell ref="R306:U306"/>
    <mergeCell ref="C305:D305"/>
    <mergeCell ref="E305:H305"/>
    <mergeCell ref="I305:L305"/>
    <mergeCell ref="M305:P305"/>
    <mergeCell ref="R305:U305"/>
    <mergeCell ref="V305:Y305"/>
    <mergeCell ref="V308:Y308"/>
    <mergeCell ref="Z308:AC308"/>
    <mergeCell ref="AE308:AH308"/>
    <mergeCell ref="AI308:AM308"/>
    <mergeCell ref="AN308:AP308"/>
    <mergeCell ref="AT308:AW308"/>
    <mergeCell ref="Z307:AC307"/>
    <mergeCell ref="AE307:AH307"/>
    <mergeCell ref="AI307:AM307"/>
    <mergeCell ref="AN307:AP307"/>
    <mergeCell ref="AT307:AW307"/>
    <mergeCell ref="C308:D308"/>
    <mergeCell ref="E308:H308"/>
    <mergeCell ref="I308:L308"/>
    <mergeCell ref="M308:P308"/>
    <mergeCell ref="R308:U308"/>
    <mergeCell ref="C307:D307"/>
    <mergeCell ref="E307:H307"/>
    <mergeCell ref="I307:L307"/>
    <mergeCell ref="M307:P307"/>
    <mergeCell ref="R307:U307"/>
    <mergeCell ref="V307:Y307"/>
    <mergeCell ref="AT310:AW310"/>
    <mergeCell ref="C311:D311"/>
    <mergeCell ref="E311:H311"/>
    <mergeCell ref="I311:L311"/>
    <mergeCell ref="M311:P311"/>
    <mergeCell ref="R311:U311"/>
    <mergeCell ref="V311:Y311"/>
    <mergeCell ref="Z311:AC311"/>
    <mergeCell ref="AE311:AH311"/>
    <mergeCell ref="AI311:AM311"/>
    <mergeCell ref="R310:U310"/>
    <mergeCell ref="V310:Y310"/>
    <mergeCell ref="Z310:AC310"/>
    <mergeCell ref="AE310:AH310"/>
    <mergeCell ref="AI310:AM310"/>
    <mergeCell ref="AN310:AP310"/>
    <mergeCell ref="V309:Y309"/>
    <mergeCell ref="Z309:AC309"/>
    <mergeCell ref="AE309:AH309"/>
    <mergeCell ref="AI309:AM309"/>
    <mergeCell ref="AN309:AP309"/>
    <mergeCell ref="AT309:AW309"/>
    <mergeCell ref="C309:D309"/>
    <mergeCell ref="E309:H309"/>
    <mergeCell ref="I309:L309"/>
    <mergeCell ref="M309:P309"/>
    <mergeCell ref="R309:U309"/>
    <mergeCell ref="C310:D310"/>
    <mergeCell ref="E310:H310"/>
    <mergeCell ref="I310:L310"/>
    <mergeCell ref="M310:P310"/>
    <mergeCell ref="AI312:AM312"/>
    <mergeCell ref="AN312:AP312"/>
    <mergeCell ref="AT312:AW312"/>
    <mergeCell ref="C313:D313"/>
    <mergeCell ref="E313:H313"/>
    <mergeCell ref="I313:L313"/>
    <mergeCell ref="M313:P313"/>
    <mergeCell ref="R313:U313"/>
    <mergeCell ref="V313:Y313"/>
    <mergeCell ref="Z313:AC313"/>
    <mergeCell ref="AN311:AP311"/>
    <mergeCell ref="AT311:AW311"/>
    <mergeCell ref="C312:D312"/>
    <mergeCell ref="E312:H312"/>
    <mergeCell ref="I312:L312"/>
    <mergeCell ref="M312:P312"/>
    <mergeCell ref="R312:U312"/>
    <mergeCell ref="V312:Y312"/>
    <mergeCell ref="Z312:AC312"/>
    <mergeCell ref="AE312:AH312"/>
    <mergeCell ref="Z314:AC314"/>
    <mergeCell ref="AE314:AH314"/>
    <mergeCell ref="AI314:AM314"/>
    <mergeCell ref="AN314:AP314"/>
    <mergeCell ref="AT314:AW314"/>
    <mergeCell ref="C315:D315"/>
    <mergeCell ref="E315:H315"/>
    <mergeCell ref="I315:L315"/>
    <mergeCell ref="M315:P315"/>
    <mergeCell ref="R315:U315"/>
    <mergeCell ref="AE313:AH313"/>
    <mergeCell ref="AI313:AM313"/>
    <mergeCell ref="AN313:AP313"/>
    <mergeCell ref="AT313:AW313"/>
    <mergeCell ref="C314:D314"/>
    <mergeCell ref="E314:H314"/>
    <mergeCell ref="I314:L314"/>
    <mergeCell ref="M314:P314"/>
    <mergeCell ref="R314:U314"/>
    <mergeCell ref="V314:Y314"/>
    <mergeCell ref="Z316:AC316"/>
    <mergeCell ref="AE316:AH316"/>
    <mergeCell ref="AI316:AM316"/>
    <mergeCell ref="AN316:AP316"/>
    <mergeCell ref="AT316:AW316"/>
    <mergeCell ref="C317:D317"/>
    <mergeCell ref="E317:H317"/>
    <mergeCell ref="I317:L317"/>
    <mergeCell ref="M317:P317"/>
    <mergeCell ref="R317:U317"/>
    <mergeCell ref="C316:D316"/>
    <mergeCell ref="E316:H316"/>
    <mergeCell ref="I316:L316"/>
    <mergeCell ref="M316:P316"/>
    <mergeCell ref="R316:U316"/>
    <mergeCell ref="V316:Y316"/>
    <mergeCell ref="V315:Y315"/>
    <mergeCell ref="Z315:AC315"/>
    <mergeCell ref="AE315:AH315"/>
    <mergeCell ref="AI315:AM315"/>
    <mergeCell ref="AN315:AP315"/>
    <mergeCell ref="AT315:AW315"/>
    <mergeCell ref="Z318:AC318"/>
    <mergeCell ref="AE318:AH318"/>
    <mergeCell ref="AI318:AM318"/>
    <mergeCell ref="AN318:AP318"/>
    <mergeCell ref="AT318:AW318"/>
    <mergeCell ref="C319:D319"/>
    <mergeCell ref="E319:H319"/>
    <mergeCell ref="I319:L319"/>
    <mergeCell ref="M319:P319"/>
    <mergeCell ref="R319:U319"/>
    <mergeCell ref="C318:D318"/>
    <mergeCell ref="E318:H318"/>
    <mergeCell ref="I318:L318"/>
    <mergeCell ref="M318:P318"/>
    <mergeCell ref="R318:U318"/>
    <mergeCell ref="V318:Y318"/>
    <mergeCell ref="V317:Y317"/>
    <mergeCell ref="Z317:AC317"/>
    <mergeCell ref="AE317:AH317"/>
    <mergeCell ref="AI317:AM317"/>
    <mergeCell ref="AN317:AP317"/>
    <mergeCell ref="AT317:AW317"/>
    <mergeCell ref="B321:B332"/>
    <mergeCell ref="C321:D321"/>
    <mergeCell ref="E321:H321"/>
    <mergeCell ref="I321:L321"/>
    <mergeCell ref="M321:P321"/>
    <mergeCell ref="C320:D320"/>
    <mergeCell ref="E320:H320"/>
    <mergeCell ref="I320:L320"/>
    <mergeCell ref="M320:P320"/>
    <mergeCell ref="R320:U320"/>
    <mergeCell ref="V320:Y320"/>
    <mergeCell ref="V319:Y319"/>
    <mergeCell ref="Z319:AC319"/>
    <mergeCell ref="AE319:AH319"/>
    <mergeCell ref="AI319:AM319"/>
    <mergeCell ref="AN319:AP319"/>
    <mergeCell ref="AT319:AW319"/>
    <mergeCell ref="B309:B320"/>
    <mergeCell ref="AT321:AW321"/>
    <mergeCell ref="C322:D322"/>
    <mergeCell ref="E322:H322"/>
    <mergeCell ref="I322:L322"/>
    <mergeCell ref="M322:P322"/>
    <mergeCell ref="R322:U322"/>
    <mergeCell ref="V322:Y322"/>
    <mergeCell ref="Z322:AC322"/>
    <mergeCell ref="AE322:AH322"/>
    <mergeCell ref="AI322:AM322"/>
    <mergeCell ref="R321:U321"/>
    <mergeCell ref="V321:Y321"/>
    <mergeCell ref="Z321:AC321"/>
    <mergeCell ref="AE321:AH321"/>
    <mergeCell ref="AI321:AM321"/>
    <mergeCell ref="AN321:AP321"/>
    <mergeCell ref="Z320:AC320"/>
    <mergeCell ref="AE320:AH320"/>
    <mergeCell ref="AI320:AM320"/>
    <mergeCell ref="AN320:AP320"/>
    <mergeCell ref="AT320:AW320"/>
    <mergeCell ref="AI323:AM323"/>
    <mergeCell ref="AN323:AP323"/>
    <mergeCell ref="AT323:AW323"/>
    <mergeCell ref="C324:D324"/>
    <mergeCell ref="E324:H324"/>
    <mergeCell ref="I324:L324"/>
    <mergeCell ref="M324:P324"/>
    <mergeCell ref="R324:U324"/>
    <mergeCell ref="V324:Y324"/>
    <mergeCell ref="Z324:AC324"/>
    <mergeCell ref="AN322:AP322"/>
    <mergeCell ref="AT322:AW322"/>
    <mergeCell ref="C323:D323"/>
    <mergeCell ref="E323:H323"/>
    <mergeCell ref="I323:L323"/>
    <mergeCell ref="M323:P323"/>
    <mergeCell ref="R323:U323"/>
    <mergeCell ref="V323:Y323"/>
    <mergeCell ref="Z323:AC323"/>
    <mergeCell ref="AE323:AH323"/>
    <mergeCell ref="V326:Y326"/>
    <mergeCell ref="Z326:AC326"/>
    <mergeCell ref="AE326:AH326"/>
    <mergeCell ref="AI326:AM326"/>
    <mergeCell ref="AN326:AP326"/>
    <mergeCell ref="AT326:AW326"/>
    <mergeCell ref="Z325:AC325"/>
    <mergeCell ref="AE325:AH325"/>
    <mergeCell ref="AI325:AM325"/>
    <mergeCell ref="AN325:AP325"/>
    <mergeCell ref="AT325:AW325"/>
    <mergeCell ref="C326:D326"/>
    <mergeCell ref="E326:H326"/>
    <mergeCell ref="I326:L326"/>
    <mergeCell ref="M326:P326"/>
    <mergeCell ref="R326:U326"/>
    <mergeCell ref="AE324:AH324"/>
    <mergeCell ref="AI324:AM324"/>
    <mergeCell ref="AN324:AP324"/>
    <mergeCell ref="AT324:AW324"/>
    <mergeCell ref="C325:D325"/>
    <mergeCell ref="E325:H325"/>
    <mergeCell ref="I325:L325"/>
    <mergeCell ref="M325:P325"/>
    <mergeCell ref="R325:U325"/>
    <mergeCell ref="V325:Y325"/>
    <mergeCell ref="V328:Y328"/>
    <mergeCell ref="Z328:AC328"/>
    <mergeCell ref="AE328:AH328"/>
    <mergeCell ref="AI328:AM328"/>
    <mergeCell ref="AN328:AP328"/>
    <mergeCell ref="AT328:AW328"/>
    <mergeCell ref="Z327:AC327"/>
    <mergeCell ref="AE327:AH327"/>
    <mergeCell ref="AI327:AM327"/>
    <mergeCell ref="AN327:AP327"/>
    <mergeCell ref="AT327:AW327"/>
    <mergeCell ref="C328:D328"/>
    <mergeCell ref="E328:H328"/>
    <mergeCell ref="I328:L328"/>
    <mergeCell ref="M328:P328"/>
    <mergeCell ref="R328:U328"/>
    <mergeCell ref="C327:D327"/>
    <mergeCell ref="E327:H327"/>
    <mergeCell ref="I327:L327"/>
    <mergeCell ref="M327:P327"/>
    <mergeCell ref="R327:U327"/>
    <mergeCell ref="V327:Y327"/>
    <mergeCell ref="V330:Y330"/>
    <mergeCell ref="Z330:AC330"/>
    <mergeCell ref="AE330:AH330"/>
    <mergeCell ref="AI330:AM330"/>
    <mergeCell ref="AN330:AP330"/>
    <mergeCell ref="AT330:AW330"/>
    <mergeCell ref="Z329:AC329"/>
    <mergeCell ref="AE329:AH329"/>
    <mergeCell ref="AI329:AM329"/>
    <mergeCell ref="AN329:AP329"/>
    <mergeCell ref="AT329:AW329"/>
    <mergeCell ref="C330:D330"/>
    <mergeCell ref="E330:H330"/>
    <mergeCell ref="I330:L330"/>
    <mergeCell ref="M330:P330"/>
    <mergeCell ref="R330:U330"/>
    <mergeCell ref="C329:D329"/>
    <mergeCell ref="E329:H329"/>
    <mergeCell ref="I329:L329"/>
    <mergeCell ref="M329:P329"/>
    <mergeCell ref="R329:U329"/>
    <mergeCell ref="V329:Y329"/>
    <mergeCell ref="V332:Y332"/>
    <mergeCell ref="Z332:AC332"/>
    <mergeCell ref="AE332:AH332"/>
    <mergeCell ref="AI332:AM332"/>
    <mergeCell ref="AN332:AP332"/>
    <mergeCell ref="AT332:AW332"/>
    <mergeCell ref="Z331:AC331"/>
    <mergeCell ref="AE331:AH331"/>
    <mergeCell ref="AI331:AM331"/>
    <mergeCell ref="AN331:AP331"/>
    <mergeCell ref="AT331:AW331"/>
    <mergeCell ref="C332:D332"/>
    <mergeCell ref="E332:H332"/>
    <mergeCell ref="I332:L332"/>
    <mergeCell ref="M332:P332"/>
    <mergeCell ref="R332:U332"/>
    <mergeCell ref="C331:D331"/>
    <mergeCell ref="E331:H331"/>
    <mergeCell ref="I331:L331"/>
    <mergeCell ref="M331:P331"/>
    <mergeCell ref="R331:U331"/>
    <mergeCell ref="V331:Y331"/>
    <mergeCell ref="AT334:AW334"/>
    <mergeCell ref="C335:D335"/>
    <mergeCell ref="E335:H335"/>
    <mergeCell ref="I335:L335"/>
    <mergeCell ref="M335:P335"/>
    <mergeCell ref="R335:U335"/>
    <mergeCell ref="V335:Y335"/>
    <mergeCell ref="Z335:AC335"/>
    <mergeCell ref="AE335:AH335"/>
    <mergeCell ref="AI335:AM335"/>
    <mergeCell ref="R334:U334"/>
    <mergeCell ref="V334:Y334"/>
    <mergeCell ref="Z334:AC334"/>
    <mergeCell ref="AE334:AH334"/>
    <mergeCell ref="AI334:AM334"/>
    <mergeCell ref="AN334:AP334"/>
    <mergeCell ref="V333:Y333"/>
    <mergeCell ref="Z333:AC333"/>
    <mergeCell ref="AE333:AH333"/>
    <mergeCell ref="AI333:AM333"/>
    <mergeCell ref="AN333:AP333"/>
    <mergeCell ref="AT333:AW333"/>
    <mergeCell ref="C333:D333"/>
    <mergeCell ref="E333:H333"/>
    <mergeCell ref="I333:L333"/>
    <mergeCell ref="M333:P333"/>
    <mergeCell ref="R333:U333"/>
    <mergeCell ref="C334:D334"/>
    <mergeCell ref="E334:H334"/>
    <mergeCell ref="I334:L334"/>
    <mergeCell ref="M334:P334"/>
    <mergeCell ref="AI336:AM336"/>
    <mergeCell ref="AN336:AP336"/>
    <mergeCell ref="AT336:AW336"/>
    <mergeCell ref="C337:D337"/>
    <mergeCell ref="E337:H337"/>
    <mergeCell ref="I337:L337"/>
    <mergeCell ref="M337:P337"/>
    <mergeCell ref="R337:U337"/>
    <mergeCell ref="V337:Y337"/>
    <mergeCell ref="Z337:AC337"/>
    <mergeCell ref="AN335:AP335"/>
    <mergeCell ref="AT335:AW335"/>
    <mergeCell ref="C336:D336"/>
    <mergeCell ref="E336:H336"/>
    <mergeCell ref="I336:L336"/>
    <mergeCell ref="M336:P336"/>
    <mergeCell ref="R336:U336"/>
    <mergeCell ref="V336:Y336"/>
    <mergeCell ref="Z336:AC336"/>
    <mergeCell ref="AE336:AH336"/>
    <mergeCell ref="Z338:AC338"/>
    <mergeCell ref="AE338:AH338"/>
    <mergeCell ref="AI338:AM338"/>
    <mergeCell ref="AN338:AP338"/>
    <mergeCell ref="AT338:AW338"/>
    <mergeCell ref="C339:D339"/>
    <mergeCell ref="E339:H339"/>
    <mergeCell ref="I339:L339"/>
    <mergeCell ref="M339:P339"/>
    <mergeCell ref="R339:U339"/>
    <mergeCell ref="AE337:AH337"/>
    <mergeCell ref="AI337:AM337"/>
    <mergeCell ref="AN337:AP337"/>
    <mergeCell ref="AT337:AW337"/>
    <mergeCell ref="C338:D338"/>
    <mergeCell ref="E338:H338"/>
    <mergeCell ref="I338:L338"/>
    <mergeCell ref="M338:P338"/>
    <mergeCell ref="R338:U338"/>
    <mergeCell ref="V338:Y338"/>
    <mergeCell ref="Z340:AC340"/>
    <mergeCell ref="AE340:AH340"/>
    <mergeCell ref="AI340:AM340"/>
    <mergeCell ref="AN340:AP340"/>
    <mergeCell ref="AT340:AW340"/>
    <mergeCell ref="C341:D341"/>
    <mergeCell ref="E341:H341"/>
    <mergeCell ref="I341:L341"/>
    <mergeCell ref="M341:P341"/>
    <mergeCell ref="R341:U341"/>
    <mergeCell ref="C340:D340"/>
    <mergeCell ref="E340:H340"/>
    <mergeCell ref="I340:L340"/>
    <mergeCell ref="M340:P340"/>
    <mergeCell ref="R340:U340"/>
    <mergeCell ref="V340:Y340"/>
    <mergeCell ref="V339:Y339"/>
    <mergeCell ref="Z339:AC339"/>
    <mergeCell ref="AE339:AH339"/>
    <mergeCell ref="AI339:AM339"/>
    <mergeCell ref="AN339:AP339"/>
    <mergeCell ref="AT339:AW339"/>
    <mergeCell ref="Z342:AC342"/>
    <mergeCell ref="AE342:AH342"/>
    <mergeCell ref="AI342:AM342"/>
    <mergeCell ref="AN342:AP342"/>
    <mergeCell ref="AT342:AW342"/>
    <mergeCell ref="C343:D343"/>
    <mergeCell ref="E343:H343"/>
    <mergeCell ref="I343:L343"/>
    <mergeCell ref="M343:P343"/>
    <mergeCell ref="R343:U343"/>
    <mergeCell ref="C342:D342"/>
    <mergeCell ref="E342:H342"/>
    <mergeCell ref="I342:L342"/>
    <mergeCell ref="M342:P342"/>
    <mergeCell ref="R342:U342"/>
    <mergeCell ref="V342:Y342"/>
    <mergeCell ref="V341:Y341"/>
    <mergeCell ref="Z341:AC341"/>
    <mergeCell ref="AE341:AH341"/>
    <mergeCell ref="AI341:AM341"/>
    <mergeCell ref="AN341:AP341"/>
    <mergeCell ref="AT341:AW341"/>
    <mergeCell ref="B345:B356"/>
    <mergeCell ref="C345:D345"/>
    <mergeCell ref="E345:H345"/>
    <mergeCell ref="I345:L345"/>
    <mergeCell ref="M345:P345"/>
    <mergeCell ref="C344:D344"/>
    <mergeCell ref="E344:H344"/>
    <mergeCell ref="I344:L344"/>
    <mergeCell ref="M344:P344"/>
    <mergeCell ref="R344:U344"/>
    <mergeCell ref="V344:Y344"/>
    <mergeCell ref="V343:Y343"/>
    <mergeCell ref="Z343:AC343"/>
    <mergeCell ref="AE343:AH343"/>
    <mergeCell ref="AI343:AM343"/>
    <mergeCell ref="AN343:AP343"/>
    <mergeCell ref="AT343:AW343"/>
    <mergeCell ref="B333:B344"/>
    <mergeCell ref="AT345:AW345"/>
    <mergeCell ref="C346:D346"/>
    <mergeCell ref="E346:H346"/>
    <mergeCell ref="I346:L346"/>
    <mergeCell ref="M346:P346"/>
    <mergeCell ref="R346:U346"/>
    <mergeCell ref="V346:Y346"/>
    <mergeCell ref="Z346:AC346"/>
    <mergeCell ref="AE346:AH346"/>
    <mergeCell ref="AI346:AM346"/>
    <mergeCell ref="R345:U345"/>
    <mergeCell ref="V345:Y345"/>
    <mergeCell ref="Z345:AC345"/>
    <mergeCell ref="AE345:AH345"/>
    <mergeCell ref="AI345:AM345"/>
    <mergeCell ref="AN345:AP345"/>
    <mergeCell ref="Z344:AC344"/>
    <mergeCell ref="AE344:AH344"/>
    <mergeCell ref="AI344:AM344"/>
    <mergeCell ref="AN344:AP344"/>
    <mergeCell ref="AT344:AW344"/>
    <mergeCell ref="AI347:AM347"/>
    <mergeCell ref="AN347:AP347"/>
    <mergeCell ref="AT347:AW347"/>
    <mergeCell ref="C348:D348"/>
    <mergeCell ref="E348:H348"/>
    <mergeCell ref="I348:L348"/>
    <mergeCell ref="M348:P348"/>
    <mergeCell ref="R348:U348"/>
    <mergeCell ref="V348:Y348"/>
    <mergeCell ref="Z348:AC348"/>
    <mergeCell ref="AN346:AP346"/>
    <mergeCell ref="AT346:AW346"/>
    <mergeCell ref="C347:D347"/>
    <mergeCell ref="E347:H347"/>
    <mergeCell ref="I347:L347"/>
    <mergeCell ref="M347:P347"/>
    <mergeCell ref="R347:U347"/>
    <mergeCell ref="V347:Y347"/>
    <mergeCell ref="Z347:AC347"/>
    <mergeCell ref="AE347:AH347"/>
    <mergeCell ref="V350:Y350"/>
    <mergeCell ref="Z350:AC350"/>
    <mergeCell ref="AE350:AH350"/>
    <mergeCell ref="AI350:AM350"/>
    <mergeCell ref="AN350:AP350"/>
    <mergeCell ref="AT350:AW350"/>
    <mergeCell ref="Z349:AC349"/>
    <mergeCell ref="AE349:AH349"/>
    <mergeCell ref="AI349:AM349"/>
    <mergeCell ref="AN349:AP349"/>
    <mergeCell ref="AT349:AW349"/>
    <mergeCell ref="C350:D350"/>
    <mergeCell ref="E350:H350"/>
    <mergeCell ref="I350:L350"/>
    <mergeCell ref="M350:P350"/>
    <mergeCell ref="R350:U350"/>
    <mergeCell ref="AE348:AH348"/>
    <mergeCell ref="AI348:AM348"/>
    <mergeCell ref="AN348:AP348"/>
    <mergeCell ref="AT348:AW348"/>
    <mergeCell ref="C349:D349"/>
    <mergeCell ref="E349:H349"/>
    <mergeCell ref="I349:L349"/>
    <mergeCell ref="M349:P349"/>
    <mergeCell ref="R349:U349"/>
    <mergeCell ref="V349:Y349"/>
    <mergeCell ref="V352:Y352"/>
    <mergeCell ref="Z352:AC352"/>
    <mergeCell ref="AE352:AH352"/>
    <mergeCell ref="AI352:AM352"/>
    <mergeCell ref="AN352:AP352"/>
    <mergeCell ref="AT352:AW352"/>
    <mergeCell ref="Z351:AC351"/>
    <mergeCell ref="AE351:AH351"/>
    <mergeCell ref="AI351:AM351"/>
    <mergeCell ref="AN351:AP351"/>
    <mergeCell ref="AT351:AW351"/>
    <mergeCell ref="C352:D352"/>
    <mergeCell ref="E352:H352"/>
    <mergeCell ref="I352:L352"/>
    <mergeCell ref="M352:P352"/>
    <mergeCell ref="R352:U352"/>
    <mergeCell ref="C351:D351"/>
    <mergeCell ref="E351:H351"/>
    <mergeCell ref="I351:L351"/>
    <mergeCell ref="M351:P351"/>
    <mergeCell ref="R351:U351"/>
    <mergeCell ref="V351:Y351"/>
    <mergeCell ref="V354:Y354"/>
    <mergeCell ref="Z354:AC354"/>
    <mergeCell ref="AE354:AH354"/>
    <mergeCell ref="AI354:AM354"/>
    <mergeCell ref="AN354:AP354"/>
    <mergeCell ref="AT354:AW354"/>
    <mergeCell ref="Z353:AC353"/>
    <mergeCell ref="AE353:AH353"/>
    <mergeCell ref="AI353:AM353"/>
    <mergeCell ref="AN353:AP353"/>
    <mergeCell ref="AT353:AW353"/>
    <mergeCell ref="C354:D354"/>
    <mergeCell ref="E354:H354"/>
    <mergeCell ref="I354:L354"/>
    <mergeCell ref="M354:P354"/>
    <mergeCell ref="R354:U354"/>
    <mergeCell ref="C353:D353"/>
    <mergeCell ref="E353:H353"/>
    <mergeCell ref="I353:L353"/>
    <mergeCell ref="M353:P353"/>
    <mergeCell ref="R353:U353"/>
    <mergeCell ref="V353:Y353"/>
    <mergeCell ref="V356:Y356"/>
    <mergeCell ref="Z356:AC356"/>
    <mergeCell ref="AE356:AH356"/>
    <mergeCell ref="AI356:AM356"/>
    <mergeCell ref="AN356:AP356"/>
    <mergeCell ref="AT356:AW356"/>
    <mergeCell ref="Z355:AC355"/>
    <mergeCell ref="AE355:AH355"/>
    <mergeCell ref="AI355:AM355"/>
    <mergeCell ref="AN355:AP355"/>
    <mergeCell ref="AT355:AW355"/>
    <mergeCell ref="C356:D356"/>
    <mergeCell ref="E356:H356"/>
    <mergeCell ref="I356:L356"/>
    <mergeCell ref="M356:P356"/>
    <mergeCell ref="R356:U356"/>
    <mergeCell ref="C355:D355"/>
    <mergeCell ref="E355:H355"/>
    <mergeCell ref="I355:L355"/>
    <mergeCell ref="M355:P355"/>
    <mergeCell ref="R355:U355"/>
    <mergeCell ref="V355:Y355"/>
    <mergeCell ref="AT358:AW358"/>
    <mergeCell ref="C359:D359"/>
    <mergeCell ref="E359:H359"/>
    <mergeCell ref="I359:L359"/>
    <mergeCell ref="M359:P359"/>
    <mergeCell ref="R359:U359"/>
    <mergeCell ref="V359:Y359"/>
    <mergeCell ref="Z359:AC359"/>
    <mergeCell ref="AE359:AH359"/>
    <mergeCell ref="AI359:AM359"/>
    <mergeCell ref="R358:U358"/>
    <mergeCell ref="V358:Y358"/>
    <mergeCell ref="Z358:AC358"/>
    <mergeCell ref="AE358:AH358"/>
    <mergeCell ref="AI358:AM358"/>
    <mergeCell ref="AN358:AP358"/>
    <mergeCell ref="V357:Y357"/>
    <mergeCell ref="Z357:AC357"/>
    <mergeCell ref="AE357:AH357"/>
    <mergeCell ref="AI357:AM357"/>
    <mergeCell ref="AN357:AP357"/>
    <mergeCell ref="AT357:AW357"/>
    <mergeCell ref="C357:D357"/>
    <mergeCell ref="E357:H357"/>
    <mergeCell ref="I357:L357"/>
    <mergeCell ref="M357:P357"/>
    <mergeCell ref="R357:U357"/>
    <mergeCell ref="C358:D358"/>
    <mergeCell ref="E358:H358"/>
    <mergeCell ref="I358:L358"/>
    <mergeCell ref="M358:P358"/>
    <mergeCell ref="AI360:AM360"/>
    <mergeCell ref="AN360:AP360"/>
    <mergeCell ref="AT360:AW360"/>
    <mergeCell ref="C361:D361"/>
    <mergeCell ref="E361:H361"/>
    <mergeCell ref="I361:L361"/>
    <mergeCell ref="M361:P361"/>
    <mergeCell ref="R361:U361"/>
    <mergeCell ref="V361:Y361"/>
    <mergeCell ref="Z361:AC361"/>
    <mergeCell ref="AN359:AP359"/>
    <mergeCell ref="AT359:AW359"/>
    <mergeCell ref="C360:D360"/>
    <mergeCell ref="E360:H360"/>
    <mergeCell ref="I360:L360"/>
    <mergeCell ref="M360:P360"/>
    <mergeCell ref="R360:U360"/>
    <mergeCell ref="V360:Y360"/>
    <mergeCell ref="Z360:AC360"/>
    <mergeCell ref="AE360:AH360"/>
    <mergeCell ref="Z362:AC362"/>
    <mergeCell ref="AE362:AH362"/>
    <mergeCell ref="AI362:AM362"/>
    <mergeCell ref="AN362:AP362"/>
    <mergeCell ref="AT362:AW362"/>
    <mergeCell ref="C363:D363"/>
    <mergeCell ref="E363:H363"/>
    <mergeCell ref="I363:L363"/>
    <mergeCell ref="M363:P363"/>
    <mergeCell ref="R363:U363"/>
    <mergeCell ref="AE361:AH361"/>
    <mergeCell ref="AI361:AM361"/>
    <mergeCell ref="AN361:AP361"/>
    <mergeCell ref="AT361:AW361"/>
    <mergeCell ref="C362:D362"/>
    <mergeCell ref="E362:H362"/>
    <mergeCell ref="I362:L362"/>
    <mergeCell ref="M362:P362"/>
    <mergeCell ref="R362:U362"/>
    <mergeCell ref="V362:Y362"/>
    <mergeCell ref="Z364:AC364"/>
    <mergeCell ref="AE364:AH364"/>
    <mergeCell ref="AI364:AM364"/>
    <mergeCell ref="AN364:AP364"/>
    <mergeCell ref="AT364:AW364"/>
    <mergeCell ref="C365:D365"/>
    <mergeCell ref="E365:H365"/>
    <mergeCell ref="I365:L365"/>
    <mergeCell ref="M365:P365"/>
    <mergeCell ref="R365:U365"/>
    <mergeCell ref="C364:D364"/>
    <mergeCell ref="E364:H364"/>
    <mergeCell ref="I364:L364"/>
    <mergeCell ref="M364:P364"/>
    <mergeCell ref="R364:U364"/>
    <mergeCell ref="V364:Y364"/>
    <mergeCell ref="V363:Y363"/>
    <mergeCell ref="Z363:AC363"/>
    <mergeCell ref="AE363:AH363"/>
    <mergeCell ref="AI363:AM363"/>
    <mergeCell ref="AN363:AP363"/>
    <mergeCell ref="AT363:AW363"/>
    <mergeCell ref="Z366:AC366"/>
    <mergeCell ref="AE366:AH366"/>
    <mergeCell ref="AI366:AM366"/>
    <mergeCell ref="AN366:AP366"/>
    <mergeCell ref="AT366:AW366"/>
    <mergeCell ref="C367:D367"/>
    <mergeCell ref="E367:H367"/>
    <mergeCell ref="I367:L367"/>
    <mergeCell ref="M367:P367"/>
    <mergeCell ref="R367:U367"/>
    <mergeCell ref="C366:D366"/>
    <mergeCell ref="E366:H366"/>
    <mergeCell ref="I366:L366"/>
    <mergeCell ref="M366:P366"/>
    <mergeCell ref="R366:U366"/>
    <mergeCell ref="V366:Y366"/>
    <mergeCell ref="V365:Y365"/>
    <mergeCell ref="Z365:AC365"/>
    <mergeCell ref="AE365:AH365"/>
    <mergeCell ref="AI365:AM365"/>
    <mergeCell ref="AN365:AP365"/>
    <mergeCell ref="AT365:AW365"/>
    <mergeCell ref="B369:B380"/>
    <mergeCell ref="C369:D369"/>
    <mergeCell ref="E369:H369"/>
    <mergeCell ref="I369:L369"/>
    <mergeCell ref="M369:P369"/>
    <mergeCell ref="C368:D368"/>
    <mergeCell ref="E368:H368"/>
    <mergeCell ref="I368:L368"/>
    <mergeCell ref="M368:P368"/>
    <mergeCell ref="R368:U368"/>
    <mergeCell ref="V368:Y368"/>
    <mergeCell ref="V367:Y367"/>
    <mergeCell ref="Z367:AC367"/>
    <mergeCell ref="AE367:AH367"/>
    <mergeCell ref="AI367:AM367"/>
    <mergeCell ref="AN367:AP367"/>
    <mergeCell ref="AT367:AW367"/>
    <mergeCell ref="B357:B368"/>
    <mergeCell ref="AT369:AW369"/>
    <mergeCell ref="C370:D370"/>
    <mergeCell ref="E370:H370"/>
    <mergeCell ref="I370:L370"/>
    <mergeCell ref="M370:P370"/>
    <mergeCell ref="R370:U370"/>
    <mergeCell ref="V370:Y370"/>
    <mergeCell ref="Z370:AC370"/>
    <mergeCell ref="AE370:AH370"/>
    <mergeCell ref="AI370:AM370"/>
    <mergeCell ref="R369:U369"/>
    <mergeCell ref="V369:Y369"/>
    <mergeCell ref="Z369:AC369"/>
    <mergeCell ref="AE369:AH369"/>
    <mergeCell ref="AI369:AM369"/>
    <mergeCell ref="AN369:AP369"/>
    <mergeCell ref="Z368:AC368"/>
    <mergeCell ref="AE368:AH368"/>
    <mergeCell ref="AI368:AM368"/>
    <mergeCell ref="AN368:AP368"/>
    <mergeCell ref="AT368:AW368"/>
    <mergeCell ref="AI371:AM371"/>
    <mergeCell ref="AN371:AP371"/>
    <mergeCell ref="AT371:AW371"/>
    <mergeCell ref="C372:D372"/>
    <mergeCell ref="E372:H372"/>
    <mergeCell ref="I372:L372"/>
    <mergeCell ref="M372:P372"/>
    <mergeCell ref="R372:U372"/>
    <mergeCell ref="V372:Y372"/>
    <mergeCell ref="Z372:AC372"/>
    <mergeCell ref="AN370:AP370"/>
    <mergeCell ref="AT370:AW370"/>
    <mergeCell ref="C371:D371"/>
    <mergeCell ref="E371:H371"/>
    <mergeCell ref="I371:L371"/>
    <mergeCell ref="M371:P371"/>
    <mergeCell ref="R371:U371"/>
    <mergeCell ref="V371:Y371"/>
    <mergeCell ref="Z371:AC371"/>
    <mergeCell ref="AE371:AH371"/>
    <mergeCell ref="V374:Y374"/>
    <mergeCell ref="Z374:AC374"/>
    <mergeCell ref="AE374:AH374"/>
    <mergeCell ref="AI374:AM374"/>
    <mergeCell ref="AN374:AP374"/>
    <mergeCell ref="AT374:AW374"/>
    <mergeCell ref="Z373:AC373"/>
    <mergeCell ref="AE373:AH373"/>
    <mergeCell ref="AI373:AM373"/>
    <mergeCell ref="AN373:AP373"/>
    <mergeCell ref="AT373:AW373"/>
    <mergeCell ref="C374:D374"/>
    <mergeCell ref="E374:H374"/>
    <mergeCell ref="I374:L374"/>
    <mergeCell ref="M374:P374"/>
    <mergeCell ref="R374:U374"/>
    <mergeCell ref="AE372:AH372"/>
    <mergeCell ref="AI372:AM372"/>
    <mergeCell ref="AN372:AP372"/>
    <mergeCell ref="AT372:AW372"/>
    <mergeCell ref="C373:D373"/>
    <mergeCell ref="E373:H373"/>
    <mergeCell ref="I373:L373"/>
    <mergeCell ref="M373:P373"/>
    <mergeCell ref="R373:U373"/>
    <mergeCell ref="V373:Y373"/>
    <mergeCell ref="V376:Y376"/>
    <mergeCell ref="Z376:AC376"/>
    <mergeCell ref="AE376:AH376"/>
    <mergeCell ref="AI376:AM376"/>
    <mergeCell ref="AN376:AP376"/>
    <mergeCell ref="AT376:AW376"/>
    <mergeCell ref="Z375:AC375"/>
    <mergeCell ref="AE375:AH375"/>
    <mergeCell ref="AI375:AM375"/>
    <mergeCell ref="AN375:AP375"/>
    <mergeCell ref="AT375:AW375"/>
    <mergeCell ref="C376:D376"/>
    <mergeCell ref="E376:H376"/>
    <mergeCell ref="I376:L376"/>
    <mergeCell ref="M376:P376"/>
    <mergeCell ref="R376:U376"/>
    <mergeCell ref="C375:D375"/>
    <mergeCell ref="E375:H375"/>
    <mergeCell ref="I375:L375"/>
    <mergeCell ref="M375:P375"/>
    <mergeCell ref="R375:U375"/>
    <mergeCell ref="V375:Y375"/>
    <mergeCell ref="V378:Y378"/>
    <mergeCell ref="Z378:AC378"/>
    <mergeCell ref="AE378:AH378"/>
    <mergeCell ref="AI378:AM378"/>
    <mergeCell ref="AN378:AP378"/>
    <mergeCell ref="AT378:AW378"/>
    <mergeCell ref="Z377:AC377"/>
    <mergeCell ref="AE377:AH377"/>
    <mergeCell ref="AI377:AM377"/>
    <mergeCell ref="AN377:AP377"/>
    <mergeCell ref="AT377:AW377"/>
    <mergeCell ref="C378:D378"/>
    <mergeCell ref="E378:H378"/>
    <mergeCell ref="I378:L378"/>
    <mergeCell ref="M378:P378"/>
    <mergeCell ref="R378:U378"/>
    <mergeCell ref="C377:D377"/>
    <mergeCell ref="E377:H377"/>
    <mergeCell ref="I377:L377"/>
    <mergeCell ref="M377:P377"/>
    <mergeCell ref="R377:U377"/>
    <mergeCell ref="V377:Y377"/>
    <mergeCell ref="V380:Y380"/>
    <mergeCell ref="Z380:AC380"/>
    <mergeCell ref="AE380:AH380"/>
    <mergeCell ref="AI380:AM380"/>
    <mergeCell ref="AN380:AP380"/>
    <mergeCell ref="AT380:AW380"/>
    <mergeCell ref="Z379:AC379"/>
    <mergeCell ref="AE379:AH379"/>
    <mergeCell ref="AI379:AM379"/>
    <mergeCell ref="AN379:AP379"/>
    <mergeCell ref="AT379:AW379"/>
    <mergeCell ref="C380:D380"/>
    <mergeCell ref="E380:H380"/>
    <mergeCell ref="I380:L380"/>
    <mergeCell ref="M380:P380"/>
    <mergeCell ref="R380:U380"/>
    <mergeCell ref="C379:D379"/>
    <mergeCell ref="E379:H379"/>
    <mergeCell ref="I379:L379"/>
    <mergeCell ref="M379:P379"/>
    <mergeCell ref="R379:U379"/>
    <mergeCell ref="V379:Y379"/>
    <mergeCell ref="AT382:AW382"/>
    <mergeCell ref="C383:D383"/>
    <mergeCell ref="E383:H383"/>
    <mergeCell ref="I383:L383"/>
    <mergeCell ref="M383:P383"/>
    <mergeCell ref="R383:U383"/>
    <mergeCell ref="V383:Y383"/>
    <mergeCell ref="Z383:AC383"/>
    <mergeCell ref="AE383:AH383"/>
    <mergeCell ref="AI383:AM383"/>
    <mergeCell ref="R382:U382"/>
    <mergeCell ref="V382:Y382"/>
    <mergeCell ref="Z382:AC382"/>
    <mergeCell ref="AE382:AH382"/>
    <mergeCell ref="AI382:AM382"/>
    <mergeCell ref="AN382:AP382"/>
    <mergeCell ref="V381:Y381"/>
    <mergeCell ref="Z381:AC381"/>
    <mergeCell ref="AE381:AH381"/>
    <mergeCell ref="AI381:AM381"/>
    <mergeCell ref="AN381:AP381"/>
    <mergeCell ref="AT381:AW381"/>
    <mergeCell ref="C381:D381"/>
    <mergeCell ref="E381:H381"/>
    <mergeCell ref="I381:L381"/>
    <mergeCell ref="M381:P381"/>
    <mergeCell ref="R381:U381"/>
    <mergeCell ref="C382:D382"/>
    <mergeCell ref="E382:H382"/>
    <mergeCell ref="I382:L382"/>
    <mergeCell ref="M382:P382"/>
    <mergeCell ref="AI384:AM384"/>
    <mergeCell ref="AN384:AP384"/>
    <mergeCell ref="AT384:AW384"/>
    <mergeCell ref="C385:D385"/>
    <mergeCell ref="E385:H385"/>
    <mergeCell ref="I385:L385"/>
    <mergeCell ref="M385:P385"/>
    <mergeCell ref="R385:U385"/>
    <mergeCell ref="V385:Y385"/>
    <mergeCell ref="Z385:AC385"/>
    <mergeCell ref="AN383:AP383"/>
    <mergeCell ref="AT383:AW383"/>
    <mergeCell ref="C384:D384"/>
    <mergeCell ref="E384:H384"/>
    <mergeCell ref="I384:L384"/>
    <mergeCell ref="M384:P384"/>
    <mergeCell ref="R384:U384"/>
    <mergeCell ref="V384:Y384"/>
    <mergeCell ref="Z384:AC384"/>
    <mergeCell ref="AE384:AH384"/>
    <mergeCell ref="Z386:AC386"/>
    <mergeCell ref="AE386:AH386"/>
    <mergeCell ref="AI386:AM386"/>
    <mergeCell ref="AN386:AP386"/>
    <mergeCell ref="AT386:AW386"/>
    <mergeCell ref="C387:D387"/>
    <mergeCell ref="E387:H387"/>
    <mergeCell ref="I387:L387"/>
    <mergeCell ref="M387:P387"/>
    <mergeCell ref="R387:U387"/>
    <mergeCell ref="AE385:AH385"/>
    <mergeCell ref="AI385:AM385"/>
    <mergeCell ref="AN385:AP385"/>
    <mergeCell ref="AT385:AW385"/>
    <mergeCell ref="C386:D386"/>
    <mergeCell ref="E386:H386"/>
    <mergeCell ref="I386:L386"/>
    <mergeCell ref="M386:P386"/>
    <mergeCell ref="R386:U386"/>
    <mergeCell ref="V386:Y386"/>
    <mergeCell ref="Z388:AC388"/>
    <mergeCell ref="AE388:AH388"/>
    <mergeCell ref="AI388:AM388"/>
    <mergeCell ref="AN388:AP388"/>
    <mergeCell ref="AT388:AW388"/>
    <mergeCell ref="C389:D389"/>
    <mergeCell ref="E389:H389"/>
    <mergeCell ref="I389:L389"/>
    <mergeCell ref="M389:P389"/>
    <mergeCell ref="R389:U389"/>
    <mergeCell ref="C388:D388"/>
    <mergeCell ref="E388:H388"/>
    <mergeCell ref="I388:L388"/>
    <mergeCell ref="M388:P388"/>
    <mergeCell ref="R388:U388"/>
    <mergeCell ref="V388:Y388"/>
    <mergeCell ref="V387:Y387"/>
    <mergeCell ref="Z387:AC387"/>
    <mergeCell ref="AE387:AH387"/>
    <mergeCell ref="AI387:AM387"/>
    <mergeCell ref="AN387:AP387"/>
    <mergeCell ref="AT387:AW387"/>
    <mergeCell ref="Z390:AC390"/>
    <mergeCell ref="AE390:AH390"/>
    <mergeCell ref="AI390:AM390"/>
    <mergeCell ref="AN390:AP390"/>
    <mergeCell ref="AT390:AW390"/>
    <mergeCell ref="C391:D391"/>
    <mergeCell ref="E391:H391"/>
    <mergeCell ref="I391:L391"/>
    <mergeCell ref="M391:P391"/>
    <mergeCell ref="R391:U391"/>
    <mergeCell ref="C390:D390"/>
    <mergeCell ref="E390:H390"/>
    <mergeCell ref="I390:L390"/>
    <mergeCell ref="M390:P390"/>
    <mergeCell ref="R390:U390"/>
    <mergeCell ref="V390:Y390"/>
    <mergeCell ref="V389:Y389"/>
    <mergeCell ref="Z389:AC389"/>
    <mergeCell ref="AE389:AH389"/>
    <mergeCell ref="AI389:AM389"/>
    <mergeCell ref="AN389:AP389"/>
    <mergeCell ref="AT389:AW389"/>
    <mergeCell ref="B393:B404"/>
    <mergeCell ref="C393:D393"/>
    <mergeCell ref="E393:H393"/>
    <mergeCell ref="I393:L393"/>
    <mergeCell ref="M393:P393"/>
    <mergeCell ref="C392:D392"/>
    <mergeCell ref="E392:H392"/>
    <mergeCell ref="I392:L392"/>
    <mergeCell ref="M392:P392"/>
    <mergeCell ref="R392:U392"/>
    <mergeCell ref="V392:Y392"/>
    <mergeCell ref="V391:Y391"/>
    <mergeCell ref="Z391:AC391"/>
    <mergeCell ref="AE391:AH391"/>
    <mergeCell ref="AI391:AM391"/>
    <mergeCell ref="AN391:AP391"/>
    <mergeCell ref="AT391:AW391"/>
    <mergeCell ref="B381:B392"/>
    <mergeCell ref="AT393:AW393"/>
    <mergeCell ref="C394:D394"/>
    <mergeCell ref="E394:H394"/>
    <mergeCell ref="I394:L394"/>
    <mergeCell ref="M394:P394"/>
    <mergeCell ref="R394:U394"/>
    <mergeCell ref="V394:Y394"/>
    <mergeCell ref="Z394:AC394"/>
    <mergeCell ref="AE394:AH394"/>
    <mergeCell ref="AI394:AM394"/>
    <mergeCell ref="R393:U393"/>
    <mergeCell ref="V393:Y393"/>
    <mergeCell ref="Z393:AC393"/>
    <mergeCell ref="AE393:AH393"/>
    <mergeCell ref="AI393:AM393"/>
    <mergeCell ref="AN393:AP393"/>
    <mergeCell ref="Z392:AC392"/>
    <mergeCell ref="AE392:AH392"/>
    <mergeCell ref="AI392:AM392"/>
    <mergeCell ref="AN392:AP392"/>
    <mergeCell ref="AT392:AW392"/>
    <mergeCell ref="AI395:AM395"/>
    <mergeCell ref="AN395:AP395"/>
    <mergeCell ref="AT395:AW395"/>
    <mergeCell ref="C396:D396"/>
    <mergeCell ref="E396:H396"/>
    <mergeCell ref="I396:L396"/>
    <mergeCell ref="M396:P396"/>
    <mergeCell ref="R396:U396"/>
    <mergeCell ref="V396:Y396"/>
    <mergeCell ref="Z396:AC396"/>
    <mergeCell ref="AN394:AP394"/>
    <mergeCell ref="AT394:AW394"/>
    <mergeCell ref="C395:D395"/>
    <mergeCell ref="E395:H395"/>
    <mergeCell ref="I395:L395"/>
    <mergeCell ref="M395:P395"/>
    <mergeCell ref="R395:U395"/>
    <mergeCell ref="V395:Y395"/>
    <mergeCell ref="Z395:AC395"/>
    <mergeCell ref="AE395:AH395"/>
    <mergeCell ref="V398:Y398"/>
    <mergeCell ref="Z398:AC398"/>
    <mergeCell ref="AE398:AH398"/>
    <mergeCell ref="AI398:AM398"/>
    <mergeCell ref="AN398:AP398"/>
    <mergeCell ref="AT398:AW398"/>
    <mergeCell ref="Z397:AC397"/>
    <mergeCell ref="AE397:AH397"/>
    <mergeCell ref="AI397:AM397"/>
    <mergeCell ref="AN397:AP397"/>
    <mergeCell ref="AT397:AW397"/>
    <mergeCell ref="C398:D398"/>
    <mergeCell ref="E398:H398"/>
    <mergeCell ref="I398:L398"/>
    <mergeCell ref="M398:P398"/>
    <mergeCell ref="R398:U398"/>
    <mergeCell ref="AE396:AH396"/>
    <mergeCell ref="AI396:AM396"/>
    <mergeCell ref="AN396:AP396"/>
    <mergeCell ref="AT396:AW396"/>
    <mergeCell ref="C397:D397"/>
    <mergeCell ref="E397:H397"/>
    <mergeCell ref="I397:L397"/>
    <mergeCell ref="M397:P397"/>
    <mergeCell ref="R397:U397"/>
    <mergeCell ref="V397:Y397"/>
    <mergeCell ref="V400:Y400"/>
    <mergeCell ref="Z400:AC400"/>
    <mergeCell ref="AE400:AH400"/>
    <mergeCell ref="AI400:AM400"/>
    <mergeCell ref="AN400:AP400"/>
    <mergeCell ref="AT400:AW400"/>
    <mergeCell ref="Z399:AC399"/>
    <mergeCell ref="AE399:AH399"/>
    <mergeCell ref="AI399:AM399"/>
    <mergeCell ref="AN399:AP399"/>
    <mergeCell ref="AT399:AW399"/>
    <mergeCell ref="C400:D400"/>
    <mergeCell ref="E400:H400"/>
    <mergeCell ref="I400:L400"/>
    <mergeCell ref="M400:P400"/>
    <mergeCell ref="R400:U400"/>
    <mergeCell ref="C399:D399"/>
    <mergeCell ref="E399:H399"/>
    <mergeCell ref="I399:L399"/>
    <mergeCell ref="M399:P399"/>
    <mergeCell ref="R399:U399"/>
    <mergeCell ref="V399:Y399"/>
    <mergeCell ref="V402:Y402"/>
    <mergeCell ref="Z402:AC402"/>
    <mergeCell ref="AE402:AH402"/>
    <mergeCell ref="AI402:AM402"/>
    <mergeCell ref="AN402:AP402"/>
    <mergeCell ref="AT402:AW402"/>
    <mergeCell ref="Z401:AC401"/>
    <mergeCell ref="AE401:AH401"/>
    <mergeCell ref="AI401:AM401"/>
    <mergeCell ref="AN401:AP401"/>
    <mergeCell ref="AT401:AW401"/>
    <mergeCell ref="C402:D402"/>
    <mergeCell ref="E402:H402"/>
    <mergeCell ref="I402:L402"/>
    <mergeCell ref="M402:P402"/>
    <mergeCell ref="R402:U402"/>
    <mergeCell ref="C401:D401"/>
    <mergeCell ref="E401:H401"/>
    <mergeCell ref="I401:L401"/>
    <mergeCell ref="M401:P401"/>
    <mergeCell ref="R401:U401"/>
    <mergeCell ref="V401:Y401"/>
    <mergeCell ref="V404:Y404"/>
    <mergeCell ref="Z404:AC404"/>
    <mergeCell ref="AE404:AH404"/>
    <mergeCell ref="AI404:AM404"/>
    <mergeCell ref="AN404:AP404"/>
    <mergeCell ref="AT404:AW404"/>
    <mergeCell ref="Z403:AC403"/>
    <mergeCell ref="AE403:AH403"/>
    <mergeCell ref="AI403:AM403"/>
    <mergeCell ref="AN403:AP403"/>
    <mergeCell ref="AT403:AW403"/>
    <mergeCell ref="C404:D404"/>
    <mergeCell ref="E404:H404"/>
    <mergeCell ref="I404:L404"/>
    <mergeCell ref="M404:P404"/>
    <mergeCell ref="R404:U404"/>
    <mergeCell ref="C403:D403"/>
    <mergeCell ref="E403:H403"/>
    <mergeCell ref="I403:L403"/>
    <mergeCell ref="M403:P403"/>
    <mergeCell ref="R403:U403"/>
    <mergeCell ref="V403:Y403"/>
    <mergeCell ref="AT406:AW406"/>
    <mergeCell ref="C407:D407"/>
    <mergeCell ref="E407:H407"/>
    <mergeCell ref="I407:L407"/>
    <mergeCell ref="M407:P407"/>
    <mergeCell ref="R407:U407"/>
    <mergeCell ref="V407:Y407"/>
    <mergeCell ref="Z407:AC407"/>
    <mergeCell ref="AE407:AH407"/>
    <mergeCell ref="AI407:AM407"/>
    <mergeCell ref="R406:U406"/>
    <mergeCell ref="V406:Y406"/>
    <mergeCell ref="Z406:AC406"/>
    <mergeCell ref="AE406:AH406"/>
    <mergeCell ref="AI406:AM406"/>
    <mergeCell ref="AN406:AP406"/>
    <mergeCell ref="V405:Y405"/>
    <mergeCell ref="Z405:AC405"/>
    <mergeCell ref="AE405:AH405"/>
    <mergeCell ref="AI405:AM405"/>
    <mergeCell ref="AN405:AP405"/>
    <mergeCell ref="AT405:AW405"/>
    <mergeCell ref="C405:D405"/>
    <mergeCell ref="E405:H405"/>
    <mergeCell ref="I405:L405"/>
    <mergeCell ref="M405:P405"/>
    <mergeCell ref="R405:U405"/>
    <mergeCell ref="C406:D406"/>
    <mergeCell ref="E406:H406"/>
    <mergeCell ref="I406:L406"/>
    <mergeCell ref="M406:P406"/>
    <mergeCell ref="AI408:AM408"/>
    <mergeCell ref="AN408:AP408"/>
    <mergeCell ref="AT408:AW408"/>
    <mergeCell ref="C409:D409"/>
    <mergeCell ref="E409:H409"/>
    <mergeCell ref="I409:L409"/>
    <mergeCell ref="M409:P409"/>
    <mergeCell ref="R409:U409"/>
    <mergeCell ref="V409:Y409"/>
    <mergeCell ref="Z409:AC409"/>
    <mergeCell ref="AN407:AP407"/>
    <mergeCell ref="AT407:AW407"/>
    <mergeCell ref="C408:D408"/>
    <mergeCell ref="E408:H408"/>
    <mergeCell ref="I408:L408"/>
    <mergeCell ref="M408:P408"/>
    <mergeCell ref="R408:U408"/>
    <mergeCell ref="V408:Y408"/>
    <mergeCell ref="Z408:AC408"/>
    <mergeCell ref="AE408:AH408"/>
    <mergeCell ref="Z410:AC410"/>
    <mergeCell ref="AE410:AH410"/>
    <mergeCell ref="AI410:AM410"/>
    <mergeCell ref="AN410:AP410"/>
    <mergeCell ref="AT410:AW410"/>
    <mergeCell ref="C411:D411"/>
    <mergeCell ref="E411:H411"/>
    <mergeCell ref="I411:L411"/>
    <mergeCell ref="M411:P411"/>
    <mergeCell ref="R411:U411"/>
    <mergeCell ref="AE409:AH409"/>
    <mergeCell ref="AI409:AM409"/>
    <mergeCell ref="AN409:AP409"/>
    <mergeCell ref="AT409:AW409"/>
    <mergeCell ref="C410:D410"/>
    <mergeCell ref="E410:H410"/>
    <mergeCell ref="I410:L410"/>
    <mergeCell ref="M410:P410"/>
    <mergeCell ref="R410:U410"/>
    <mergeCell ref="V410:Y410"/>
    <mergeCell ref="Z412:AC412"/>
    <mergeCell ref="AE412:AH412"/>
    <mergeCell ref="AI412:AM412"/>
    <mergeCell ref="AN412:AP412"/>
    <mergeCell ref="AT412:AW412"/>
    <mergeCell ref="C413:D413"/>
    <mergeCell ref="E413:H413"/>
    <mergeCell ref="I413:L413"/>
    <mergeCell ref="M413:P413"/>
    <mergeCell ref="R413:U413"/>
    <mergeCell ref="C412:D412"/>
    <mergeCell ref="E412:H412"/>
    <mergeCell ref="I412:L412"/>
    <mergeCell ref="M412:P412"/>
    <mergeCell ref="R412:U412"/>
    <mergeCell ref="V412:Y412"/>
    <mergeCell ref="V411:Y411"/>
    <mergeCell ref="Z411:AC411"/>
    <mergeCell ref="AE411:AH411"/>
    <mergeCell ref="AI411:AM411"/>
    <mergeCell ref="AN411:AP411"/>
    <mergeCell ref="AT411:AW411"/>
    <mergeCell ref="Z414:AC414"/>
    <mergeCell ref="AE414:AH414"/>
    <mergeCell ref="AI414:AM414"/>
    <mergeCell ref="AN414:AP414"/>
    <mergeCell ref="AT414:AW414"/>
    <mergeCell ref="C415:D415"/>
    <mergeCell ref="E415:H415"/>
    <mergeCell ref="I415:L415"/>
    <mergeCell ref="M415:P415"/>
    <mergeCell ref="R415:U415"/>
    <mergeCell ref="C414:D414"/>
    <mergeCell ref="E414:H414"/>
    <mergeCell ref="I414:L414"/>
    <mergeCell ref="M414:P414"/>
    <mergeCell ref="R414:U414"/>
    <mergeCell ref="V414:Y414"/>
    <mergeCell ref="V413:Y413"/>
    <mergeCell ref="Z413:AC413"/>
    <mergeCell ref="AE413:AH413"/>
    <mergeCell ref="AI413:AM413"/>
    <mergeCell ref="AN413:AP413"/>
    <mergeCell ref="AT413:AW413"/>
    <mergeCell ref="B417:B428"/>
    <mergeCell ref="C417:D417"/>
    <mergeCell ref="E417:H417"/>
    <mergeCell ref="I417:L417"/>
    <mergeCell ref="M417:P417"/>
    <mergeCell ref="C416:D416"/>
    <mergeCell ref="E416:H416"/>
    <mergeCell ref="I416:L416"/>
    <mergeCell ref="M416:P416"/>
    <mergeCell ref="R416:U416"/>
    <mergeCell ref="V416:Y416"/>
    <mergeCell ref="V415:Y415"/>
    <mergeCell ref="Z415:AC415"/>
    <mergeCell ref="AE415:AH415"/>
    <mergeCell ref="AI415:AM415"/>
    <mergeCell ref="AN415:AP415"/>
    <mergeCell ref="AT415:AW415"/>
    <mergeCell ref="B405:B416"/>
    <mergeCell ref="AT417:AW417"/>
    <mergeCell ref="C418:D418"/>
    <mergeCell ref="E418:H418"/>
    <mergeCell ref="I418:L418"/>
    <mergeCell ref="M418:P418"/>
    <mergeCell ref="R418:U418"/>
    <mergeCell ref="V418:Y418"/>
    <mergeCell ref="Z418:AC418"/>
    <mergeCell ref="AE418:AH418"/>
    <mergeCell ref="AI418:AM418"/>
    <mergeCell ref="R417:U417"/>
    <mergeCell ref="V417:Y417"/>
    <mergeCell ref="Z417:AC417"/>
    <mergeCell ref="AE417:AH417"/>
    <mergeCell ref="AI417:AM417"/>
    <mergeCell ref="AN417:AP417"/>
    <mergeCell ref="Z416:AC416"/>
    <mergeCell ref="AE416:AH416"/>
    <mergeCell ref="AI416:AM416"/>
    <mergeCell ref="AN416:AP416"/>
    <mergeCell ref="AT416:AW416"/>
    <mergeCell ref="AI419:AM419"/>
    <mergeCell ref="AN419:AP419"/>
    <mergeCell ref="AT419:AW419"/>
    <mergeCell ref="C420:D420"/>
    <mergeCell ref="E420:H420"/>
    <mergeCell ref="I420:L420"/>
    <mergeCell ref="M420:P420"/>
    <mergeCell ref="R420:U420"/>
    <mergeCell ref="V420:Y420"/>
    <mergeCell ref="Z420:AC420"/>
    <mergeCell ref="AN418:AP418"/>
    <mergeCell ref="AT418:AW418"/>
    <mergeCell ref="C419:D419"/>
    <mergeCell ref="E419:H419"/>
    <mergeCell ref="I419:L419"/>
    <mergeCell ref="M419:P419"/>
    <mergeCell ref="R419:U419"/>
    <mergeCell ref="V419:Y419"/>
    <mergeCell ref="Z419:AC419"/>
    <mergeCell ref="AE419:AH419"/>
    <mergeCell ref="V422:Y422"/>
    <mergeCell ref="Z422:AC422"/>
    <mergeCell ref="AE422:AH422"/>
    <mergeCell ref="AI422:AM422"/>
    <mergeCell ref="AN422:AP422"/>
    <mergeCell ref="AT422:AW422"/>
    <mergeCell ref="Z421:AC421"/>
    <mergeCell ref="AE421:AH421"/>
    <mergeCell ref="AI421:AM421"/>
    <mergeCell ref="AN421:AP421"/>
    <mergeCell ref="AT421:AW421"/>
    <mergeCell ref="C422:D422"/>
    <mergeCell ref="E422:H422"/>
    <mergeCell ref="I422:L422"/>
    <mergeCell ref="M422:P422"/>
    <mergeCell ref="R422:U422"/>
    <mergeCell ref="AE420:AH420"/>
    <mergeCell ref="AI420:AM420"/>
    <mergeCell ref="AN420:AP420"/>
    <mergeCell ref="AT420:AW420"/>
    <mergeCell ref="C421:D421"/>
    <mergeCell ref="E421:H421"/>
    <mergeCell ref="I421:L421"/>
    <mergeCell ref="M421:P421"/>
    <mergeCell ref="R421:U421"/>
    <mergeCell ref="V421:Y421"/>
    <mergeCell ref="V424:Y424"/>
    <mergeCell ref="Z424:AC424"/>
    <mergeCell ref="AE424:AH424"/>
    <mergeCell ref="AI424:AM424"/>
    <mergeCell ref="AN424:AP424"/>
    <mergeCell ref="AT424:AW424"/>
    <mergeCell ref="Z423:AC423"/>
    <mergeCell ref="AE423:AH423"/>
    <mergeCell ref="AI423:AM423"/>
    <mergeCell ref="AN423:AP423"/>
    <mergeCell ref="AT423:AW423"/>
    <mergeCell ref="C424:D424"/>
    <mergeCell ref="E424:H424"/>
    <mergeCell ref="I424:L424"/>
    <mergeCell ref="M424:P424"/>
    <mergeCell ref="R424:U424"/>
    <mergeCell ref="C423:D423"/>
    <mergeCell ref="E423:H423"/>
    <mergeCell ref="I423:L423"/>
    <mergeCell ref="M423:P423"/>
    <mergeCell ref="R423:U423"/>
    <mergeCell ref="V423:Y423"/>
    <mergeCell ref="V426:Y426"/>
    <mergeCell ref="Z426:AC426"/>
    <mergeCell ref="AE426:AH426"/>
    <mergeCell ref="AI426:AM426"/>
    <mergeCell ref="AN426:AP426"/>
    <mergeCell ref="AT426:AW426"/>
    <mergeCell ref="Z425:AC425"/>
    <mergeCell ref="AE425:AH425"/>
    <mergeCell ref="AI425:AM425"/>
    <mergeCell ref="AN425:AP425"/>
    <mergeCell ref="AT425:AW425"/>
    <mergeCell ref="C426:D426"/>
    <mergeCell ref="E426:H426"/>
    <mergeCell ref="I426:L426"/>
    <mergeCell ref="M426:P426"/>
    <mergeCell ref="R426:U426"/>
    <mergeCell ref="C425:D425"/>
    <mergeCell ref="E425:H425"/>
    <mergeCell ref="I425:L425"/>
    <mergeCell ref="M425:P425"/>
    <mergeCell ref="R425:U425"/>
    <mergeCell ref="V425:Y425"/>
    <mergeCell ref="B429:B440"/>
    <mergeCell ref="C429:D429"/>
    <mergeCell ref="E429:H429"/>
    <mergeCell ref="I429:L429"/>
    <mergeCell ref="M429:P429"/>
    <mergeCell ref="R429:U429"/>
    <mergeCell ref="C430:D430"/>
    <mergeCell ref="E430:H430"/>
    <mergeCell ref="I430:L430"/>
    <mergeCell ref="M430:P430"/>
    <mergeCell ref="V428:Y428"/>
    <mergeCell ref="Z428:AC428"/>
    <mergeCell ref="AE428:AH428"/>
    <mergeCell ref="AI428:AM428"/>
    <mergeCell ref="AN428:AP428"/>
    <mergeCell ref="AT428:AW428"/>
    <mergeCell ref="Z427:AC427"/>
    <mergeCell ref="AE427:AH427"/>
    <mergeCell ref="AI427:AM427"/>
    <mergeCell ref="AN427:AP427"/>
    <mergeCell ref="AT427:AW427"/>
    <mergeCell ref="C428:D428"/>
    <mergeCell ref="E428:H428"/>
    <mergeCell ref="I428:L428"/>
    <mergeCell ref="M428:P428"/>
    <mergeCell ref="R428:U428"/>
    <mergeCell ref="C427:D427"/>
    <mergeCell ref="E427:H427"/>
    <mergeCell ref="I427:L427"/>
    <mergeCell ref="M427:P427"/>
    <mergeCell ref="R427:U427"/>
    <mergeCell ref="V427:Y427"/>
    <mergeCell ref="AT430:AW430"/>
    <mergeCell ref="C431:D431"/>
    <mergeCell ref="E431:H431"/>
    <mergeCell ref="I431:L431"/>
    <mergeCell ref="M431:P431"/>
    <mergeCell ref="R431:U431"/>
    <mergeCell ref="V431:Y431"/>
    <mergeCell ref="Z431:AC431"/>
    <mergeCell ref="AE431:AH431"/>
    <mergeCell ref="AI431:AM431"/>
    <mergeCell ref="R430:U430"/>
    <mergeCell ref="V430:Y430"/>
    <mergeCell ref="Z430:AC430"/>
    <mergeCell ref="AE430:AH430"/>
    <mergeCell ref="AI430:AM430"/>
    <mergeCell ref="AN430:AP430"/>
    <mergeCell ref="V429:Y429"/>
    <mergeCell ref="Z429:AC429"/>
    <mergeCell ref="AE429:AH429"/>
    <mergeCell ref="AI429:AM429"/>
    <mergeCell ref="AN429:AP429"/>
    <mergeCell ref="AT429:AW429"/>
    <mergeCell ref="AI432:AM432"/>
    <mergeCell ref="AN432:AP432"/>
    <mergeCell ref="AT432:AW432"/>
    <mergeCell ref="C433:D433"/>
    <mergeCell ref="E433:H433"/>
    <mergeCell ref="I433:L433"/>
    <mergeCell ref="M433:P433"/>
    <mergeCell ref="R433:U433"/>
    <mergeCell ref="V433:Y433"/>
    <mergeCell ref="Z433:AC433"/>
    <mergeCell ref="AN431:AP431"/>
    <mergeCell ref="AT431:AW431"/>
    <mergeCell ref="C432:D432"/>
    <mergeCell ref="E432:H432"/>
    <mergeCell ref="I432:L432"/>
    <mergeCell ref="M432:P432"/>
    <mergeCell ref="R432:U432"/>
    <mergeCell ref="V432:Y432"/>
    <mergeCell ref="Z432:AC432"/>
    <mergeCell ref="AE432:AH432"/>
    <mergeCell ref="V435:Y435"/>
    <mergeCell ref="Z435:AC435"/>
    <mergeCell ref="AE435:AH435"/>
    <mergeCell ref="AI435:AM435"/>
    <mergeCell ref="AN435:AP435"/>
    <mergeCell ref="AT435:AW435"/>
    <mergeCell ref="Z434:AC434"/>
    <mergeCell ref="AE434:AH434"/>
    <mergeCell ref="AI434:AM434"/>
    <mergeCell ref="AN434:AP434"/>
    <mergeCell ref="AT434:AW434"/>
    <mergeCell ref="C435:D435"/>
    <mergeCell ref="E435:H435"/>
    <mergeCell ref="I435:L435"/>
    <mergeCell ref="M435:P435"/>
    <mergeCell ref="R435:U435"/>
    <mergeCell ref="AE433:AH433"/>
    <mergeCell ref="AI433:AM433"/>
    <mergeCell ref="AN433:AP433"/>
    <mergeCell ref="AT433:AW433"/>
    <mergeCell ref="C434:D434"/>
    <mergeCell ref="E434:H434"/>
    <mergeCell ref="I434:L434"/>
    <mergeCell ref="M434:P434"/>
    <mergeCell ref="R434:U434"/>
    <mergeCell ref="V434:Y434"/>
    <mergeCell ref="R438:U438"/>
    <mergeCell ref="V438:Y438"/>
    <mergeCell ref="V437:Y437"/>
    <mergeCell ref="Z437:AC437"/>
    <mergeCell ref="AE437:AH437"/>
    <mergeCell ref="AI437:AM437"/>
    <mergeCell ref="AN437:AP437"/>
    <mergeCell ref="AT437:AW437"/>
    <mergeCell ref="Z436:AC436"/>
    <mergeCell ref="AE436:AH436"/>
    <mergeCell ref="AI436:AM436"/>
    <mergeCell ref="AN436:AP436"/>
    <mergeCell ref="AT436:AW436"/>
    <mergeCell ref="C437:D437"/>
    <mergeCell ref="E437:H437"/>
    <mergeCell ref="I437:L437"/>
    <mergeCell ref="M437:P437"/>
    <mergeCell ref="R437:U437"/>
    <mergeCell ref="C436:D436"/>
    <mergeCell ref="E436:H436"/>
    <mergeCell ref="I436:L436"/>
    <mergeCell ref="M436:P436"/>
    <mergeCell ref="R436:U436"/>
    <mergeCell ref="V436:Y436"/>
    <mergeCell ref="AF1:AN1"/>
    <mergeCell ref="Z440:AC440"/>
    <mergeCell ref="AE440:AH440"/>
    <mergeCell ref="AI440:AM440"/>
    <mergeCell ref="AN440:AP440"/>
    <mergeCell ref="AT440:AW440"/>
    <mergeCell ref="C440:D440"/>
    <mergeCell ref="E440:H440"/>
    <mergeCell ref="I440:L440"/>
    <mergeCell ref="M440:P440"/>
    <mergeCell ref="R440:U440"/>
    <mergeCell ref="V440:Y440"/>
    <mergeCell ref="V439:Y439"/>
    <mergeCell ref="Z439:AC439"/>
    <mergeCell ref="AE439:AH439"/>
    <mergeCell ref="AI439:AM439"/>
    <mergeCell ref="AN439:AP439"/>
    <mergeCell ref="AT439:AW439"/>
    <mergeCell ref="Z438:AC438"/>
    <mergeCell ref="AE438:AH438"/>
    <mergeCell ref="AI438:AM438"/>
    <mergeCell ref="AN438:AP438"/>
    <mergeCell ref="AT438:AW438"/>
    <mergeCell ref="C439:D439"/>
    <mergeCell ref="E439:H439"/>
    <mergeCell ref="I439:L439"/>
    <mergeCell ref="M439:P439"/>
    <mergeCell ref="R439:U439"/>
    <mergeCell ref="C438:D438"/>
    <mergeCell ref="E438:H438"/>
    <mergeCell ref="I438:L438"/>
    <mergeCell ref="M438:P438"/>
  </mergeCells>
  <phoneticPr fontId="13"/>
  <dataValidations count="2">
    <dataValidation type="list" imeMode="off" allowBlank="1" showInputMessage="1" showErrorMessage="1" sqref="V1" xr:uid="{00000000-0002-0000-0500-000000000000}">
      <formula1>"1,2,3,4,5"</formula1>
    </dataValidation>
    <dataValidation imeMode="off" allowBlank="1" showInputMessage="1" showErrorMessage="1" sqref="KJ19:KL20 UF19:UH20 AEB19:AED20 ANX19:ANZ20 AXT19:AXV20 BHP19:BHR20 BRL19:BRN20 CBH19:CBJ20 CLD19:CLF20 CUZ19:CVB20 DEV19:DEX20 DOR19:DOT20 DYN19:DYP20 EIJ19:EIL20 ESF19:ESH20 FCB19:FCD20 FLX19:FLZ20 FVT19:FVV20 GFP19:GFR20 GPL19:GPN20 GZH19:GZJ20 HJD19:HJF20 HSZ19:HTB20 ICV19:ICX20 IMR19:IMT20 IWN19:IWP20 JGJ19:JGL20 JQF19:JQH20 KAB19:KAD20 KJX19:KJZ20 KTT19:KTV20 LDP19:LDR20 LNL19:LNN20 LXH19:LXJ20 MHD19:MHF20 MQZ19:MRB20 NAV19:NAX20 NKR19:NKT20 NUN19:NUP20 OEJ19:OEL20 OOF19:OOH20 OYB19:OYD20 PHX19:PHZ20 PRT19:PRV20 QBP19:QBR20 QLL19:QLN20 QVH19:QVJ20 RFD19:RFF20 ROZ19:RPB20 RYV19:RYX20 SIR19:SIT20 SSN19:SSP20 TCJ19:TCL20 TMF19:TMH20 TWB19:TWD20 UFX19:UFZ20 UPT19:UPV20 UZP19:UZR20 VJL19:VJN20 VTH19:VTJ20 WDD19:WDF20 WMZ19:WNB20 WWV19:WWX20 LE20:LI440 VA20:VE440 AEW20:AFA440 AOS20:AOW440 AYO20:AYS440 BIK20:BIO440 BSG20:BSK440 CCC20:CCG440 CLY20:CMC440 CVU20:CVY440 DFQ20:DFU440 DPM20:DPQ440 DZI20:DZM440 EJE20:EJI440 ETA20:ETE440 FCW20:FDA440 FMS20:FMW440 FWO20:FWS440 GGK20:GGO440 GQG20:GQK440 HAC20:HAG440 HJY20:HKC440 HTU20:HTY440 IDQ20:IDU440 INM20:INQ440 IXI20:IXM440 JHE20:JHI440 JRA20:JRE440 KAW20:KBA440 KKS20:KKW440 KUO20:KUS440 LEK20:LEO440 LOG20:LOK440 LYC20:LYG440 MHY20:MIC440 MRU20:MRY440 NBQ20:NBU440 NLM20:NLQ440 NVI20:NVM440 OFE20:OFI440 OPA20:OPE440 OYW20:OZA440 PIS20:PIW440 PSO20:PSS440 QCK20:QCO440 QMG20:QMK440 QWC20:QWG440 RFY20:RGC440 RPU20:RPY440 RZQ20:RZU440 SJM20:SJQ440 STI20:STM440 TDE20:TDI440 TNA20:TNE440 TWW20:TXA440 UGS20:UGW440 UQO20:UQS440 VAK20:VAO440 VKG20:VKK440 VUC20:VUG440 WDY20:WEC440 WNU20:WNY440 WXQ20:WXU440 ACX7:ACZ7 AL5:AN5 AK4:AK5 WVR4:WVT5 WLV4:WLX5 WBZ4:WCB5 VSD4:VSF5 VIH4:VIJ5 UYL4:UYN5 UOP4:UOR5 UET4:UEV5 TUX4:TUZ5 TLB4:TLD5 TBF4:TBH5 SRJ4:SRL5 SHN4:SHP5 RXR4:RXT5 RNV4:RNX5 RDZ4:REB5 QUD4:QUF5 QKH4:QKJ5 QAL4:QAN5 PQP4:PQR5 PGT4:PGV5 OWX4:OWZ5 ONB4:OND5 ODF4:ODH5 NTJ4:NTL5 NJN4:NJP5 MZR4:MZT5 MPV4:MPX5 MFZ4:MGB5 LWD4:LWF5 LMH4:LMJ5 LCL4:LCN5 KSP4:KSR5 KIT4:KIV5 JYX4:JYZ5 JPB4:JPD5 JFF4:JFH5 IVJ4:IVL5 ILN4:ILP5 IBR4:IBT5 HRV4:HRX5 HHZ4:HIB5 GYD4:GYF5 GOH4:GOJ5 GEL4:GEN5 FUP4:FUR5 FKT4:FKV5 FAX4:FAZ5 ERB4:ERD5 EHF4:EHH5 DXJ4:DXL5 DNN4:DNP5 DDR4:DDT5 CTV4:CTX5 CJZ4:CKB5 CAD4:CAF5 BQH4:BQJ5 BGL4:BGN5 AWP4:AWR5 AMT4:AMV5 ACX4:ACZ5 TB4:TD5 JF4:JH5 WWS4:WWV5 WMW4:WMZ5 WDA4:WDD5 VTE4:VTH5 VJI4:VJL5 UZM4:UZP5 UPQ4:UPT5 UFU4:UFX5 TVY4:TWB5 TMC4:TMF5 TCG4:TCJ5 SSK4:SSN5 SIO4:SIR5 RYS4:RYV5 ROW4:ROZ5 RFA4:RFD5 QVE4:QVH5 QLI4:QLL5 QBM4:QBP5 PRQ4:PRT5 PHU4:PHX5 OXY4:OYB5 OOC4:OOF5 OEG4:OEJ5 NUK4:NUN5 NKO4:NKR5 NAS4:NAV5 MQW4:MQZ5 MHA4:MHD5 LXE4:LXH5 LNI4:LNL5 LDM4:LDP5 KTQ4:KTT5 KJU4:KJX5 JZY4:KAB5 JQC4:JQF5 JGG4:JGJ5 IWK4:IWN5 IMO4:IMR5 ICS4:ICV5 HSW4:HSZ5 HJA4:HJD5 GZE4:GZH5 GPI4:GPL5 GFM4:GFP5 FVQ4:FVT5 FLU4:FLX5 FBY4:FCB5 ESC4:ESF5 EIG4:EIJ5 DYK4:DYN5 DOO4:DOR5 DES4:DEV5 CUW4:CUZ5 CLA4:CLD5 CBE4:CBH5 BRI4:BRL5 BHM4:BHP5 AXQ4:AXT5 ANU4:ANX5 ADY4:AEB5 UC4:UF5 KG4:KJ5 I4:I6 WVQ4:WVQ7 WLU4:WLU7 WBY4:WBY7 VSC4:VSC7 VIG4:VIG7 UYK4:UYK7 UOO4:UOO7 UES4:UES7 TUW4:TUW7 TLA4:TLA7 TBE4:TBE7 SRI4:SRI7 SHM4:SHM7 RXQ4:RXQ7 RNU4:RNU7 RDY4:RDY7 QUC4:QUC7 QKG4:QKG7 QAK4:QAK7 PQO4:PQO7 PGS4:PGS7 OWW4:OWW7 ONA4:ONA7 ODE4:ODE7 NTI4:NTI7 NJM4:NJM7 MZQ4:MZQ7 MPU4:MPU7 MFY4:MFY7 LWC4:LWC7 LMG4:LMG7 LCK4:LCK7 KSO4:KSO7 KIS4:KIS7 JYW4:JYW7 JPA4:JPA7 JFE4:JFE7 IVI4:IVI7 ILM4:ILM7 IBQ4:IBQ7 HRU4:HRU7 HHY4:HHY7 GYC4:GYC7 GOG4:GOG7 GEK4:GEK7 FUO4:FUO7 FKS4:FKS7 FAW4:FAW7 ERA4:ERA7 EHE4:EHE7 DXI4:DXI7 DNM4:DNM7 DDQ4:DDQ7 CTU4:CTU7 CJY4:CJY7 CAC4:CAC7 BQG4:BQG7 BGK4:BGK7 AWO4:AWO7 AMS4:AMS7 ACW4:ACW7 TA4:TA7 JE4:JE7 JF7:JH7 WVR7:WVT7 WLV7:WLX7 WBZ7:WCB7 VSD7:VSF7 VIH7:VIJ7 UYL7:UYN7 UOP7:UOR7 UET7:UEV7 TUX7:TUZ7 TLB7:TLD7 TBF7:TBH7 SRJ7:SRL7 SHN7:SHP7 RXR7:RXT7 RNV7:RNX7 RDZ7:REB7 QUD7:QUF7 QKH7:QKJ7 QAL7:QAN7 PQP7:PQR7 PGT7:PGV7 OWX7:OWZ7 ONB7:OND7 ODF7:ODH7 NTJ7:NTL7 NJN7:NJP7 MZR7:MZT7 MPV7:MPX7 MFZ7:MGB7 LWD7:LWF7 LMH7:LMJ7 LCL7:LCN7 KSP7:KSR7 KIT7:KIV7 JYX7:JYZ7 JPB7:JPD7 JFF7:JFH7 IVJ7:IVL7 ILN7:ILP7 IBR7:IBT7 HRV7:HRX7 HHZ7:HIB7 GYD7:GYF7 GOH7:GOJ7 GEL7:GEN7 FUP7:FUR7 FKT7:FKV7 FAX7:FAZ7 ERB7:ERD7 EHF7:EHH7 DXJ7:DXL7 DNN7:DNP7 DDR7:DDT7 CTV7:CTX7 CJZ7:CKB7 CAD7:CAF7 BQH7:BQJ7 BGL7:BGN7 AWP7:AWR7 AMT7:AMV7 TB7:TD7 BI20:BM440 AN18" xr:uid="{00000000-0002-0000-0500-000001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152"/>
  <sheetViews>
    <sheetView topLeftCell="A4" workbookViewId="0">
      <selection activeCell="E2" sqref="E2"/>
    </sheetView>
  </sheetViews>
  <sheetFormatPr defaultColWidth="9" defaultRowHeight="60" customHeight="1" x14ac:dyDescent="0.15"/>
  <cols>
    <col min="1" max="1" width="3.25" style="144" customWidth="1"/>
    <col min="2" max="2" width="21.125" style="144" customWidth="1"/>
    <col min="3" max="8" width="17.625" style="144" customWidth="1"/>
    <col min="9" max="9" width="3" style="144" customWidth="1"/>
    <col min="10" max="16384" width="9" style="144"/>
  </cols>
  <sheetData>
    <row r="1" spans="1:20" ht="18" customHeight="1" x14ac:dyDescent="0.15">
      <c r="A1" s="173"/>
      <c r="B1" s="173"/>
      <c r="C1" s="173"/>
      <c r="D1" s="173"/>
      <c r="E1" s="173"/>
      <c r="F1" s="173"/>
      <c r="G1" s="173"/>
      <c r="H1" s="173"/>
      <c r="I1" s="173"/>
    </row>
    <row r="2" spans="1:20" ht="35.25" customHeight="1" x14ac:dyDescent="0.15">
      <c r="A2" s="173"/>
      <c r="B2" s="346" t="s">
        <v>243</v>
      </c>
      <c r="C2" s="346"/>
      <c r="D2" s="173"/>
      <c r="E2" s="173"/>
      <c r="F2" s="173"/>
      <c r="G2" s="466"/>
      <c r="H2" s="466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</row>
    <row r="3" spans="1:20" ht="21" customHeight="1" thickBot="1" x14ac:dyDescent="0.2">
      <c r="A3" s="173"/>
      <c r="B3" s="172"/>
      <c r="C3" s="172"/>
      <c r="D3" s="173"/>
      <c r="E3" s="173"/>
      <c r="F3" s="173"/>
      <c r="G3" s="173"/>
      <c r="H3" s="174"/>
      <c r="I3" s="174"/>
      <c r="J3" s="146"/>
    </row>
    <row r="4" spans="1:20" ht="35.25" customHeight="1" thickBot="1" x14ac:dyDescent="0.2">
      <c r="A4" s="173"/>
      <c r="B4" s="175" t="s">
        <v>246</v>
      </c>
      <c r="C4" s="700">
        <v>33000000</v>
      </c>
      <c r="D4" s="701"/>
      <c r="E4" s="173"/>
      <c r="F4" s="175" t="s">
        <v>250</v>
      </c>
      <c r="G4" s="265">
        <v>35</v>
      </c>
      <c r="H4" s="174"/>
      <c r="I4" s="174"/>
      <c r="J4" s="146"/>
    </row>
    <row r="5" spans="1:20" ht="20.100000000000001" customHeight="1" thickBot="1" x14ac:dyDescent="0.2">
      <c r="A5" s="173"/>
      <c r="B5" s="176"/>
      <c r="C5" s="176"/>
      <c r="D5" s="176"/>
      <c r="E5" s="176"/>
      <c r="F5" s="176"/>
      <c r="G5" s="176"/>
      <c r="H5" s="174"/>
      <c r="I5" s="174"/>
      <c r="J5" s="146"/>
    </row>
    <row r="6" spans="1:20" ht="23.1" customHeight="1" x14ac:dyDescent="0.15">
      <c r="A6" s="173"/>
      <c r="B6" s="177" t="s">
        <v>232</v>
      </c>
      <c r="C6" s="178" t="s">
        <v>187</v>
      </c>
      <c r="D6" s="178" t="s">
        <v>188</v>
      </c>
      <c r="E6" s="702" t="s">
        <v>260</v>
      </c>
      <c r="F6" s="703"/>
      <c r="G6" s="704"/>
      <c r="H6" s="178" t="s">
        <v>263</v>
      </c>
      <c r="I6" s="174"/>
      <c r="J6" s="146"/>
    </row>
    <row r="7" spans="1:20" s="145" customFormat="1" ht="23.1" customHeight="1" x14ac:dyDescent="0.15">
      <c r="A7" s="179"/>
      <c r="B7" s="180" t="s">
        <v>233</v>
      </c>
      <c r="C7" s="181" t="s">
        <v>228</v>
      </c>
      <c r="D7" s="181" t="s">
        <v>229</v>
      </c>
      <c r="E7" s="182" t="s">
        <v>152</v>
      </c>
      <c r="F7" s="183" t="s">
        <v>252</v>
      </c>
      <c r="G7" s="184" t="s">
        <v>253</v>
      </c>
      <c r="H7" s="181" t="s">
        <v>228</v>
      </c>
      <c r="I7" s="185"/>
      <c r="J7" s="147"/>
    </row>
    <row r="8" spans="1:20" s="145" customFormat="1" ht="23.1" customHeight="1" x14ac:dyDescent="0.15">
      <c r="A8" s="179"/>
      <c r="B8" s="186" t="s">
        <v>237</v>
      </c>
      <c r="C8" s="187">
        <v>9.4999999999999998E-3</v>
      </c>
      <c r="D8" s="187">
        <v>1.0999999999999999E-2</v>
      </c>
      <c r="E8" s="188">
        <v>1.2699999999999999E-2</v>
      </c>
      <c r="F8" s="189">
        <v>2.725E-2</v>
      </c>
      <c r="G8" s="190">
        <v>1.7100000000000001E-2</v>
      </c>
      <c r="H8" s="187">
        <v>8.5000000000000006E-3</v>
      </c>
      <c r="I8" s="185"/>
      <c r="J8" s="147"/>
    </row>
    <row r="9" spans="1:20" ht="23.1" customHeight="1" x14ac:dyDescent="0.15">
      <c r="A9" s="173"/>
      <c r="B9" s="186"/>
      <c r="C9" s="191" t="s">
        <v>245</v>
      </c>
      <c r="D9" s="191" t="s">
        <v>245</v>
      </c>
      <c r="E9" s="192" t="s">
        <v>254</v>
      </c>
      <c r="F9" s="193" t="s">
        <v>230</v>
      </c>
      <c r="G9" s="194" t="s">
        <v>251</v>
      </c>
      <c r="H9" s="191" t="s">
        <v>245</v>
      </c>
      <c r="I9" s="174"/>
      <c r="J9" s="146"/>
    </row>
    <row r="10" spans="1:20" ht="23.1" customHeight="1" x14ac:dyDescent="0.15">
      <c r="A10" s="173"/>
      <c r="B10" s="180" t="s">
        <v>255</v>
      </c>
      <c r="C10" s="212">
        <f>C4</f>
        <v>33000000</v>
      </c>
      <c r="D10" s="212">
        <f>C4</f>
        <v>33000000</v>
      </c>
      <c r="E10" s="195">
        <v>30000000</v>
      </c>
      <c r="F10" s="196">
        <v>3000000</v>
      </c>
      <c r="G10" s="213">
        <f>C4</f>
        <v>33000000</v>
      </c>
      <c r="H10" s="212">
        <f>C4</f>
        <v>33000000</v>
      </c>
      <c r="I10" s="174"/>
      <c r="J10" s="146"/>
    </row>
    <row r="11" spans="1:20" ht="23.1" customHeight="1" x14ac:dyDescent="0.15">
      <c r="A11" s="173"/>
      <c r="B11" s="186" t="s">
        <v>231</v>
      </c>
      <c r="C11" s="187">
        <f>C8</f>
        <v>9.4999999999999998E-3</v>
      </c>
      <c r="D11" s="187">
        <f>D8</f>
        <v>1.0999999999999999E-2</v>
      </c>
      <c r="E11" s="188">
        <f>E8-0.0025</f>
        <v>1.0199999999999999E-2</v>
      </c>
      <c r="F11" s="189">
        <v>2.725E-2</v>
      </c>
      <c r="G11" s="190">
        <f>G8-0.0025</f>
        <v>1.46E-2</v>
      </c>
      <c r="H11" s="187">
        <f>H8</f>
        <v>8.5000000000000006E-3</v>
      </c>
      <c r="I11" s="174"/>
      <c r="J11" s="146"/>
    </row>
    <row r="12" spans="1:20" ht="23.1" customHeight="1" x14ac:dyDescent="0.15">
      <c r="A12" s="173"/>
      <c r="B12" s="197" t="s">
        <v>235</v>
      </c>
      <c r="C12" s="198">
        <f>-PMT(C11/12,G4*12,$C$4)</f>
        <v>92387.290735646719</v>
      </c>
      <c r="D12" s="198">
        <f>-PMT(D11/12,G4*12,$C$4)</f>
        <v>94700.125373146817</v>
      </c>
      <c r="E12" s="199">
        <f>(-PMT(E11/12,$G$4*12,E10))</f>
        <v>84965.622522902748</v>
      </c>
      <c r="F12" s="200">
        <f>-PMT(F11/12,$G$4*12,F10)</f>
        <v>11090.044158878696</v>
      </c>
      <c r="G12" s="201">
        <f>(-PMT(G11/12,$G$4*12,G10))</f>
        <v>100395.51674772972</v>
      </c>
      <c r="H12" s="198">
        <f>-PMT(H11/12,G4*12,$C$4)</f>
        <v>90865.200603324542</v>
      </c>
      <c r="I12" s="174"/>
      <c r="J12" s="146"/>
    </row>
    <row r="13" spans="1:20" ht="23.1" customHeight="1" x14ac:dyDescent="0.15">
      <c r="A13" s="173"/>
      <c r="B13" s="197" t="s">
        <v>249</v>
      </c>
      <c r="C13" s="187">
        <v>1.15E-2</v>
      </c>
      <c r="D13" s="187">
        <v>1.15E-2</v>
      </c>
      <c r="E13" s="188">
        <f>E8</f>
        <v>1.2699999999999999E-2</v>
      </c>
      <c r="F13" s="189">
        <f>F11</f>
        <v>2.725E-2</v>
      </c>
      <c r="G13" s="190">
        <f>G8</f>
        <v>1.7100000000000001E-2</v>
      </c>
      <c r="H13" s="187">
        <f>H8</f>
        <v>8.5000000000000006E-3</v>
      </c>
      <c r="I13" s="174"/>
      <c r="J13" s="146"/>
    </row>
    <row r="14" spans="1:20" ht="23.1" customHeight="1" x14ac:dyDescent="0.15">
      <c r="A14" s="173"/>
      <c r="B14" s="197" t="s">
        <v>236</v>
      </c>
      <c r="C14" s="198">
        <f>-PMT(C13/12,G4*12,$C$4)</f>
        <v>95478.969564854749</v>
      </c>
      <c r="D14" s="198">
        <f>-PMT(D13/12,G4*12,$C$4)</f>
        <v>95478.969564854749</v>
      </c>
      <c r="E14" s="199">
        <f>(-PMT(E13/12,$G$4*12,$E$10))</f>
        <v>88512.964809893674</v>
      </c>
      <c r="F14" s="200">
        <f>-PMT(F13/12,$G$4*12,F10)</f>
        <v>11090.044158878696</v>
      </c>
      <c r="G14" s="201">
        <f>-PMT(G13/12,$G$4*12,G10)</f>
        <v>104469.74567130358</v>
      </c>
      <c r="H14" s="198">
        <f>-PMT(H13/12,G4*12,$C$4)</f>
        <v>90865.200603324542</v>
      </c>
      <c r="I14" s="174"/>
      <c r="J14" s="146"/>
    </row>
    <row r="15" spans="1:20" ht="23.1" customHeight="1" x14ac:dyDescent="0.15">
      <c r="A15" s="173"/>
      <c r="B15" s="186" t="s">
        <v>247</v>
      </c>
      <c r="C15" s="198">
        <f t="shared" ref="C15:H15" si="0">(C12*(10*12)+C14*(25*12))</f>
        <v>39730165.75773403</v>
      </c>
      <c r="D15" s="198">
        <f t="shared" si="0"/>
        <v>40007705.914234042</v>
      </c>
      <c r="E15" s="199">
        <f t="shared" si="0"/>
        <v>36749764.145716436</v>
      </c>
      <c r="F15" s="200">
        <f t="shared" si="0"/>
        <v>4657818.5467290524</v>
      </c>
      <c r="G15" s="201">
        <f t="shared" si="0"/>
        <v>43388385.711118639</v>
      </c>
      <c r="H15" s="198">
        <f t="shared" si="0"/>
        <v>38163384.25339631</v>
      </c>
      <c r="I15" s="174"/>
      <c r="J15" s="146"/>
    </row>
    <row r="16" spans="1:20" ht="23.1" customHeight="1" thickBot="1" x14ac:dyDescent="0.2">
      <c r="A16" s="173"/>
      <c r="B16" s="171" t="s">
        <v>248</v>
      </c>
      <c r="C16" s="202">
        <f t="shared" ref="C16:H16" si="1">(C12*(10*12)+C14*(25*12))-C10</f>
        <v>6730165.7577340305</v>
      </c>
      <c r="D16" s="202">
        <f t="shared" si="1"/>
        <v>7007705.9142340422</v>
      </c>
      <c r="E16" s="203">
        <f t="shared" si="1"/>
        <v>6749764.1457164362</v>
      </c>
      <c r="F16" s="204">
        <f t="shared" si="1"/>
        <v>1657818.5467290524</v>
      </c>
      <c r="G16" s="205">
        <f t="shared" si="1"/>
        <v>10388385.711118639</v>
      </c>
      <c r="H16" s="202">
        <f t="shared" si="1"/>
        <v>5163384.2533963099</v>
      </c>
      <c r="I16" s="174"/>
      <c r="J16" s="146"/>
    </row>
    <row r="17" spans="1:10" ht="23.1" customHeight="1" x14ac:dyDescent="0.15">
      <c r="A17" s="173"/>
      <c r="B17" s="170"/>
      <c r="C17" s="206"/>
      <c r="D17" s="206"/>
      <c r="E17" s="80"/>
      <c r="F17" s="80"/>
      <c r="G17" s="206"/>
      <c r="H17" s="206"/>
      <c r="I17" s="174"/>
      <c r="J17" s="160"/>
    </row>
    <row r="18" spans="1:10" ht="23.1" customHeight="1" thickBot="1" x14ac:dyDescent="0.2">
      <c r="A18" s="173"/>
      <c r="B18" s="207" t="s">
        <v>259</v>
      </c>
      <c r="C18" s="208"/>
      <c r="D18" s="173"/>
      <c r="E18" s="173"/>
      <c r="F18" s="173"/>
      <c r="G18" s="173"/>
      <c r="H18" s="173"/>
      <c r="I18" s="173"/>
    </row>
    <row r="19" spans="1:10" ht="23.1" customHeight="1" x14ac:dyDescent="0.15">
      <c r="A19" s="173"/>
      <c r="B19" s="177" t="s">
        <v>232</v>
      </c>
      <c r="C19" s="178" t="s">
        <v>187</v>
      </c>
      <c r="D19" s="178" t="s">
        <v>188</v>
      </c>
      <c r="E19" s="705" t="s">
        <v>303</v>
      </c>
      <c r="F19" s="703"/>
      <c r="G19" s="704"/>
      <c r="H19" s="251" t="s">
        <v>263</v>
      </c>
      <c r="I19" s="173"/>
    </row>
    <row r="20" spans="1:10" ht="23.1" customHeight="1" x14ac:dyDescent="0.15">
      <c r="A20" s="173"/>
      <c r="B20" s="249"/>
      <c r="C20" s="250"/>
      <c r="D20" s="250"/>
      <c r="E20" s="254" t="s">
        <v>256</v>
      </c>
      <c r="F20" s="253" t="s">
        <v>257</v>
      </c>
      <c r="G20" s="255" t="s">
        <v>258</v>
      </c>
      <c r="H20" s="252"/>
      <c r="I20" s="173"/>
    </row>
    <row r="21" spans="1:10" s="145" customFormat="1" ht="23.1" customHeight="1" x14ac:dyDescent="0.15">
      <c r="A21" s="179"/>
      <c r="B21" s="186" t="s">
        <v>265</v>
      </c>
      <c r="C21" s="187">
        <v>0</v>
      </c>
      <c r="D21" s="187">
        <v>0</v>
      </c>
      <c r="E21" s="169">
        <v>1.4E-2</v>
      </c>
      <c r="F21" s="159">
        <v>5.0000000000000001E-3</v>
      </c>
      <c r="G21" s="209">
        <v>8.0000000000000002E-3</v>
      </c>
      <c r="H21" s="190" t="s">
        <v>264</v>
      </c>
      <c r="I21" s="185"/>
      <c r="J21" s="147"/>
    </row>
    <row r="22" spans="1:10" ht="23.1" customHeight="1" x14ac:dyDescent="0.15">
      <c r="A22" s="173"/>
      <c r="B22" s="256" t="s">
        <v>234</v>
      </c>
      <c r="C22" s="257">
        <f>$C$4*C21</f>
        <v>0</v>
      </c>
      <c r="D22" s="257">
        <f>$C$4*D21</f>
        <v>0</v>
      </c>
      <c r="E22" s="258">
        <f>$C$4*E21</f>
        <v>462000</v>
      </c>
      <c r="F22" s="259">
        <f>$C$4*F21</f>
        <v>165000</v>
      </c>
      <c r="G22" s="260">
        <f>$C$4*G21</f>
        <v>264000</v>
      </c>
      <c r="H22" s="261">
        <v>32400</v>
      </c>
      <c r="I22" s="174"/>
      <c r="J22" s="146"/>
    </row>
    <row r="23" spans="1:10" ht="23.1" customHeight="1" thickBot="1" x14ac:dyDescent="0.2">
      <c r="A23" s="173"/>
      <c r="B23" s="214" t="s">
        <v>304</v>
      </c>
      <c r="C23" s="202"/>
      <c r="D23" s="202"/>
      <c r="E23" s="706" t="s">
        <v>305</v>
      </c>
      <c r="F23" s="707"/>
      <c r="G23" s="708"/>
      <c r="H23" s="205"/>
      <c r="I23" s="174"/>
      <c r="J23" s="146"/>
    </row>
    <row r="24" spans="1:10" ht="23.1" customHeight="1" x14ac:dyDescent="0.15">
      <c r="A24" s="173"/>
      <c r="B24" s="80"/>
      <c r="C24" s="80"/>
      <c r="D24" s="80"/>
      <c r="E24" s="80"/>
      <c r="F24" s="80"/>
      <c r="G24" s="80"/>
      <c r="H24" s="80"/>
      <c r="I24" s="174"/>
      <c r="J24" s="146"/>
    </row>
    <row r="25" spans="1:10" ht="20.100000000000001" customHeight="1" x14ac:dyDescent="0.15"/>
    <row r="26" spans="1:10" ht="20.100000000000001" customHeight="1" x14ac:dyDescent="0.15"/>
    <row r="27" spans="1:10" ht="20.100000000000001" customHeight="1" x14ac:dyDescent="0.15"/>
    <row r="28" spans="1:10" ht="20.100000000000001" customHeight="1" x14ac:dyDescent="0.15"/>
    <row r="29" spans="1:10" ht="20.100000000000001" customHeight="1" x14ac:dyDescent="0.15"/>
    <row r="30" spans="1:10" ht="20.100000000000001" customHeight="1" x14ac:dyDescent="0.15"/>
    <row r="31" spans="1:10" ht="20.100000000000001" customHeight="1" x14ac:dyDescent="0.15"/>
    <row r="32" spans="1:10" ht="20.100000000000001" customHeight="1" x14ac:dyDescent="0.15"/>
    <row r="33" ht="20.100000000000001" customHeight="1" x14ac:dyDescent="0.15"/>
    <row r="34" ht="20.100000000000001" customHeight="1" x14ac:dyDescent="0.15"/>
    <row r="35" ht="20.100000000000001" customHeight="1" x14ac:dyDescent="0.15"/>
    <row r="36" ht="20.100000000000001" customHeight="1" x14ac:dyDescent="0.15"/>
    <row r="37" ht="20.100000000000001" customHeight="1" x14ac:dyDescent="0.15"/>
    <row r="38" ht="20.100000000000001" customHeight="1" x14ac:dyDescent="0.15"/>
    <row r="39" ht="20.100000000000001" customHeight="1" x14ac:dyDescent="0.15"/>
    <row r="40" ht="20.100000000000001" customHeight="1" x14ac:dyDescent="0.15"/>
    <row r="41" ht="20.100000000000001" customHeight="1" x14ac:dyDescent="0.15"/>
    <row r="42" ht="20.100000000000001" customHeight="1" x14ac:dyDescent="0.15"/>
    <row r="43" ht="20.100000000000001" customHeight="1" x14ac:dyDescent="0.15"/>
    <row r="44" ht="20.100000000000001" customHeight="1" x14ac:dyDescent="0.15"/>
    <row r="45" ht="20.100000000000001" customHeight="1" x14ac:dyDescent="0.15"/>
    <row r="46" ht="20.100000000000001" customHeight="1" x14ac:dyDescent="0.15"/>
    <row r="47" ht="20.100000000000001" customHeight="1" x14ac:dyDescent="0.15"/>
    <row r="48" ht="20.100000000000001" customHeight="1" x14ac:dyDescent="0.15"/>
    <row r="49" ht="20.100000000000001" customHeight="1" x14ac:dyDescent="0.15"/>
    <row r="50" ht="20.100000000000001" customHeight="1" x14ac:dyDescent="0.15"/>
    <row r="51" ht="20.100000000000001" customHeight="1" x14ac:dyDescent="0.15"/>
    <row r="52" ht="20.100000000000001" customHeight="1" x14ac:dyDescent="0.15"/>
    <row r="53" ht="20.100000000000001" customHeight="1" x14ac:dyDescent="0.15"/>
    <row r="54" ht="20.100000000000001" customHeight="1" x14ac:dyDescent="0.15"/>
    <row r="55" ht="20.100000000000001" customHeight="1" x14ac:dyDescent="0.15"/>
    <row r="56" ht="20.100000000000001" customHeight="1" x14ac:dyDescent="0.15"/>
    <row r="57" ht="20.100000000000001" customHeight="1" x14ac:dyDescent="0.15"/>
    <row r="58" ht="20.100000000000001" customHeight="1" x14ac:dyDescent="0.15"/>
    <row r="59" ht="20.100000000000001" customHeight="1" x14ac:dyDescent="0.15"/>
    <row r="60" ht="20.100000000000001" customHeight="1" x14ac:dyDescent="0.15"/>
    <row r="61" ht="20.100000000000001" customHeight="1" x14ac:dyDescent="0.15"/>
    <row r="62" ht="20.100000000000001" customHeight="1" x14ac:dyDescent="0.15"/>
    <row r="63" ht="20.100000000000001" customHeight="1" x14ac:dyDescent="0.15"/>
    <row r="64" ht="20.100000000000001" customHeight="1" x14ac:dyDescent="0.15"/>
    <row r="65" ht="20.100000000000001" customHeight="1" x14ac:dyDescent="0.15"/>
    <row r="66" ht="20.100000000000001" customHeight="1" x14ac:dyDescent="0.15"/>
    <row r="67" ht="20.100000000000001" customHeight="1" x14ac:dyDescent="0.15"/>
    <row r="68" ht="20.100000000000001" customHeight="1" x14ac:dyDescent="0.15"/>
    <row r="69" ht="20.100000000000001" customHeight="1" x14ac:dyDescent="0.15"/>
    <row r="70" ht="20.100000000000001" customHeight="1" x14ac:dyDescent="0.15"/>
    <row r="71" ht="20.100000000000001" customHeight="1" x14ac:dyDescent="0.15"/>
    <row r="72" ht="20.100000000000001" customHeight="1" x14ac:dyDescent="0.15"/>
    <row r="73" ht="20.100000000000001" customHeight="1" x14ac:dyDescent="0.15"/>
    <row r="74" ht="20.100000000000001" customHeight="1" x14ac:dyDescent="0.15"/>
    <row r="75" ht="20.100000000000001" customHeight="1" x14ac:dyDescent="0.15"/>
    <row r="76" ht="20.100000000000001" customHeight="1" x14ac:dyDescent="0.15"/>
    <row r="77" ht="20.100000000000001" customHeight="1" x14ac:dyDescent="0.15"/>
    <row r="78" ht="20.100000000000001" customHeight="1" x14ac:dyDescent="0.15"/>
    <row r="79" ht="20.100000000000001" customHeight="1" x14ac:dyDescent="0.15"/>
    <row r="80" ht="20.100000000000001" customHeight="1" x14ac:dyDescent="0.15"/>
    <row r="81" ht="20.100000000000001" customHeight="1" x14ac:dyDescent="0.15"/>
    <row r="82" ht="20.100000000000001" customHeight="1" x14ac:dyDescent="0.15"/>
    <row r="83" ht="20.100000000000001" customHeight="1" x14ac:dyDescent="0.15"/>
    <row r="84" ht="20.100000000000001" customHeight="1" x14ac:dyDescent="0.15"/>
    <row r="85" ht="20.100000000000001" customHeight="1" x14ac:dyDescent="0.15"/>
    <row r="86" ht="20.100000000000001" customHeight="1" x14ac:dyDescent="0.15"/>
    <row r="87" ht="20.100000000000001" customHeight="1" x14ac:dyDescent="0.15"/>
    <row r="88" ht="20.100000000000001" customHeight="1" x14ac:dyDescent="0.15"/>
    <row r="89" ht="20.100000000000001" customHeight="1" x14ac:dyDescent="0.15"/>
    <row r="90" ht="20.100000000000001" customHeight="1" x14ac:dyDescent="0.15"/>
    <row r="91" ht="20.100000000000001" customHeight="1" x14ac:dyDescent="0.15"/>
    <row r="92" ht="20.100000000000001" customHeight="1" x14ac:dyDescent="0.15"/>
    <row r="93" ht="20.100000000000001" customHeight="1" x14ac:dyDescent="0.15"/>
    <row r="94" ht="20.100000000000001" customHeight="1" x14ac:dyDescent="0.15"/>
    <row r="95" ht="20.100000000000001" customHeight="1" x14ac:dyDescent="0.15"/>
    <row r="96" ht="20.100000000000001" customHeight="1" x14ac:dyDescent="0.15"/>
    <row r="97" ht="20.100000000000001" customHeight="1" x14ac:dyDescent="0.15"/>
    <row r="98" ht="20.100000000000001" customHeight="1" x14ac:dyDescent="0.15"/>
    <row r="99" ht="20.100000000000001" customHeight="1" x14ac:dyDescent="0.15"/>
    <row r="100" ht="20.100000000000001" customHeight="1" x14ac:dyDescent="0.15"/>
    <row r="101" ht="20.100000000000001" customHeight="1" x14ac:dyDescent="0.15"/>
    <row r="102" ht="20.100000000000001" customHeight="1" x14ac:dyDescent="0.15"/>
    <row r="103" ht="20.100000000000001" customHeight="1" x14ac:dyDescent="0.15"/>
    <row r="104" ht="20.100000000000001" customHeight="1" x14ac:dyDescent="0.15"/>
    <row r="105" ht="20.100000000000001" customHeight="1" x14ac:dyDescent="0.15"/>
    <row r="106" ht="20.100000000000001" customHeight="1" x14ac:dyDescent="0.15"/>
    <row r="107" ht="20.100000000000001" customHeight="1" x14ac:dyDescent="0.15"/>
    <row r="108" ht="20.100000000000001" customHeight="1" x14ac:dyDescent="0.15"/>
    <row r="109" ht="20.100000000000001" customHeight="1" x14ac:dyDescent="0.15"/>
    <row r="110" ht="20.100000000000001" customHeight="1" x14ac:dyDescent="0.15"/>
    <row r="111" ht="20.100000000000001" customHeight="1" x14ac:dyDescent="0.15"/>
    <row r="112" ht="20.100000000000001" customHeight="1" x14ac:dyDescent="0.15"/>
    <row r="113" ht="20.100000000000001" customHeight="1" x14ac:dyDescent="0.15"/>
    <row r="114" ht="20.100000000000001" customHeight="1" x14ac:dyDescent="0.15"/>
    <row r="115" ht="20.100000000000001" customHeight="1" x14ac:dyDescent="0.15"/>
    <row r="116" ht="20.100000000000001" customHeight="1" x14ac:dyDescent="0.15"/>
    <row r="117" ht="20.100000000000001" customHeight="1" x14ac:dyDescent="0.15"/>
    <row r="118" ht="20.100000000000001" customHeight="1" x14ac:dyDescent="0.15"/>
    <row r="119" ht="20.100000000000001" customHeight="1" x14ac:dyDescent="0.15"/>
    <row r="120" ht="20.100000000000001" customHeight="1" x14ac:dyDescent="0.15"/>
    <row r="121" ht="20.100000000000001" customHeight="1" x14ac:dyDescent="0.15"/>
    <row r="122" ht="20.100000000000001" customHeight="1" x14ac:dyDescent="0.15"/>
    <row r="123" ht="20.100000000000001" customHeight="1" x14ac:dyDescent="0.15"/>
    <row r="124" ht="20.100000000000001" customHeight="1" x14ac:dyDescent="0.15"/>
    <row r="125" ht="20.100000000000001" customHeight="1" x14ac:dyDescent="0.15"/>
    <row r="126" ht="20.100000000000001" customHeight="1" x14ac:dyDescent="0.15"/>
    <row r="127" ht="20.100000000000001" customHeight="1" x14ac:dyDescent="0.15"/>
    <row r="128" ht="20.100000000000001" customHeight="1" x14ac:dyDescent="0.15"/>
    <row r="129" ht="20.100000000000001" customHeight="1" x14ac:dyDescent="0.15"/>
    <row r="130" ht="20.100000000000001" customHeight="1" x14ac:dyDescent="0.15"/>
    <row r="131" ht="20.100000000000001" customHeight="1" x14ac:dyDescent="0.15"/>
    <row r="132" ht="20.100000000000001" customHeight="1" x14ac:dyDescent="0.15"/>
    <row r="133" ht="20.100000000000001" customHeight="1" x14ac:dyDescent="0.15"/>
    <row r="134" ht="20.100000000000001" customHeight="1" x14ac:dyDescent="0.15"/>
    <row r="135" ht="20.100000000000001" customHeight="1" x14ac:dyDescent="0.15"/>
    <row r="136" ht="20.100000000000001" customHeight="1" x14ac:dyDescent="0.15"/>
    <row r="137" ht="20.100000000000001" customHeight="1" x14ac:dyDescent="0.15"/>
    <row r="138" ht="20.100000000000001" customHeight="1" x14ac:dyDescent="0.15"/>
    <row r="139" ht="20.100000000000001" customHeight="1" x14ac:dyDescent="0.15"/>
    <row r="140" ht="20.100000000000001" customHeight="1" x14ac:dyDescent="0.15"/>
    <row r="141" ht="20.100000000000001" customHeight="1" x14ac:dyDescent="0.15"/>
    <row r="142" ht="20.100000000000001" customHeight="1" x14ac:dyDescent="0.15"/>
    <row r="143" ht="20.100000000000001" customHeight="1" x14ac:dyDescent="0.15"/>
    <row r="144" ht="20.100000000000001" customHeight="1" x14ac:dyDescent="0.15"/>
    <row r="145" ht="20.100000000000001" customHeight="1" x14ac:dyDescent="0.15"/>
    <row r="146" ht="20.100000000000001" customHeight="1" x14ac:dyDescent="0.15"/>
    <row r="147" ht="20.100000000000001" customHeight="1" x14ac:dyDescent="0.15"/>
    <row r="148" ht="20.100000000000001" customHeight="1" x14ac:dyDescent="0.15"/>
    <row r="149" ht="20.100000000000001" customHeight="1" x14ac:dyDescent="0.15"/>
    <row r="150" ht="20.100000000000001" customHeight="1" x14ac:dyDescent="0.15"/>
    <row r="151" ht="20.100000000000001" customHeight="1" x14ac:dyDescent="0.15"/>
    <row r="152" ht="20.100000000000001" customHeight="1" x14ac:dyDescent="0.15"/>
  </sheetData>
  <mergeCells count="6">
    <mergeCell ref="B2:C2"/>
    <mergeCell ref="C4:D4"/>
    <mergeCell ref="E6:G6"/>
    <mergeCell ref="E19:G19"/>
    <mergeCell ref="E23:G23"/>
    <mergeCell ref="G2:H2"/>
  </mergeCells>
  <phoneticPr fontId="13"/>
  <printOptions horizontalCentered="1" verticalCentered="1"/>
  <pageMargins left="0.51181102362204722" right="0.51181102362204722" top="0.55118110236220474" bottom="0.55118110236220474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O34"/>
  <sheetViews>
    <sheetView topLeftCell="A4" workbookViewId="0">
      <selection activeCell="P11" sqref="P11"/>
    </sheetView>
  </sheetViews>
  <sheetFormatPr defaultColWidth="9" defaultRowHeight="14.25" x14ac:dyDescent="0.15"/>
  <cols>
    <col min="1" max="1" width="2.125" style="1" customWidth="1"/>
    <col min="2" max="3" width="5.875" style="1" customWidth="1"/>
    <col min="4" max="4" width="5" style="1" customWidth="1"/>
    <col min="5" max="5" width="3.625" style="1" customWidth="1"/>
    <col min="6" max="6" width="10" style="1" customWidth="1"/>
    <col min="7" max="7" width="5.875" style="1" customWidth="1"/>
    <col min="8" max="8" width="9.375" style="1" customWidth="1"/>
    <col min="9" max="9" width="8.75" style="1" customWidth="1"/>
    <col min="10" max="10" width="10.125" style="1" customWidth="1"/>
    <col min="11" max="11" width="5.625" style="1" customWidth="1"/>
    <col min="12" max="12" width="3.125" style="1" customWidth="1"/>
    <col min="13" max="13" width="6.25" style="1" customWidth="1"/>
    <col min="14" max="14" width="5" style="1" customWidth="1"/>
    <col min="15" max="15" width="1.875" style="1" customWidth="1"/>
    <col min="16" max="19" width="5.875" style="1" customWidth="1"/>
    <col min="20" max="21" width="10.25" style="1" customWidth="1"/>
    <col min="22" max="16384" width="9" style="1"/>
  </cols>
  <sheetData>
    <row r="1" spans="1:14" ht="8.25" customHeight="1" x14ac:dyDescent="0.15"/>
    <row r="2" spans="1:14" ht="18" customHeight="1" x14ac:dyDescent="0.15">
      <c r="A2" s="334" t="s">
        <v>268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</row>
    <row r="3" spans="1:14" ht="15" customHeight="1" x14ac:dyDescent="0.15">
      <c r="A3" s="334"/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</row>
    <row r="4" spans="1:14" ht="24.75" customHeight="1" thickBot="1" x14ac:dyDescent="0.2">
      <c r="B4" s="347"/>
      <c r="C4" s="347"/>
      <c r="D4" s="347"/>
      <c r="E4" s="347"/>
      <c r="F4" s="347"/>
      <c r="G4" s="347"/>
      <c r="H4" s="347"/>
      <c r="J4" s="76" t="s">
        <v>96</v>
      </c>
      <c r="K4" s="351" t="str">
        <f>IF(データフォーム!H4="", "", データフォーム!H4)</f>
        <v>ショウサク　太郎</v>
      </c>
      <c r="L4" s="351"/>
      <c r="M4" s="351"/>
      <c r="N4" s="18" t="s">
        <v>40</v>
      </c>
    </row>
    <row r="5" spans="1:14" ht="21" customHeight="1" x14ac:dyDescent="0.15">
      <c r="B5" s="709" t="s">
        <v>161</v>
      </c>
      <c r="C5" s="710"/>
      <c r="D5" s="710"/>
      <c r="E5" s="710"/>
      <c r="F5" s="710"/>
      <c r="G5" s="710"/>
      <c r="H5" s="710"/>
      <c r="I5" s="710"/>
      <c r="J5" s="710"/>
      <c r="K5" s="710"/>
      <c r="L5" s="710"/>
      <c r="M5" s="710"/>
      <c r="N5" s="711"/>
    </row>
    <row r="6" spans="1:14" ht="24.95" customHeight="1" x14ac:dyDescent="0.15">
      <c r="B6" s="358" t="s">
        <v>138</v>
      </c>
      <c r="C6" s="341"/>
      <c r="D6" s="341"/>
      <c r="E6" s="342"/>
      <c r="F6" s="359" t="s">
        <v>139</v>
      </c>
      <c r="G6" s="714"/>
      <c r="H6" s="714"/>
      <c r="I6" s="714"/>
      <c r="J6" s="714"/>
      <c r="K6" s="715"/>
      <c r="L6" s="360">
        <v>4000000</v>
      </c>
      <c r="M6" s="360"/>
      <c r="N6" s="361"/>
    </row>
    <row r="7" spans="1:14" ht="24.95" customHeight="1" x14ac:dyDescent="0.15">
      <c r="B7" s="358" t="s">
        <v>136</v>
      </c>
      <c r="C7" s="341"/>
      <c r="D7" s="341"/>
      <c r="E7" s="342"/>
      <c r="F7" s="359" t="s">
        <v>144</v>
      </c>
      <c r="G7" s="714"/>
      <c r="H7" s="714"/>
      <c r="I7" s="714"/>
      <c r="J7" s="714"/>
      <c r="K7" s="715"/>
      <c r="L7" s="712">
        <f>L6*0.7</f>
        <v>2800000</v>
      </c>
      <c r="M7" s="712"/>
      <c r="N7" s="713"/>
    </row>
    <row r="8" spans="1:14" ht="87" customHeight="1" thickBot="1" x14ac:dyDescent="0.2">
      <c r="B8" s="725" t="s">
        <v>150</v>
      </c>
      <c r="C8" s="726"/>
      <c r="D8" s="726"/>
      <c r="E8" s="726"/>
      <c r="F8" s="755" t="s">
        <v>295</v>
      </c>
      <c r="G8" s="755"/>
      <c r="H8" s="755"/>
      <c r="I8" s="755"/>
      <c r="J8" s="755"/>
      <c r="K8" s="755"/>
      <c r="L8" s="753">
        <f>L7/5</f>
        <v>560000</v>
      </c>
      <c r="M8" s="753"/>
      <c r="N8" s="754"/>
    </row>
    <row r="9" spans="1:14" ht="24.95" customHeight="1" thickTop="1" x14ac:dyDescent="0.15">
      <c r="B9" s="744" t="s">
        <v>288</v>
      </c>
      <c r="C9" s="745"/>
      <c r="D9" s="745"/>
      <c r="E9" s="746"/>
      <c r="F9" s="747" t="s">
        <v>289</v>
      </c>
      <c r="G9" s="748"/>
      <c r="H9" s="748"/>
      <c r="I9" s="748"/>
      <c r="J9" s="748"/>
      <c r="K9" s="749"/>
      <c r="L9" s="750">
        <f>L8*0.014</f>
        <v>7840</v>
      </c>
      <c r="M9" s="751"/>
      <c r="N9" s="752"/>
    </row>
    <row r="10" spans="1:14" ht="15.95" customHeight="1" x14ac:dyDescent="0.15">
      <c r="B10" s="229"/>
      <c r="C10" s="230"/>
      <c r="D10" s="230"/>
      <c r="E10" s="230"/>
      <c r="F10" s="231"/>
      <c r="G10" s="231"/>
      <c r="H10" s="231"/>
      <c r="I10" s="231"/>
      <c r="J10" s="231"/>
      <c r="K10" s="231"/>
      <c r="L10" s="232"/>
      <c r="M10" s="232"/>
      <c r="N10" s="233"/>
    </row>
    <row r="11" spans="1:14" ht="22.5" customHeight="1" x14ac:dyDescent="0.15">
      <c r="B11" s="733" t="s">
        <v>162</v>
      </c>
      <c r="C11" s="734"/>
      <c r="D11" s="734"/>
      <c r="E11" s="734"/>
      <c r="F11" s="734"/>
      <c r="G11" s="734"/>
      <c r="H11" s="734"/>
      <c r="I11" s="734"/>
      <c r="J11" s="734"/>
      <c r="K11" s="734"/>
      <c r="L11" s="734"/>
      <c r="M11" s="734"/>
      <c r="N11" s="735"/>
    </row>
    <row r="12" spans="1:14" ht="24.95" customHeight="1" x14ac:dyDescent="0.15">
      <c r="B12" s="358" t="s">
        <v>138</v>
      </c>
      <c r="C12" s="341"/>
      <c r="D12" s="341"/>
      <c r="E12" s="342"/>
      <c r="F12" s="359" t="s">
        <v>139</v>
      </c>
      <c r="G12" s="714"/>
      <c r="H12" s="714"/>
      <c r="I12" s="714"/>
      <c r="J12" s="714"/>
      <c r="K12" s="715"/>
      <c r="L12" s="712">
        <f>L6</f>
        <v>4000000</v>
      </c>
      <c r="M12" s="712"/>
      <c r="N12" s="713"/>
    </row>
    <row r="13" spans="1:14" ht="24.95" customHeight="1" x14ac:dyDescent="0.15">
      <c r="B13" s="358" t="s">
        <v>136</v>
      </c>
      <c r="C13" s="341"/>
      <c r="D13" s="341"/>
      <c r="E13" s="342"/>
      <c r="F13" s="359" t="s">
        <v>144</v>
      </c>
      <c r="G13" s="714"/>
      <c r="H13" s="714"/>
      <c r="I13" s="714"/>
      <c r="J13" s="714"/>
      <c r="K13" s="715"/>
      <c r="L13" s="712">
        <f>L12*0.7</f>
        <v>2800000</v>
      </c>
      <c r="M13" s="712"/>
      <c r="N13" s="713"/>
    </row>
    <row r="14" spans="1:14" ht="90.75" customHeight="1" thickBot="1" x14ac:dyDescent="0.2">
      <c r="B14" s="725" t="s">
        <v>137</v>
      </c>
      <c r="C14" s="726"/>
      <c r="D14" s="726"/>
      <c r="E14" s="726"/>
      <c r="F14" s="755" t="s">
        <v>142</v>
      </c>
      <c r="G14" s="726"/>
      <c r="H14" s="726"/>
      <c r="I14" s="726"/>
      <c r="J14" s="726"/>
      <c r="K14" s="726"/>
      <c r="L14" s="753">
        <f>L13/3</f>
        <v>933333.33333333337</v>
      </c>
      <c r="M14" s="753"/>
      <c r="N14" s="754"/>
    </row>
    <row r="15" spans="1:14" ht="24.95" customHeight="1" thickTop="1" thickBot="1" x14ac:dyDescent="0.2">
      <c r="B15" s="716" t="s">
        <v>141</v>
      </c>
      <c r="C15" s="717"/>
      <c r="D15" s="717"/>
      <c r="E15" s="718"/>
      <c r="F15" s="719" t="s">
        <v>140</v>
      </c>
      <c r="G15" s="720"/>
      <c r="H15" s="720"/>
      <c r="I15" s="720"/>
      <c r="J15" s="720"/>
      <c r="K15" s="721"/>
      <c r="L15" s="722">
        <f>L14*0.002</f>
        <v>1866.6666666666667</v>
      </c>
      <c r="M15" s="723"/>
      <c r="N15" s="724"/>
    </row>
    <row r="16" spans="1:14" ht="15.95" customHeight="1" thickBot="1" x14ac:dyDescent="0.2">
      <c r="B16" s="228"/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228"/>
    </row>
    <row r="17" spans="1:15" ht="22.5" customHeight="1" x14ac:dyDescent="0.15">
      <c r="B17" s="709" t="s">
        <v>164</v>
      </c>
      <c r="C17" s="710"/>
      <c r="D17" s="710"/>
      <c r="E17" s="710"/>
      <c r="F17" s="710"/>
      <c r="G17" s="710"/>
      <c r="H17" s="710"/>
      <c r="I17" s="710"/>
      <c r="J17" s="710"/>
      <c r="K17" s="710"/>
      <c r="L17" s="710"/>
      <c r="M17" s="710"/>
      <c r="N17" s="711"/>
    </row>
    <row r="18" spans="1:15" ht="24.95" customHeight="1" x14ac:dyDescent="0.15">
      <c r="B18" s="358" t="s">
        <v>143</v>
      </c>
      <c r="C18" s="341"/>
      <c r="D18" s="341"/>
      <c r="E18" s="342"/>
      <c r="F18" s="359" t="s">
        <v>139</v>
      </c>
      <c r="G18" s="714"/>
      <c r="H18" s="714"/>
      <c r="I18" s="714"/>
      <c r="J18" s="714"/>
      <c r="K18" s="715"/>
      <c r="L18" s="360">
        <v>18000000</v>
      </c>
      <c r="M18" s="360"/>
      <c r="N18" s="361"/>
    </row>
    <row r="19" spans="1:15" ht="24.75" customHeight="1" x14ac:dyDescent="0.15">
      <c r="B19" s="358" t="s">
        <v>136</v>
      </c>
      <c r="C19" s="341"/>
      <c r="D19" s="341"/>
      <c r="E19" s="342"/>
      <c r="F19" s="359" t="s">
        <v>145</v>
      </c>
      <c r="G19" s="714"/>
      <c r="H19" s="714"/>
      <c r="I19" s="714"/>
      <c r="J19" s="714"/>
      <c r="K19" s="715"/>
      <c r="L19" s="712">
        <f>L18*0.6</f>
        <v>10800000</v>
      </c>
      <c r="M19" s="712"/>
      <c r="N19" s="713"/>
    </row>
    <row r="20" spans="1:15" ht="24.95" customHeight="1" thickBot="1" x14ac:dyDescent="0.2">
      <c r="B20" s="727" t="s">
        <v>288</v>
      </c>
      <c r="C20" s="728"/>
      <c r="D20" s="728"/>
      <c r="E20" s="729"/>
      <c r="F20" s="730" t="s">
        <v>296</v>
      </c>
      <c r="G20" s="731"/>
      <c r="H20" s="731"/>
      <c r="I20" s="731"/>
      <c r="J20" s="731"/>
      <c r="K20" s="732"/>
      <c r="L20" s="741">
        <f>L19*0.014</f>
        <v>151200</v>
      </c>
      <c r="M20" s="742"/>
      <c r="N20" s="743"/>
    </row>
    <row r="21" spans="1:15" ht="42" customHeight="1" thickTop="1" x14ac:dyDescent="0.15">
      <c r="B21" s="738" t="s">
        <v>278</v>
      </c>
      <c r="C21" s="739"/>
      <c r="D21" s="739"/>
      <c r="E21" s="739"/>
      <c r="F21" s="740" t="s">
        <v>297</v>
      </c>
      <c r="G21" s="740"/>
      <c r="H21" s="740"/>
      <c r="I21" s="740"/>
      <c r="J21" s="740"/>
      <c r="K21" s="740"/>
      <c r="L21" s="736">
        <f>L20/2</f>
        <v>75600</v>
      </c>
      <c r="M21" s="736"/>
      <c r="N21" s="737"/>
    </row>
    <row r="22" spans="1:15" ht="15.95" customHeight="1" x14ac:dyDescent="0.15">
      <c r="B22" s="229"/>
      <c r="C22" s="230"/>
      <c r="D22" s="230"/>
      <c r="E22" s="230"/>
      <c r="F22" s="231"/>
      <c r="G22" s="231"/>
      <c r="H22" s="231"/>
      <c r="I22" s="231"/>
      <c r="J22" s="231"/>
      <c r="K22" s="231"/>
      <c r="L22" s="232"/>
      <c r="M22" s="232"/>
      <c r="N22" s="233"/>
    </row>
    <row r="23" spans="1:15" ht="21" customHeight="1" x14ac:dyDescent="0.15">
      <c r="B23" s="733" t="s">
        <v>163</v>
      </c>
      <c r="C23" s="734"/>
      <c r="D23" s="734"/>
      <c r="E23" s="734"/>
      <c r="F23" s="734"/>
      <c r="G23" s="734"/>
      <c r="H23" s="734"/>
      <c r="I23" s="734"/>
      <c r="J23" s="734"/>
      <c r="K23" s="734"/>
      <c r="L23" s="734"/>
      <c r="M23" s="734"/>
      <c r="N23" s="735"/>
    </row>
    <row r="24" spans="1:15" ht="24.95" customHeight="1" x14ac:dyDescent="0.15">
      <c r="B24" s="358" t="s">
        <v>143</v>
      </c>
      <c r="C24" s="341"/>
      <c r="D24" s="341"/>
      <c r="E24" s="342"/>
      <c r="F24" s="359" t="s">
        <v>139</v>
      </c>
      <c r="G24" s="714"/>
      <c r="H24" s="714"/>
      <c r="I24" s="714"/>
      <c r="J24" s="714"/>
      <c r="K24" s="715"/>
      <c r="L24" s="712">
        <f>L18</f>
        <v>18000000</v>
      </c>
      <c r="M24" s="712"/>
      <c r="N24" s="713"/>
    </row>
    <row r="25" spans="1:15" ht="24.95" customHeight="1" thickBot="1" x14ac:dyDescent="0.2">
      <c r="B25" s="727" t="s">
        <v>136</v>
      </c>
      <c r="C25" s="728"/>
      <c r="D25" s="728"/>
      <c r="E25" s="729"/>
      <c r="F25" s="730" t="s">
        <v>145</v>
      </c>
      <c r="G25" s="731"/>
      <c r="H25" s="731"/>
      <c r="I25" s="731"/>
      <c r="J25" s="731"/>
      <c r="K25" s="732"/>
      <c r="L25" s="753">
        <f>L24*0.6</f>
        <v>10800000</v>
      </c>
      <c r="M25" s="753"/>
      <c r="N25" s="754"/>
    </row>
    <row r="26" spans="1:15" ht="24.95" customHeight="1" thickTop="1" thickBot="1" x14ac:dyDescent="0.2">
      <c r="B26" s="716" t="s">
        <v>141</v>
      </c>
      <c r="C26" s="717"/>
      <c r="D26" s="717"/>
      <c r="E26" s="718"/>
      <c r="F26" s="719" t="s">
        <v>140</v>
      </c>
      <c r="G26" s="720"/>
      <c r="H26" s="720"/>
      <c r="I26" s="720"/>
      <c r="J26" s="720"/>
      <c r="K26" s="721"/>
      <c r="L26" s="722">
        <f>L25*0.002</f>
        <v>21600</v>
      </c>
      <c r="M26" s="723"/>
      <c r="N26" s="724"/>
    </row>
    <row r="27" spans="1:15" s="75" customFormat="1" ht="15" thickBot="1" x14ac:dyDescent="0.2">
      <c r="A27" s="74"/>
      <c r="B27" s="225"/>
      <c r="C27" s="225"/>
      <c r="D27" s="225"/>
      <c r="E27" s="225"/>
      <c r="F27" s="225"/>
      <c r="G27" s="225"/>
      <c r="H27" s="225"/>
      <c r="I27" s="225"/>
      <c r="J27" s="225"/>
      <c r="K27" s="225"/>
      <c r="L27" s="225"/>
      <c r="M27" s="225"/>
      <c r="N27" s="225"/>
      <c r="O27" s="74"/>
    </row>
    <row r="28" spans="1:15" ht="24.95" customHeight="1" thickBot="1" x14ac:dyDescent="0.2">
      <c r="B28" s="757" t="s">
        <v>146</v>
      </c>
      <c r="C28" s="758"/>
      <c r="D28" s="758"/>
      <c r="E28" s="758"/>
      <c r="F28" s="758"/>
      <c r="G28" s="758"/>
      <c r="H28" s="758"/>
      <c r="I28" s="758"/>
      <c r="J28" s="758"/>
      <c r="K28" s="758"/>
      <c r="L28" s="759">
        <f>L9+L15+L21+L26</f>
        <v>106906.66666666667</v>
      </c>
      <c r="M28" s="760"/>
      <c r="N28" s="761"/>
    </row>
    <row r="29" spans="1:15" s="75" customFormat="1" x14ac:dyDescent="0.15">
      <c r="A29" s="74"/>
      <c r="B29" s="225"/>
      <c r="C29" s="225"/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/>
      <c r="O29" s="74"/>
    </row>
    <row r="30" spans="1:15" s="75" customFormat="1" x14ac:dyDescent="0.15">
      <c r="A30" s="74"/>
      <c r="B30" s="388" t="s">
        <v>334</v>
      </c>
      <c r="C30" s="388"/>
      <c r="D30" s="388"/>
      <c r="E30" s="388"/>
      <c r="F30" s="388"/>
      <c r="G30" s="388"/>
      <c r="H30" s="388"/>
      <c r="I30" s="388"/>
      <c r="J30" s="388"/>
      <c r="K30" s="388"/>
      <c r="L30" s="388"/>
      <c r="M30" s="388"/>
      <c r="N30" s="388"/>
      <c r="O30" s="74"/>
    </row>
    <row r="31" spans="1:15" s="75" customFormat="1" ht="21.75" customHeight="1" x14ac:dyDescent="0.15">
      <c r="A31" s="74"/>
      <c r="B31" s="228"/>
      <c r="C31" s="228"/>
      <c r="D31" s="228"/>
      <c r="E31" s="228"/>
      <c r="F31" s="228"/>
      <c r="G31" s="228"/>
      <c r="H31" s="756"/>
      <c r="I31" s="756"/>
      <c r="J31" s="756"/>
      <c r="K31" s="756"/>
      <c r="L31" s="756"/>
      <c r="M31" s="756"/>
      <c r="N31" s="756"/>
      <c r="O31" s="74"/>
    </row>
    <row r="32" spans="1:15" s="75" customFormat="1" x14ac:dyDescent="0.15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</row>
    <row r="33" spans="1:15" s="75" customFormat="1" x14ac:dyDescent="0.15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</row>
    <row r="34" spans="1:15" s="75" customFormat="1" x14ac:dyDescent="0.15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</row>
  </sheetData>
  <protectedRanges>
    <protectedRange sqref="M12:M14 M6:M8 M18:M21 M24:M25" name="編集可能（①、②）_1_1"/>
  </protectedRanges>
  <mergeCells count="56">
    <mergeCell ref="H31:N31"/>
    <mergeCell ref="F14:K14"/>
    <mergeCell ref="L13:N13"/>
    <mergeCell ref="L14:N14"/>
    <mergeCell ref="B28:K28"/>
    <mergeCell ref="L28:N28"/>
    <mergeCell ref="B30:N30"/>
    <mergeCell ref="L26:N26"/>
    <mergeCell ref="B26:E26"/>
    <mergeCell ref="F26:K26"/>
    <mergeCell ref="L24:N24"/>
    <mergeCell ref="L25:N25"/>
    <mergeCell ref="B24:E24"/>
    <mergeCell ref="F24:K24"/>
    <mergeCell ref="B25:E25"/>
    <mergeCell ref="F25:K25"/>
    <mergeCell ref="B11:N11"/>
    <mergeCell ref="B7:E7"/>
    <mergeCell ref="B12:E12"/>
    <mergeCell ref="F12:K12"/>
    <mergeCell ref="L12:N12"/>
    <mergeCell ref="B9:E9"/>
    <mergeCell ref="F9:K9"/>
    <mergeCell ref="L9:N9"/>
    <mergeCell ref="L8:N8"/>
    <mergeCell ref="B8:E8"/>
    <mergeCell ref="F8:K8"/>
    <mergeCell ref="B23:N23"/>
    <mergeCell ref="L19:N19"/>
    <mergeCell ref="L21:N21"/>
    <mergeCell ref="B19:E19"/>
    <mergeCell ref="F19:K19"/>
    <mergeCell ref="B21:E21"/>
    <mergeCell ref="F21:K21"/>
    <mergeCell ref="L20:N20"/>
    <mergeCell ref="L18:N18"/>
    <mergeCell ref="B18:E18"/>
    <mergeCell ref="F18:K18"/>
    <mergeCell ref="B20:E20"/>
    <mergeCell ref="F20:K20"/>
    <mergeCell ref="B15:E15"/>
    <mergeCell ref="F15:K15"/>
    <mergeCell ref="B17:N17"/>
    <mergeCell ref="L15:N15"/>
    <mergeCell ref="B13:E13"/>
    <mergeCell ref="B14:E14"/>
    <mergeCell ref="F13:K13"/>
    <mergeCell ref="A2:N3"/>
    <mergeCell ref="B4:H4"/>
    <mergeCell ref="B5:N5"/>
    <mergeCell ref="L7:N7"/>
    <mergeCell ref="B6:E6"/>
    <mergeCell ref="F7:K7"/>
    <mergeCell ref="F6:K6"/>
    <mergeCell ref="L6:N6"/>
    <mergeCell ref="K4:M4"/>
  </mergeCells>
  <phoneticPr fontId="13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Y40"/>
  <sheetViews>
    <sheetView topLeftCell="A13" workbookViewId="0">
      <selection activeCell="B36" sqref="B36:N36"/>
    </sheetView>
  </sheetViews>
  <sheetFormatPr defaultColWidth="9" defaultRowHeight="14.25" x14ac:dyDescent="0.15"/>
  <cols>
    <col min="1" max="1" width="2.125" style="1" customWidth="1"/>
    <col min="2" max="3" width="5.875" style="1" customWidth="1"/>
    <col min="4" max="4" width="5" style="1" customWidth="1"/>
    <col min="5" max="5" width="3.625" style="1" customWidth="1"/>
    <col min="6" max="6" width="10" style="1" customWidth="1"/>
    <col min="7" max="7" width="5.875" style="1" customWidth="1"/>
    <col min="8" max="8" width="9.375" style="1" customWidth="1"/>
    <col min="9" max="9" width="8.75" style="1" customWidth="1"/>
    <col min="10" max="10" width="10.125" style="1" customWidth="1"/>
    <col min="11" max="11" width="4.25" style="1" customWidth="1"/>
    <col min="12" max="12" width="3.125" style="1" customWidth="1"/>
    <col min="13" max="13" width="6.25" style="1" customWidth="1"/>
    <col min="14" max="14" width="5.875" style="1" customWidth="1"/>
    <col min="15" max="15" width="1.875" style="1" customWidth="1"/>
    <col min="16" max="19" width="5.875" style="1" customWidth="1"/>
    <col min="20" max="21" width="10.25" style="1" customWidth="1"/>
    <col min="22" max="16384" width="9" style="1"/>
  </cols>
  <sheetData>
    <row r="1" spans="1:14" ht="8.25" customHeight="1" x14ac:dyDescent="0.15"/>
    <row r="2" spans="1:14" ht="18" customHeight="1" x14ac:dyDescent="0.15">
      <c r="A2" s="334" t="s">
        <v>153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</row>
    <row r="3" spans="1:14" ht="15" customHeight="1" x14ac:dyDescent="0.15">
      <c r="A3" s="334"/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</row>
    <row r="4" spans="1:14" ht="24.75" customHeight="1" thickBot="1" x14ac:dyDescent="0.2">
      <c r="B4" s="347"/>
      <c r="C4" s="347"/>
      <c r="D4" s="347"/>
      <c r="E4" s="347"/>
      <c r="F4" s="347"/>
      <c r="G4" s="347"/>
      <c r="H4" s="347"/>
      <c r="J4" s="76" t="s">
        <v>96</v>
      </c>
      <c r="K4" s="351" t="str">
        <f>IF(データフォーム!H4="", "", データフォーム!H4)</f>
        <v>ショウサク　太郎</v>
      </c>
      <c r="L4" s="351"/>
      <c r="M4" s="351"/>
      <c r="N4" s="18" t="s">
        <v>40</v>
      </c>
    </row>
    <row r="5" spans="1:14" ht="21" customHeight="1" x14ac:dyDescent="0.15">
      <c r="B5" s="709" t="s">
        <v>165</v>
      </c>
      <c r="C5" s="710"/>
      <c r="D5" s="710"/>
      <c r="E5" s="710"/>
      <c r="F5" s="710"/>
      <c r="G5" s="710"/>
      <c r="H5" s="710"/>
      <c r="I5" s="710"/>
      <c r="J5" s="710"/>
      <c r="K5" s="710"/>
      <c r="L5" s="710"/>
      <c r="M5" s="710"/>
      <c r="N5" s="711"/>
    </row>
    <row r="6" spans="1:14" ht="21" customHeight="1" x14ac:dyDescent="0.15">
      <c r="B6" s="358" t="s">
        <v>138</v>
      </c>
      <c r="C6" s="341"/>
      <c r="D6" s="341"/>
      <c r="E6" s="342"/>
      <c r="F6" s="359" t="s">
        <v>139</v>
      </c>
      <c r="G6" s="714"/>
      <c r="H6" s="714"/>
      <c r="I6" s="714"/>
      <c r="J6" s="714"/>
      <c r="K6" s="715"/>
      <c r="L6" s="343">
        <v>4800000</v>
      </c>
      <c r="M6" s="344"/>
      <c r="N6" s="345"/>
    </row>
    <row r="7" spans="1:14" ht="21" customHeight="1" x14ac:dyDescent="0.15">
      <c r="B7" s="358" t="s">
        <v>136</v>
      </c>
      <c r="C7" s="341"/>
      <c r="D7" s="341"/>
      <c r="E7" s="342"/>
      <c r="F7" s="359" t="s">
        <v>144</v>
      </c>
      <c r="G7" s="714"/>
      <c r="H7" s="714"/>
      <c r="I7" s="714"/>
      <c r="J7" s="714"/>
      <c r="K7" s="715"/>
      <c r="L7" s="798">
        <f>L6*0.7</f>
        <v>3360000</v>
      </c>
      <c r="M7" s="799"/>
      <c r="N7" s="800"/>
    </row>
    <row r="8" spans="1:14" ht="33.950000000000003" customHeight="1" x14ac:dyDescent="0.15">
      <c r="B8" s="797" t="s">
        <v>147</v>
      </c>
      <c r="C8" s="714"/>
      <c r="D8" s="714"/>
      <c r="E8" s="715"/>
      <c r="F8" s="359" t="s">
        <v>291</v>
      </c>
      <c r="G8" s="714"/>
      <c r="H8" s="714"/>
      <c r="I8" s="714"/>
      <c r="J8" s="714"/>
      <c r="K8" s="715"/>
      <c r="L8" s="798">
        <f>L7/2</f>
        <v>1680000</v>
      </c>
      <c r="M8" s="799"/>
      <c r="N8" s="800"/>
    </row>
    <row r="9" spans="1:14" ht="21" customHeight="1" x14ac:dyDescent="0.15">
      <c r="B9" s="788" t="s">
        <v>148</v>
      </c>
      <c r="C9" s="789"/>
      <c r="D9" s="789"/>
      <c r="E9" s="790"/>
      <c r="F9" s="791" t="s">
        <v>292</v>
      </c>
      <c r="G9" s="792"/>
      <c r="H9" s="792"/>
      <c r="I9" s="792"/>
      <c r="J9" s="792"/>
      <c r="K9" s="793"/>
      <c r="L9" s="794">
        <f>L8*0.03</f>
        <v>50400</v>
      </c>
      <c r="M9" s="795"/>
      <c r="N9" s="796"/>
    </row>
    <row r="10" spans="1:14" ht="9.9499999999999993" customHeight="1" x14ac:dyDescent="0.15">
      <c r="B10" s="215"/>
      <c r="C10" s="216"/>
      <c r="D10" s="216"/>
      <c r="E10" s="216"/>
      <c r="F10" s="217"/>
      <c r="G10" s="217"/>
      <c r="H10" s="217"/>
      <c r="I10" s="217"/>
      <c r="J10" s="217"/>
      <c r="K10" s="217"/>
      <c r="L10" s="218"/>
      <c r="M10" s="218"/>
      <c r="N10" s="219"/>
    </row>
    <row r="11" spans="1:14" ht="21" customHeight="1" x14ac:dyDescent="0.15">
      <c r="B11" s="733" t="s">
        <v>166</v>
      </c>
      <c r="C11" s="734"/>
      <c r="D11" s="734"/>
      <c r="E11" s="734"/>
      <c r="F11" s="734"/>
      <c r="G11" s="734"/>
      <c r="H11" s="734"/>
      <c r="I11" s="734"/>
      <c r="J11" s="734"/>
      <c r="K11" s="734"/>
      <c r="L11" s="734"/>
      <c r="M11" s="734"/>
      <c r="N11" s="735"/>
    </row>
    <row r="12" spans="1:14" ht="21" customHeight="1" x14ac:dyDescent="0.15">
      <c r="B12" s="774" t="s">
        <v>290</v>
      </c>
      <c r="C12" s="775"/>
      <c r="D12" s="775"/>
      <c r="E12" s="776"/>
      <c r="F12" s="777" t="s">
        <v>154</v>
      </c>
      <c r="G12" s="775"/>
      <c r="H12" s="775"/>
      <c r="I12" s="775"/>
      <c r="J12" s="775"/>
      <c r="K12" s="776"/>
      <c r="L12" s="778">
        <v>0</v>
      </c>
      <c r="M12" s="779"/>
      <c r="N12" s="780"/>
    </row>
    <row r="13" spans="1:14" ht="9.9499999999999993" customHeight="1" x14ac:dyDescent="0.15">
      <c r="B13" s="220"/>
      <c r="C13" s="221"/>
      <c r="D13" s="221"/>
      <c r="E13" s="221"/>
      <c r="F13" s="221"/>
      <c r="G13" s="221"/>
      <c r="H13" s="221"/>
      <c r="I13" s="221"/>
      <c r="J13" s="221"/>
      <c r="K13" s="221"/>
      <c r="L13" s="222"/>
      <c r="M13" s="222"/>
      <c r="N13" s="223"/>
    </row>
    <row r="14" spans="1:14" ht="21" customHeight="1" x14ac:dyDescent="0.15">
      <c r="B14" s="733" t="s">
        <v>167</v>
      </c>
      <c r="C14" s="734"/>
      <c r="D14" s="734"/>
      <c r="E14" s="734"/>
      <c r="F14" s="734"/>
      <c r="G14" s="734"/>
      <c r="H14" s="734"/>
      <c r="I14" s="734"/>
      <c r="J14" s="734"/>
      <c r="K14" s="734"/>
      <c r="L14" s="734"/>
      <c r="M14" s="734"/>
      <c r="N14" s="735"/>
    </row>
    <row r="15" spans="1:14" ht="33.950000000000003" customHeight="1" thickBot="1" x14ac:dyDescent="0.2">
      <c r="B15" s="787" t="s">
        <v>293</v>
      </c>
      <c r="C15" s="785"/>
      <c r="D15" s="785"/>
      <c r="E15" s="786"/>
      <c r="F15" s="784" t="s">
        <v>310</v>
      </c>
      <c r="G15" s="785"/>
      <c r="H15" s="785"/>
      <c r="I15" s="785"/>
      <c r="J15" s="785"/>
      <c r="K15" s="786"/>
      <c r="L15" s="781">
        <v>5000</v>
      </c>
      <c r="M15" s="782"/>
      <c r="N15" s="783"/>
    </row>
    <row r="16" spans="1:14" ht="13.5" customHeight="1" thickBot="1" x14ac:dyDescent="0.2"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</row>
    <row r="17" spans="1:25" ht="21" customHeight="1" x14ac:dyDescent="0.15">
      <c r="B17" s="709" t="s">
        <v>168</v>
      </c>
      <c r="C17" s="710"/>
      <c r="D17" s="710"/>
      <c r="E17" s="710"/>
      <c r="F17" s="710"/>
      <c r="G17" s="710"/>
      <c r="H17" s="710"/>
      <c r="I17" s="710"/>
      <c r="J17" s="710"/>
      <c r="K17" s="710"/>
      <c r="L17" s="710"/>
      <c r="M17" s="710"/>
      <c r="N17" s="711"/>
    </row>
    <row r="18" spans="1:25" ht="21" customHeight="1" x14ac:dyDescent="0.15">
      <c r="B18" s="338" t="s">
        <v>143</v>
      </c>
      <c r="C18" s="339"/>
      <c r="D18" s="339"/>
      <c r="E18" s="339"/>
      <c r="F18" s="807" t="s">
        <v>139</v>
      </c>
      <c r="G18" s="807"/>
      <c r="H18" s="807"/>
      <c r="I18" s="807"/>
      <c r="J18" s="807"/>
      <c r="K18" s="807"/>
      <c r="L18" s="360">
        <v>16000000</v>
      </c>
      <c r="M18" s="360"/>
      <c r="N18" s="361"/>
    </row>
    <row r="19" spans="1:25" ht="21" customHeight="1" x14ac:dyDescent="0.15">
      <c r="B19" s="358" t="s">
        <v>136</v>
      </c>
      <c r="C19" s="341"/>
      <c r="D19" s="341"/>
      <c r="E19" s="342"/>
      <c r="F19" s="359" t="s">
        <v>145</v>
      </c>
      <c r="G19" s="714"/>
      <c r="H19" s="714"/>
      <c r="I19" s="714"/>
      <c r="J19" s="714"/>
      <c r="K19" s="715"/>
      <c r="L19" s="712">
        <f>L18*0.6</f>
        <v>9600000</v>
      </c>
      <c r="M19" s="712"/>
      <c r="N19" s="713"/>
    </row>
    <row r="20" spans="1:25" ht="33.950000000000003" customHeight="1" x14ac:dyDescent="0.15">
      <c r="B20" s="797" t="s">
        <v>149</v>
      </c>
      <c r="C20" s="714"/>
      <c r="D20" s="714"/>
      <c r="E20" s="715"/>
      <c r="F20" s="359" t="s">
        <v>175</v>
      </c>
      <c r="G20" s="714"/>
      <c r="H20" s="714"/>
      <c r="I20" s="714"/>
      <c r="J20" s="714"/>
      <c r="K20" s="715"/>
      <c r="L20" s="798">
        <f>IF(L19&lt;=12000000,0,L19-12000000)</f>
        <v>0</v>
      </c>
      <c r="M20" s="799"/>
      <c r="N20" s="800"/>
    </row>
    <row r="21" spans="1:25" ht="21" customHeight="1" x14ac:dyDescent="0.15">
      <c r="B21" s="788" t="s">
        <v>148</v>
      </c>
      <c r="C21" s="789"/>
      <c r="D21" s="789"/>
      <c r="E21" s="790"/>
      <c r="F21" s="791" t="s">
        <v>292</v>
      </c>
      <c r="G21" s="792"/>
      <c r="H21" s="792"/>
      <c r="I21" s="792"/>
      <c r="J21" s="792"/>
      <c r="K21" s="793"/>
      <c r="L21" s="794">
        <f>IF(L20="","",L20*0.03)</f>
        <v>0</v>
      </c>
      <c r="M21" s="795"/>
      <c r="N21" s="796"/>
    </row>
    <row r="22" spans="1:25" ht="9.9499999999999993" customHeight="1" x14ac:dyDescent="0.15">
      <c r="B22" s="215"/>
      <c r="C22" s="216"/>
      <c r="D22" s="216"/>
      <c r="E22" s="216"/>
      <c r="F22" s="217"/>
      <c r="G22" s="217"/>
      <c r="H22" s="217"/>
      <c r="I22" s="217"/>
      <c r="J22" s="217"/>
      <c r="K22" s="217"/>
      <c r="L22" s="218"/>
      <c r="M22" s="218"/>
      <c r="N22" s="219"/>
    </row>
    <row r="23" spans="1:25" ht="21" customHeight="1" x14ac:dyDescent="0.15">
      <c r="B23" s="733" t="s">
        <v>169</v>
      </c>
      <c r="C23" s="734"/>
      <c r="D23" s="734"/>
      <c r="E23" s="734"/>
      <c r="F23" s="734"/>
      <c r="G23" s="734"/>
      <c r="H23" s="734"/>
      <c r="I23" s="734"/>
      <c r="J23" s="734"/>
      <c r="K23" s="734"/>
      <c r="L23" s="734"/>
      <c r="M23" s="734"/>
      <c r="N23" s="735"/>
    </row>
    <row r="24" spans="1:25" ht="21" customHeight="1" x14ac:dyDescent="0.15">
      <c r="B24" s="358" t="s">
        <v>143</v>
      </c>
      <c r="C24" s="341"/>
      <c r="D24" s="341"/>
      <c r="E24" s="342"/>
      <c r="F24" s="359" t="s">
        <v>139</v>
      </c>
      <c r="G24" s="714"/>
      <c r="H24" s="714"/>
      <c r="I24" s="714"/>
      <c r="J24" s="714"/>
      <c r="K24" s="715"/>
      <c r="L24" s="712">
        <f>L18</f>
        <v>16000000</v>
      </c>
      <c r="M24" s="712"/>
      <c r="N24" s="713"/>
      <c r="Y24" s="83"/>
    </row>
    <row r="25" spans="1:25" ht="21" customHeight="1" x14ac:dyDescent="0.15">
      <c r="B25" s="774" t="s">
        <v>155</v>
      </c>
      <c r="C25" s="775"/>
      <c r="D25" s="775"/>
      <c r="E25" s="776"/>
      <c r="F25" s="777" t="s">
        <v>294</v>
      </c>
      <c r="G25" s="775"/>
      <c r="H25" s="775"/>
      <c r="I25" s="775"/>
      <c r="J25" s="775"/>
      <c r="K25" s="776"/>
      <c r="L25" s="778">
        <f>L24*0.08</f>
        <v>1280000</v>
      </c>
      <c r="M25" s="779"/>
      <c r="N25" s="780"/>
    </row>
    <row r="26" spans="1:25" ht="9.9499999999999993" customHeight="1" x14ac:dyDescent="0.15">
      <c r="B26" s="220"/>
      <c r="C26" s="221"/>
      <c r="D26" s="221"/>
      <c r="E26" s="221"/>
      <c r="F26" s="221"/>
      <c r="G26" s="221"/>
      <c r="H26" s="221"/>
      <c r="I26" s="221"/>
      <c r="J26" s="221"/>
      <c r="K26" s="221"/>
      <c r="L26" s="222"/>
      <c r="M26" s="222"/>
      <c r="N26" s="223"/>
    </row>
    <row r="27" spans="1:25" ht="21" customHeight="1" x14ac:dyDescent="0.15">
      <c r="B27" s="733" t="s">
        <v>170</v>
      </c>
      <c r="C27" s="734"/>
      <c r="D27" s="734"/>
      <c r="E27" s="734"/>
      <c r="F27" s="734"/>
      <c r="G27" s="734"/>
      <c r="H27" s="734"/>
      <c r="I27" s="734"/>
      <c r="J27" s="734"/>
      <c r="K27" s="734"/>
      <c r="L27" s="734"/>
      <c r="M27" s="734"/>
      <c r="N27" s="735"/>
    </row>
    <row r="28" spans="1:25" ht="33.950000000000003" customHeight="1" thickBot="1" x14ac:dyDescent="0.2">
      <c r="B28" s="787" t="s">
        <v>293</v>
      </c>
      <c r="C28" s="785"/>
      <c r="D28" s="785"/>
      <c r="E28" s="786"/>
      <c r="F28" s="784" t="s">
        <v>311</v>
      </c>
      <c r="G28" s="785"/>
      <c r="H28" s="785"/>
      <c r="I28" s="785"/>
      <c r="J28" s="785"/>
      <c r="K28" s="786"/>
      <c r="L28" s="781">
        <v>10000</v>
      </c>
      <c r="M28" s="782"/>
      <c r="N28" s="783"/>
    </row>
    <row r="29" spans="1:25" s="75" customFormat="1" ht="15" thickBot="1" x14ac:dyDescent="0.2">
      <c r="A29" s="74"/>
      <c r="B29" s="225"/>
      <c r="C29" s="225"/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/>
      <c r="O29" s="74"/>
    </row>
    <row r="30" spans="1:25" ht="21" customHeight="1" thickBot="1" x14ac:dyDescent="0.2">
      <c r="B30" s="801" t="s">
        <v>156</v>
      </c>
      <c r="C30" s="802"/>
      <c r="D30" s="802"/>
      <c r="E30" s="802"/>
      <c r="F30" s="802"/>
      <c r="G30" s="802"/>
      <c r="H30" s="802"/>
      <c r="I30" s="802"/>
      <c r="J30" s="802"/>
      <c r="K30" s="803"/>
      <c r="L30" s="804">
        <f>L9+L12+L15+L21+L25</f>
        <v>1335400</v>
      </c>
      <c r="M30" s="805"/>
      <c r="N30" s="806"/>
    </row>
    <row r="31" spans="1:25" ht="11.25" customHeight="1" x14ac:dyDescent="0.15">
      <c r="B31" s="224"/>
      <c r="C31" s="224"/>
      <c r="D31" s="224"/>
      <c r="E31" s="224"/>
      <c r="F31" s="224"/>
      <c r="G31" s="224"/>
      <c r="H31" s="224"/>
      <c r="I31" s="224"/>
      <c r="J31" s="224"/>
      <c r="K31" s="224"/>
      <c r="L31" s="226"/>
      <c r="M31" s="226"/>
      <c r="N31" s="226"/>
    </row>
    <row r="32" spans="1:25" ht="21" customHeight="1" thickBot="1" x14ac:dyDescent="0.2">
      <c r="B32" s="364" t="s">
        <v>171</v>
      </c>
      <c r="C32" s="364"/>
      <c r="D32" s="364"/>
      <c r="E32" s="364"/>
      <c r="F32" s="364"/>
      <c r="G32" s="364"/>
      <c r="H32" s="364"/>
      <c r="I32" s="364"/>
      <c r="J32" s="364"/>
      <c r="K32" s="364"/>
      <c r="L32" s="364"/>
      <c r="M32" s="364"/>
      <c r="N32" s="364"/>
    </row>
    <row r="33" spans="1:15" ht="52.5" customHeight="1" x14ac:dyDescent="0.15">
      <c r="B33" s="762" t="s">
        <v>157</v>
      </c>
      <c r="C33" s="763"/>
      <c r="D33" s="763"/>
      <c r="E33" s="764"/>
      <c r="F33" s="768" t="s">
        <v>176</v>
      </c>
      <c r="G33" s="769"/>
      <c r="H33" s="769"/>
      <c r="I33" s="769"/>
      <c r="J33" s="769"/>
      <c r="K33" s="769"/>
      <c r="L33" s="769"/>
      <c r="M33" s="769"/>
      <c r="N33" s="770"/>
    </row>
    <row r="34" spans="1:15" ht="56.25" customHeight="1" thickBot="1" x14ac:dyDescent="0.2">
      <c r="B34" s="765" t="s">
        <v>158</v>
      </c>
      <c r="C34" s="766"/>
      <c r="D34" s="766"/>
      <c r="E34" s="767"/>
      <c r="F34" s="771" t="s">
        <v>159</v>
      </c>
      <c r="G34" s="772"/>
      <c r="H34" s="772"/>
      <c r="I34" s="772"/>
      <c r="J34" s="772"/>
      <c r="K34" s="772"/>
      <c r="L34" s="772"/>
      <c r="M34" s="772"/>
      <c r="N34" s="773"/>
    </row>
    <row r="35" spans="1:15" s="75" customFormat="1" x14ac:dyDescent="0.15">
      <c r="A35" s="74"/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74"/>
    </row>
    <row r="36" spans="1:15" s="75" customFormat="1" x14ac:dyDescent="0.15">
      <c r="A36" s="74"/>
      <c r="B36" s="388" t="s">
        <v>309</v>
      </c>
      <c r="C36" s="388"/>
      <c r="D36" s="388"/>
      <c r="E36" s="388"/>
      <c r="F36" s="388"/>
      <c r="G36" s="388"/>
      <c r="H36" s="388"/>
      <c r="I36" s="388"/>
      <c r="J36" s="388"/>
      <c r="K36" s="388"/>
      <c r="L36" s="388"/>
      <c r="M36" s="388"/>
      <c r="N36" s="388"/>
      <c r="O36" s="74"/>
    </row>
    <row r="37" spans="1:15" s="75" customFormat="1" ht="21.75" customHeight="1" x14ac:dyDescent="0.15">
      <c r="A37" s="74"/>
      <c r="B37" s="228"/>
      <c r="C37" s="228"/>
      <c r="D37" s="228"/>
      <c r="E37" s="228"/>
      <c r="F37" s="228"/>
      <c r="G37" s="228"/>
      <c r="H37" s="756"/>
      <c r="I37" s="756"/>
      <c r="J37" s="756"/>
      <c r="K37" s="756"/>
      <c r="L37" s="756"/>
      <c r="M37" s="756"/>
      <c r="N37" s="756"/>
      <c r="O37" s="74"/>
    </row>
    <row r="38" spans="1:15" s="75" customFormat="1" x14ac:dyDescent="0.15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</row>
    <row r="39" spans="1:15" s="75" customFormat="1" x14ac:dyDescent="0.15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</row>
    <row r="40" spans="1:15" s="75" customFormat="1" x14ac:dyDescent="0.15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</row>
  </sheetData>
  <protectedRanges>
    <protectedRange sqref="M6:M8 M18:M20 M12:M13 M15 M28 M24:M26" name="編集可能（①、②）_1_1"/>
  </protectedRanges>
  <mergeCells count="57">
    <mergeCell ref="K4:M4"/>
    <mergeCell ref="B30:K30"/>
    <mergeCell ref="L30:N30"/>
    <mergeCell ref="F18:K18"/>
    <mergeCell ref="L18:N18"/>
    <mergeCell ref="B9:E9"/>
    <mergeCell ref="F9:K9"/>
    <mergeCell ref="L9:N9"/>
    <mergeCell ref="B18:E18"/>
    <mergeCell ref="B11:N11"/>
    <mergeCell ref="L12:N12"/>
    <mergeCell ref="F12:K12"/>
    <mergeCell ref="B12:E12"/>
    <mergeCell ref="B28:E28"/>
    <mergeCell ref="F28:K28"/>
    <mergeCell ref="L28:N28"/>
    <mergeCell ref="B14:N14"/>
    <mergeCell ref="B5:N5"/>
    <mergeCell ref="L8:N8"/>
    <mergeCell ref="F8:K8"/>
    <mergeCell ref="B8:E8"/>
    <mergeCell ref="B7:E7"/>
    <mergeCell ref="F7:K7"/>
    <mergeCell ref="L7:N7"/>
    <mergeCell ref="A2:N3"/>
    <mergeCell ref="B4:H4"/>
    <mergeCell ref="B36:N36"/>
    <mergeCell ref="H37:N37"/>
    <mergeCell ref="L6:N6"/>
    <mergeCell ref="F6:K6"/>
    <mergeCell ref="B6:E6"/>
    <mergeCell ref="B21:E21"/>
    <mergeCell ref="F21:K21"/>
    <mergeCell ref="L21:N21"/>
    <mergeCell ref="B19:E19"/>
    <mergeCell ref="F19:K19"/>
    <mergeCell ref="L19:N19"/>
    <mergeCell ref="B20:E20"/>
    <mergeCell ref="F20:K20"/>
    <mergeCell ref="L20:N20"/>
    <mergeCell ref="L15:N15"/>
    <mergeCell ref="F15:K15"/>
    <mergeCell ref="B15:E15"/>
    <mergeCell ref="B17:N17"/>
    <mergeCell ref="B23:N23"/>
    <mergeCell ref="B25:E25"/>
    <mergeCell ref="F25:K25"/>
    <mergeCell ref="B27:N27"/>
    <mergeCell ref="L25:N25"/>
    <mergeCell ref="B24:E24"/>
    <mergeCell ref="F24:K24"/>
    <mergeCell ref="L24:N24"/>
    <mergeCell ref="B32:N32"/>
    <mergeCell ref="B33:E33"/>
    <mergeCell ref="B34:E34"/>
    <mergeCell ref="F33:N33"/>
    <mergeCell ref="F34:N34"/>
  </mergeCells>
  <phoneticPr fontId="13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7</vt:i4>
      </vt:variant>
    </vt:vector>
  </HeadingPairs>
  <TitlesOfParts>
    <vt:vector size="18" baseType="lpstr">
      <vt:lpstr>データフォーム</vt:lpstr>
      <vt:lpstr>費用概算Ⅰ</vt:lpstr>
      <vt:lpstr>費用概算Ⅱ</vt:lpstr>
      <vt:lpstr>元利均等</vt:lpstr>
      <vt:lpstr>住宅控除試算</vt:lpstr>
      <vt:lpstr>元金均等</vt:lpstr>
      <vt:lpstr>ローン比較</vt:lpstr>
      <vt:lpstr>税金の目安Ⅰ</vt:lpstr>
      <vt:lpstr>税金の目安Ⅱ</vt:lpstr>
      <vt:lpstr>つなぎ試算</vt:lpstr>
      <vt:lpstr>作成者情報</vt:lpstr>
      <vt:lpstr>データフォーム!Print_Area</vt:lpstr>
      <vt:lpstr>元金均等!Print_Area</vt:lpstr>
      <vt:lpstr>元利均等!Print_Area</vt:lpstr>
      <vt:lpstr>税金の目安Ⅰ!Print_Area</vt:lpstr>
      <vt:lpstr>税金の目安Ⅱ!Print_Area</vt:lpstr>
      <vt:lpstr>費用概算Ⅰ!Print_Area</vt:lpstr>
      <vt:lpstr>費用概算Ⅱ!Print_Area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SHO39</dc:creator>
  <cp:lastModifiedBy>SHO39</cp:lastModifiedBy>
  <cp:lastPrinted>2020-07-25T08:51:52Z</cp:lastPrinted>
  <dcterms:created xsi:type="dcterms:W3CDTF">2018-03-03T11:27:25Z</dcterms:created>
  <dcterms:modified xsi:type="dcterms:W3CDTF">2022-02-09T09:58:29Z</dcterms:modified>
</cp:coreProperties>
</file>